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Timo\OneDrive - teamwill consulting\Documents\unsorted\"/>
    </mc:Choice>
  </mc:AlternateContent>
  <xr:revisionPtr revIDLastSave="0" documentId="13_ncr:1_{C7A14F48-FF31-4349-B9AE-F5C2CDFBCE3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quirements" sheetId="4" r:id="rId1"/>
    <sheet name="char_stat" sheetId="1" r:id="rId2"/>
    <sheet name="boon_list" sheetId="2" r:id="rId3"/>
    <sheet name="race_list" sheetId="5" r:id="rId4"/>
    <sheet name="item_type_list" sheetId="6" r:id="rId5"/>
    <sheet name="csv_item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24" i="1"/>
  <c r="B23" i="1"/>
  <c r="D24" i="1"/>
  <c r="D23" i="1"/>
  <c r="D27" i="1"/>
  <c r="D31" i="1"/>
  <c r="D29" i="1"/>
  <c r="D30" i="1"/>
  <c r="D32" i="1"/>
  <c r="B32" i="1"/>
  <c r="B30" i="1"/>
  <c r="B27" i="1"/>
  <c r="D26" i="1"/>
  <c r="B26" i="1"/>
  <c r="B11" i="1"/>
  <c r="C2" i="1" s="1"/>
  <c r="B29" i="1"/>
  <c r="C8" i="1"/>
  <c r="C9" i="1"/>
  <c r="C7" i="1"/>
  <c r="C4" i="1"/>
  <c r="C5" i="1"/>
  <c r="C14" i="1"/>
  <c r="D33" i="1"/>
  <c r="B33" i="1"/>
  <c r="B25" i="1"/>
  <c r="D25" i="1" s="1"/>
  <c r="B34" i="1"/>
  <c r="C11" i="1" l="1"/>
</calcChain>
</file>

<file path=xl/sharedStrings.xml><?xml version="1.0" encoding="utf-8"?>
<sst xmlns="http://schemas.openxmlformats.org/spreadsheetml/2006/main" count="123" uniqueCount="103">
  <si>
    <t>Name</t>
  </si>
  <si>
    <t>Race</t>
  </si>
  <si>
    <t>Boon</t>
  </si>
  <si>
    <t>Strength</t>
  </si>
  <si>
    <t>Dexterity</t>
  </si>
  <si>
    <t>Intelligence</t>
  </si>
  <si>
    <t>stat_name</t>
  </si>
  <si>
    <t>stat_value</t>
  </si>
  <si>
    <t>Helmet</t>
  </si>
  <si>
    <t>Shoulder guard</t>
  </si>
  <si>
    <t>Gloves</t>
  </si>
  <si>
    <t>Breeches</t>
  </si>
  <si>
    <t>Chest piece</t>
  </si>
  <si>
    <t>Boots</t>
  </si>
  <si>
    <t>None</t>
  </si>
  <si>
    <t>Hitpoints</t>
  </si>
  <si>
    <t>Mainhand</t>
  </si>
  <si>
    <t>Offhand</t>
  </si>
  <si>
    <t>No Mainhand</t>
  </si>
  <si>
    <t>No Offhand</t>
  </si>
  <si>
    <t>This field is filled in by you</t>
  </si>
  <si>
    <t>This field shows you the result</t>
  </si>
  <si>
    <t>Level</t>
  </si>
  <si>
    <t>Available Learnpoints</t>
  </si>
  <si>
    <t>%</t>
  </si>
  <si>
    <t>% = Text; 0 = Numeric Value</t>
  </si>
  <si>
    <t>This field is filled in by you via Dropdown</t>
  </si>
  <si>
    <t>Number of aquired Skills</t>
  </si>
  <si>
    <t>error_message</t>
  </si>
  <si>
    <t>Strong</t>
  </si>
  <si>
    <t>Intelligent</t>
  </si>
  <si>
    <t>boon_name</t>
  </si>
  <si>
    <t>boon_effect</t>
  </si>
  <si>
    <t>Dextrous</t>
  </si>
  <si>
    <t>Unyielding</t>
  </si>
  <si>
    <t>Free Action Loss on Wound instead of Hit</t>
  </si>
  <si>
    <t>2 Free Actions</t>
  </si>
  <si>
    <t>Durable</t>
  </si>
  <si>
    <t>Lavish</t>
  </si>
  <si>
    <t>Adapting</t>
  </si>
  <si>
    <t>Lucky</t>
  </si>
  <si>
    <t>additional 1 Learnpoint on Levels 5, 10, 15, etc</t>
  </si>
  <si>
    <t>Adventurer's Luck can be used twice a day</t>
  </si>
  <si>
    <t>legend</t>
  </si>
  <si>
    <t>Charge dice</t>
  </si>
  <si>
    <t>Damage dice</t>
  </si>
  <si>
    <t>Free action loss on</t>
  </si>
  <si>
    <t>Number of free actions</t>
  </si>
  <si>
    <t>Number of Adventurer's Luck uses</t>
  </si>
  <si>
    <t>Armor value</t>
  </si>
  <si>
    <t>Magic charges</t>
  </si>
  <si>
    <t>Number of prepared spells</t>
  </si>
  <si>
    <t>Modifier red D20 in combat</t>
  </si>
  <si>
    <t>Modifier yellow D20 in combat</t>
  </si>
  <si>
    <t>Modifier green D20 in combat</t>
  </si>
  <si>
    <t>Modifier blue D20 in combat</t>
  </si>
  <si>
    <t>Modifier red D20 out of combat</t>
  </si>
  <si>
    <t>Modifier yellow D20 out of combat</t>
  </si>
  <si>
    <t>Modifier green D20 out of combat</t>
  </si>
  <si>
    <t>Modifier blue D20 out of combat</t>
  </si>
  <si>
    <t>Modifier for stealth checks</t>
  </si>
  <si>
    <t>Status effects last 1 round less (to a minimum of 1 round)</t>
  </si>
  <si>
    <t>Modified combat dice</t>
  </si>
  <si>
    <t>Modifier for status effect duration</t>
  </si>
  <si>
    <t>2H Magic Item</t>
  </si>
  <si>
    <t>item_type</t>
  </si>
  <si>
    <t>item_subtype</t>
  </si>
  <si>
    <t>item_stat</t>
  </si>
  <si>
    <t>Bloodbath</t>
  </si>
  <si>
    <t>heal 1 HP per 6 on damage dice</t>
  </si>
  <si>
    <t>Hammer</t>
  </si>
  <si>
    <t>2H Melee Weapon</t>
  </si>
  <si>
    <t>item_displayname</t>
  </si>
  <si>
    <t>requirement_description</t>
  </si>
  <si>
    <t>requirement_id</t>
  </si>
  <si>
    <t>QR-Code scanning in App for Items</t>
  </si>
  <si>
    <t>requirement_summary</t>
  </si>
  <si>
    <t>add inventory management to game</t>
  </si>
  <si>
    <t>POE- or D3-like inventory with limited square slots</t>
  </si>
  <si>
    <t>app needs coded scanner that takes CSV from QR adding items into player app</t>
  </si>
  <si>
    <t>race_name</t>
  </si>
  <si>
    <t>Human</t>
  </si>
  <si>
    <t>Elf</t>
  </si>
  <si>
    <t>Orc</t>
  </si>
  <si>
    <t>1H Melee Weapon</t>
  </si>
  <si>
    <t>1H Magic Item</t>
  </si>
  <si>
    <t>1H Ranged Weapon</t>
  </si>
  <si>
    <t>Shield</t>
  </si>
  <si>
    <t>Light</t>
  </si>
  <si>
    <t>Medium</t>
  </si>
  <si>
    <t>Heavy</t>
  </si>
  <si>
    <t>Massive</t>
  </si>
  <si>
    <t>mainhand_type</t>
  </si>
  <si>
    <t>offhand_type</t>
  </si>
  <si>
    <t>armor_type</t>
  </si>
  <si>
    <t>item_displaytext</t>
  </si>
  <si>
    <t>different tabs I want in the app</t>
  </si>
  <si>
    <t>character stats summary, inventory, quest log / player notes, QR scanner</t>
  </si>
  <si>
    <t>Modifier for resisting status effects</t>
  </si>
  <si>
    <t>+1 Red D20 and improved red D20 out of combat</t>
  </si>
  <si>
    <t>+1 Blue D20 and improved blue D20 out of combat</t>
  </si>
  <si>
    <t>+2 yellow D20 and improved yellow D20 out of combat</t>
  </si>
  <si>
    <t>improved
green D20
out of combat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</si>
</sst>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5" borderId="0" xfId="0" applyFont="1" applyFill="1"/>
    <xf numFmtId="0" fontId="2" fillId="3" borderId="0" xfId="0" applyFont="1" applyFill="1"/>
    <xf numFmtId="0" fontId="0" fillId="6" borderId="0" xfId="0" applyFill="1"/>
    <xf numFmtId="0" fontId="2" fillId="6" borderId="0" xfId="0" applyFont="1" applyFill="1"/>
    <xf numFmtId="0" fontId="0" fillId="4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left"/>
    </xf>
    <xf numFmtId="0" fontId="0" fillId="6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1" xfId="0" applyBorder="1"/>
    <xf numFmtId="0" fontId="1" fillId="0" borderId="0" xfId="0" applyFont="1"/>
    <xf numFmtId="0" fontId="1" fillId="2" borderId="1" xfId="0" applyFont="1" applyFill="1" applyBorder="1"/>
    <xf numFmtId="0" fontId="0" fillId="5" borderId="0" xfId="0" applyFill="1"/>
    <xf numFmtId="0" fontId="1" fillId="5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7" borderId="0" xfId="0" applyFill="1"/>
    <xf numFmtId="0" fontId="0" fillId="7" borderId="0" xfId="0" quotePrefix="1" applyFill="1"/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31AA-E6CC-4709-89D0-2189553BF29B}">
  <dimension ref="A1:C4"/>
  <sheetViews>
    <sheetView workbookViewId="0">
      <selection activeCell="C5" sqref="C5"/>
    </sheetView>
  </sheetViews>
  <sheetFormatPr defaultRowHeight="15" x14ac:dyDescent="0.25"/>
  <cols>
    <col min="1" max="1" width="20.7109375" style="2" customWidth="1"/>
    <col min="2" max="2" width="40.7109375" style="2" customWidth="1"/>
    <col min="3" max="3" width="80.7109375" style="2" customWidth="1"/>
    <col min="4" max="16384" width="9.140625" style="2"/>
  </cols>
  <sheetData>
    <row r="1" spans="1:3" x14ac:dyDescent="0.25">
      <c r="A1" s="18" t="s">
        <v>74</v>
      </c>
      <c r="B1" s="18" t="s">
        <v>76</v>
      </c>
      <c r="C1" s="18" t="s">
        <v>73</v>
      </c>
    </row>
    <row r="2" spans="1:3" x14ac:dyDescent="0.25">
      <c r="A2" s="2">
        <v>1</v>
      </c>
      <c r="B2" s="2" t="s">
        <v>75</v>
      </c>
      <c r="C2" s="2" t="s">
        <v>79</v>
      </c>
    </row>
    <row r="3" spans="1:3" x14ac:dyDescent="0.25">
      <c r="A3" s="2">
        <v>2</v>
      </c>
      <c r="B3" s="2" t="s">
        <v>77</v>
      </c>
      <c r="C3" s="2" t="s">
        <v>78</v>
      </c>
    </row>
    <row r="4" spans="1:3" x14ac:dyDescent="0.25">
      <c r="A4" s="2">
        <v>3</v>
      </c>
      <c r="B4" s="2" t="s">
        <v>96</v>
      </c>
      <c r="C4" s="2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zoomScaleNormal="100" workbookViewId="0">
      <selection activeCell="B13" sqref="B13"/>
    </sheetView>
  </sheetViews>
  <sheetFormatPr defaultRowHeight="15" x14ac:dyDescent="0.25"/>
  <cols>
    <col min="1" max="1" width="34.7109375" customWidth="1"/>
    <col min="2" max="2" width="51.7109375" customWidth="1"/>
    <col min="3" max="3" width="34.7109375" customWidth="1"/>
    <col min="4" max="4" width="51.7109375" customWidth="1"/>
    <col min="5" max="5" width="48.7109375" customWidth="1"/>
  </cols>
  <sheetData>
    <row r="1" spans="1:5" x14ac:dyDescent="0.25">
      <c r="A1" s="4" t="s">
        <v>6</v>
      </c>
      <c r="B1" s="4" t="s">
        <v>7</v>
      </c>
      <c r="C1" s="4" t="s">
        <v>28</v>
      </c>
      <c r="D1" s="17"/>
      <c r="E1" s="4" t="s">
        <v>43</v>
      </c>
    </row>
    <row r="2" spans="1:5" x14ac:dyDescent="0.25">
      <c r="A2" s="8" t="s">
        <v>22</v>
      </c>
      <c r="B2" s="9">
        <v>0</v>
      </c>
      <c r="C2" s="14" t="str">
        <f>IF(OR(B2&lt;1, B11&lt;0), "Error", "")</f>
        <v>Error</v>
      </c>
      <c r="E2" s="6" t="s">
        <v>20</v>
      </c>
    </row>
    <row r="3" spans="1:5" x14ac:dyDescent="0.25">
      <c r="A3" s="10" t="s">
        <v>0</v>
      </c>
      <c r="B3" s="11" t="s">
        <v>24</v>
      </c>
      <c r="E3" s="7" t="s">
        <v>25</v>
      </c>
    </row>
    <row r="4" spans="1:5" x14ac:dyDescent="0.25">
      <c r="A4" s="10" t="s">
        <v>2</v>
      </c>
      <c r="B4" s="12" t="s">
        <v>14</v>
      </c>
      <c r="C4" s="14" t="str">
        <f>IF(B4="None", "Error", "")</f>
        <v>Error</v>
      </c>
      <c r="E4" s="5" t="s">
        <v>26</v>
      </c>
    </row>
    <row r="5" spans="1:5" x14ac:dyDescent="0.25">
      <c r="A5" s="10" t="s">
        <v>1</v>
      </c>
      <c r="B5" s="12" t="s">
        <v>14</v>
      </c>
      <c r="C5" s="14" t="str">
        <f>IF(B5="None", "Error", "")</f>
        <v>Error</v>
      </c>
      <c r="E5" s="1" t="s">
        <v>21</v>
      </c>
    </row>
    <row r="6" spans="1:5" x14ac:dyDescent="0.25">
      <c r="A6" s="2"/>
      <c r="B6" s="3"/>
    </row>
    <row r="7" spans="1:5" x14ac:dyDescent="0.25">
      <c r="A7" s="10" t="s">
        <v>3</v>
      </c>
      <c r="B7" s="11">
        <v>0</v>
      </c>
      <c r="C7" s="14" t="str">
        <f>IF(OR(AND(B2&lt;2, B5="Elf", B7&lt;&gt;0), AND(B2&lt;2, B5="Orc", AND(B7&lt;&gt;2, B7&lt;&gt;3)), AND(B2&lt;2, B5="Human", AND(B7&lt;&gt;1, B7&lt;&gt;2)), AND(SUM(B7, B8, B9)&lt;4, AND(B5&lt;&gt;"None", B5&lt;&gt;"Elf"))), "Error", "")</f>
        <v/>
      </c>
    </row>
    <row r="8" spans="1:5" x14ac:dyDescent="0.25">
      <c r="A8" s="10" t="s">
        <v>4</v>
      </c>
      <c r="B8" s="11">
        <v>0</v>
      </c>
      <c r="C8" s="14" t="str">
        <f>IF(OR(AND(B2&lt;2, B5="Human", B8&lt;&gt;0), AND(B2&lt;2, B5="Elf", AND(B8&lt;&gt;2, B8&lt;&gt;3)), AND(B2&lt;2, B5="Orc", AND(B8&lt;&gt;1, B8 &lt;&gt;2)), AND(SUM(B7, B8, B9)&lt;4, AND(B5&lt;&gt;"None", B5&lt;&gt;"Human"))), "Error", "")</f>
        <v/>
      </c>
    </row>
    <row r="9" spans="1:5" x14ac:dyDescent="0.25">
      <c r="A9" s="10" t="s">
        <v>5</v>
      </c>
      <c r="B9" s="11">
        <v>0</v>
      </c>
      <c r="C9" s="14" t="str">
        <f>IF(OR(AND(B2&lt;2, B5="Orc", B9&lt;&gt;0), AND(B2&lt;2, B5="Human", AND(B9&lt;&gt;2, B9&lt;&gt;3)), AND(B2&lt;2, B5="Elf", AND(B9&lt;&gt;1, B9&lt;&gt;2)), AND(SUM(B7, B8, B9)&lt;4, AND(B5&lt;&gt;"None", B5&lt;&gt;"Orc"))), "Error", "")</f>
        <v/>
      </c>
    </row>
    <row r="10" spans="1:5" x14ac:dyDescent="0.25">
      <c r="A10" s="10" t="s">
        <v>27</v>
      </c>
      <c r="B10" s="11">
        <v>0</v>
      </c>
    </row>
    <row r="11" spans="1:5" x14ac:dyDescent="0.25">
      <c r="A11" s="10" t="s">
        <v>23</v>
      </c>
      <c r="B11" s="13">
        <f>IF(B2&lt;1, 0, (B2-1)*3+IF(B4="Adapting", ROUNDDOWN(B2/5, 0), 0))-B10-IF(SUM(B7, B8, B9)&lt;4, 0, SUM(B7, B8, B9)-4)</f>
        <v>0</v>
      </c>
      <c r="C11" s="14" t="str">
        <f>IF(B11&lt;0, "Error", "")</f>
        <v/>
      </c>
    </row>
    <row r="12" spans="1:5" x14ac:dyDescent="0.25">
      <c r="A12" s="2"/>
      <c r="B12" s="3"/>
    </row>
    <row r="13" spans="1:5" x14ac:dyDescent="0.25">
      <c r="A13" s="10" t="s">
        <v>16</v>
      </c>
      <c r="B13" s="12" t="s">
        <v>18</v>
      </c>
    </row>
    <row r="14" spans="1:5" x14ac:dyDescent="0.25">
      <c r="A14" s="10" t="s">
        <v>17</v>
      </c>
      <c r="B14" s="12" t="s">
        <v>19</v>
      </c>
      <c r="C14" s="14" t="str">
        <f>IF(AND(B13="2H Melee Weapon", B14&lt;&gt;"No Offhand"), "Error", IF(AND(B13="2H Magic Item", B14&lt;&gt;"No Offhand"), "Error", ""))</f>
        <v/>
      </c>
    </row>
    <row r="15" spans="1:5" x14ac:dyDescent="0.25">
      <c r="A15" s="10" t="s">
        <v>8</v>
      </c>
      <c r="B15" s="12" t="s">
        <v>14</v>
      </c>
    </row>
    <row r="16" spans="1:5" x14ac:dyDescent="0.25">
      <c r="A16" s="10" t="s">
        <v>9</v>
      </c>
      <c r="B16" s="12" t="s">
        <v>14</v>
      </c>
    </row>
    <row r="17" spans="1:5" x14ac:dyDescent="0.25">
      <c r="A17" s="10" t="s">
        <v>12</v>
      </c>
      <c r="B17" s="12" t="s">
        <v>14</v>
      </c>
    </row>
    <row r="18" spans="1:5" x14ac:dyDescent="0.25">
      <c r="A18" s="10" t="s">
        <v>10</v>
      </c>
      <c r="B18" s="12" t="s">
        <v>14</v>
      </c>
    </row>
    <row r="19" spans="1:5" x14ac:dyDescent="0.25">
      <c r="A19" s="10" t="s">
        <v>11</v>
      </c>
      <c r="B19" s="12" t="s">
        <v>14</v>
      </c>
    </row>
    <row r="20" spans="1:5" x14ac:dyDescent="0.25">
      <c r="A20" s="10" t="s">
        <v>13</v>
      </c>
      <c r="B20" s="12" t="s">
        <v>14</v>
      </c>
    </row>
    <row r="21" spans="1:5" x14ac:dyDescent="0.25">
      <c r="A21" s="2"/>
      <c r="B21" s="3"/>
    </row>
    <row r="22" spans="1:5" x14ac:dyDescent="0.25">
      <c r="A22" s="4" t="s">
        <v>6</v>
      </c>
      <c r="B22" s="4" t="s">
        <v>7</v>
      </c>
      <c r="C22" s="4" t="s">
        <v>6</v>
      </c>
      <c r="D22" s="4" t="s">
        <v>7</v>
      </c>
      <c r="E22" s="15"/>
    </row>
    <row r="23" spans="1:5" x14ac:dyDescent="0.25">
      <c r="A23" s="10" t="s">
        <v>15</v>
      </c>
      <c r="B23" s="13">
        <f>20+ROUNDDOWN(B7/2, 0)</f>
        <v>20</v>
      </c>
      <c r="C23" s="10" t="s">
        <v>98</v>
      </c>
      <c r="D23" s="13">
        <f>ROUNDDOWN(B7/8, 0)</f>
        <v>0</v>
      </c>
    </row>
    <row r="24" spans="1:5" x14ac:dyDescent="0.25">
      <c r="A24" s="10" t="s">
        <v>50</v>
      </c>
      <c r="B24" s="13">
        <f>6+ROUNDDOWN(B9/2, 0)+IF(B13="2H Magic Item", 4, IF(B13="1H Magic Item", 2, 0))+IF(B14="1H Magic Item", 2, 0)</f>
        <v>6</v>
      </c>
      <c r="C24" s="10" t="s">
        <v>51</v>
      </c>
      <c r="D24" s="13">
        <f>2+ROUNDDOWN(B9/8, 0)</f>
        <v>2</v>
      </c>
    </row>
    <row r="25" spans="1:5" x14ac:dyDescent="0.25">
      <c r="A25" s="10" t="s">
        <v>49</v>
      </c>
      <c r="B25" s="13">
        <f>IF(B15="None", 0, IF(B15="Light", 1, IF(B15="Medium", 2, IF(B15="Heavy", 3, IF(B15="Massive", 4,)))))+IF(B16="None", 0, IF(B16="Light", 1, IF(B16="Medium", 2, IF(B16="Heavy", 3, IF(B16="Massive", 4,)))))+IF(B17="None", 0, IF(B17="Light", 1, IF(B17="Medium", 2, IF(B17="Heavy", 3, IF(B17="Massive", 4,)))))+IF(B18="None", 0, IF(B18="Light", 1, IF(B18="Medium", 2, IF(B18="Heavy", 3, IF(B18="Massive", 4,)))))+IF(B19="None", 0, IF(B19="Light", 1, IF(B19="Medium", 2, IF(B19="Heavy", 3, IF(B19="Massive", 4,)))))+IF(B20="None", 0, IF(B20="Light", 1, IF(B20="Medium", 2, IF(B20="Heavy", 3, IF(B20="Massive", 4,)))))+IF(B14="Shield", 4, 0)</f>
        <v>0</v>
      </c>
      <c r="C25" s="8" t="s">
        <v>60</v>
      </c>
      <c r="D25" s="16">
        <f>IF(B25&lt;2, 4, IF(AND(B25&lt;7, OR(B15="None", B15="Light"), OR(B16="None", B16="Light"), OR(B17="None", B17="Light"), OR(B18="None", B18="Light"), OR(B19="None", B19="Light"), OR(B20="None", B20="Light")), 2, 1-ROUNDUP(B25/2, 0)))</f>
        <v>4</v>
      </c>
    </row>
    <row r="26" spans="1:5" x14ac:dyDescent="0.25">
      <c r="A26" s="10" t="s">
        <v>47</v>
      </c>
      <c r="B26" s="13">
        <f>IF(B4="Lavish", 2, 1)</f>
        <v>1</v>
      </c>
      <c r="C26" s="10" t="s">
        <v>48</v>
      </c>
      <c r="D26" s="13">
        <f>IF(B4="Lucky", 2, 1)</f>
        <v>1</v>
      </c>
    </row>
    <row r="27" spans="1:5" x14ac:dyDescent="0.25">
      <c r="A27" s="10" t="s">
        <v>46</v>
      </c>
      <c r="B27" s="13" t="str">
        <f>IF(B4="Unyielding", "Wound", "Hit")</f>
        <v>Hit</v>
      </c>
      <c r="C27" s="10" t="s">
        <v>63</v>
      </c>
      <c r="D27" s="16">
        <f>IF(B4="Durable", -1, 0)</f>
        <v>0</v>
      </c>
    </row>
    <row r="28" spans="1:5" x14ac:dyDescent="0.25">
      <c r="A28" s="2"/>
      <c r="B28" s="3"/>
    </row>
    <row r="29" spans="1:5" x14ac:dyDescent="0.25">
      <c r="A29" s="10" t="s">
        <v>52</v>
      </c>
      <c r="B29" s="13">
        <f>ROUNDDOWN(B7/4, 0)+IF(B4="Strong", 1, 0)</f>
        <v>0</v>
      </c>
      <c r="C29" s="10" t="s">
        <v>56</v>
      </c>
      <c r="D29" s="13">
        <f>IF(B4="Strong", ROUNDDOWN(B7/2, 0), ROUNDDOWN(B7/4, 0))</f>
        <v>0</v>
      </c>
    </row>
    <row r="30" spans="1:5" x14ac:dyDescent="0.25">
      <c r="A30" s="10" t="s">
        <v>53</v>
      </c>
      <c r="B30" s="13">
        <f>ROUNDDOWN(B8/2, 0)+IF(B4="Dextrous", 2, 0)-IF(B15="None", 0, IF(B15="Massive", 2, 1))-IF(B16="None", 0, IF(B16="Massive", 2, 1))-IF(B17="None", 0, IF(B17="Massive", 2, 1))-IF(B18="None", 0, IF(B18="Massive", 2, 1))-IF(B19="None", 0, IF(B19="Massive", 2, 1))-IF(B20="None", 0, IF(B20="Massive", 2, 1))</f>
        <v>0</v>
      </c>
      <c r="C30" s="10" t="s">
        <v>57</v>
      </c>
      <c r="D30" s="13">
        <f>IF(B4="Dextrous", ROUNDDOWN(B8/2, 0), ROUNDDOWN(B8/4, 0))</f>
        <v>0</v>
      </c>
    </row>
    <row r="31" spans="1:5" x14ac:dyDescent="0.25">
      <c r="A31" s="10" t="s">
        <v>54</v>
      </c>
      <c r="B31" s="13">
        <f>ROUNDDOWN(B8/4, 0)-IF(OR(B15="None", B15="Light"), 0, IF(OR(B15="Massive", B15="Heavy"), 2, 1))-IF(OR(B16="None", B16="Light"), 0, IF(OR(B16="Massive", B16="Heavy"), 2, 1))-IF(OR(B17="None", B17="Light"), 0, IF(OR(B17="Massive", B17="Heavy"), 2, 1))-IF(OR(B18="None", B18="Light"), 0, IF(OR(B18="Massive", B18="Heavy"), 2, 1))-IF(OR(B19="None", B19="Light"), 0, IF(OR(B19="Massive", B19="Heavy"), 2, 1))-IF(OR(B20="None", B20="Light"), 0, IF(OR(B20="Massive", B20="Heavy"), 2, 1))</f>
        <v>0</v>
      </c>
      <c r="C31" s="10" t="s">
        <v>58</v>
      </c>
      <c r="D31" s="13">
        <f>IF(OR(B4="Strong", B4="Dextrous", B4="Intelligent"), ROUNDDOWN(SUM(B7, B8, B9)/6, 0), ROUNDDOWN(SUM(B7, B8, B9)/12, 0))</f>
        <v>0</v>
      </c>
    </row>
    <row r="32" spans="1:5" x14ac:dyDescent="0.25">
      <c r="A32" s="10" t="s">
        <v>55</v>
      </c>
      <c r="B32" s="13">
        <f>ROUNDDOWN(B9/4, 0)+IF(B4="Intelligent", 1, 0)-IF(B15="None", 0, IF(B15="Massive", 2, 1))-IF(B16="None", 0, IF(B16="Massive", 2, 1))-IF(B17="None", 0, IF(B17="Massive", 2, 1))-IF(B18="None", 0, IF(B18="Massive", 2, 1))-IF(B19="None", 0, IF(B19="Massive", 2, 1))-IF(B20="None", 0, IF(B20="Massive", 2, 1))</f>
        <v>0</v>
      </c>
      <c r="C32" s="10" t="s">
        <v>59</v>
      </c>
      <c r="D32" s="13">
        <f>IF(B4="Intelligent", ROUNDDOWN(B9/2, 0), ROUNDDOWN(B9/4, 0))</f>
        <v>0</v>
      </c>
    </row>
    <row r="33" spans="1:4" x14ac:dyDescent="0.25">
      <c r="A33" s="10" t="s">
        <v>45</v>
      </c>
      <c r="B33" s="13" t="str">
        <f>IF(B13="2H Melee Weapon", "D6", IF(OR(B13="No Mainhand", B13="1H Magic Item"), IF(OR(B14="No Offhand", B14="1H Magic Item", B14="Shield"), "None", "D3"), IF(OR(B13="1H Melee Weapon", B13="1H Ranged Weapon"), "D3", IF(B13="2H Magic Item", "None"))))</f>
        <v>None</v>
      </c>
      <c r="C33" s="10" t="s">
        <v>44</v>
      </c>
      <c r="D33" s="13" t="str">
        <f>IF(B13="2H Magic Item", "D6", IF(B13="1H Magic Item", "D3", IF(AND(B13&lt;&gt;"2H Magic Item", B13&lt;&gt;"1H Magic Item"), IF(B14="1H Magic Item", "D3", "None"))))</f>
        <v>None</v>
      </c>
    </row>
    <row r="34" spans="1:4" x14ac:dyDescent="0.25">
      <c r="A34" s="10" t="s">
        <v>62</v>
      </c>
      <c r="B34" s="13" t="str">
        <f>IF(B5="Human", "Loot Dice", IF(B5="Elf", "Action Dice", IF(B5="Orc", "Initiative Dice", "No Race selected")))</f>
        <v>No Race selected</v>
      </c>
    </row>
  </sheetData>
  <conditionalFormatting sqref="C1:C12 C14:C20 C23:C1048576">
    <cfRule type="cellIs" dxfId="0" priority="1" operator="equal">
      <formula>"Error"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6058E1D-1248-460B-BDC5-664F14994E54}">
          <x14:formula1>
            <xm:f>item_type_list!$E$2:$E$100</xm:f>
          </x14:formula1>
          <xm:sqref>B15:B20</xm:sqref>
        </x14:dataValidation>
        <x14:dataValidation type="list" allowBlank="1" showInputMessage="1" showErrorMessage="1" xr:uid="{8E0CA831-7E6B-4A04-AB29-1FBE025FD471}">
          <x14:formula1>
            <xm:f>item_type_list!$A$2:$A$100</xm:f>
          </x14:formula1>
          <xm:sqref>B13</xm:sqref>
        </x14:dataValidation>
        <x14:dataValidation type="list" allowBlank="1" showInputMessage="1" showErrorMessage="1" xr:uid="{BF794CDE-13C6-486A-97DD-36F1BA9E8B3E}">
          <x14:formula1>
            <xm:f>item_type_list!$C$2:$C$100</xm:f>
          </x14:formula1>
          <xm:sqref>B14</xm:sqref>
        </x14:dataValidation>
        <x14:dataValidation type="list" allowBlank="1" showInputMessage="1" showErrorMessage="1" xr:uid="{8429E881-BAFA-4BAD-9E29-0E75022B2759}">
          <x14:formula1>
            <xm:f>race_list!$A$2:$A$100</xm:f>
          </x14:formula1>
          <xm:sqref>B5</xm:sqref>
        </x14:dataValidation>
        <x14:dataValidation type="list" allowBlank="1" showInputMessage="1" showErrorMessage="1" xr:uid="{316CBC84-F182-45FE-BAF1-3958C1515981}">
          <x14:formula1>
            <xm:f>boon_list!$A$2:$A$100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2C64-9D5E-4306-9746-5DC6007853AC}">
  <dimension ref="A1:C10"/>
  <sheetViews>
    <sheetView workbookViewId="0">
      <selection activeCell="C6" sqref="C6"/>
    </sheetView>
  </sheetViews>
  <sheetFormatPr defaultRowHeight="15" x14ac:dyDescent="0.25"/>
  <cols>
    <col min="1" max="1" width="11.5703125" bestFit="1" customWidth="1"/>
    <col min="2" max="2" width="52.5703125" bestFit="1" customWidth="1"/>
  </cols>
  <sheetData>
    <row r="1" spans="1:3" x14ac:dyDescent="0.25">
      <c r="A1" s="4" t="s">
        <v>31</v>
      </c>
      <c r="B1" s="4" t="s">
        <v>32</v>
      </c>
    </row>
    <row r="2" spans="1:3" x14ac:dyDescent="0.25">
      <c r="A2" t="s">
        <v>14</v>
      </c>
      <c r="B2" t="s">
        <v>14</v>
      </c>
    </row>
    <row r="3" spans="1:3" x14ac:dyDescent="0.25">
      <c r="A3" s="20" t="s">
        <v>29</v>
      </c>
      <c r="B3" s="21" t="s">
        <v>99</v>
      </c>
      <c r="C3" s="22" t="s">
        <v>102</v>
      </c>
    </row>
    <row r="4" spans="1:3" x14ac:dyDescent="0.25">
      <c r="A4" s="20" t="s">
        <v>33</v>
      </c>
      <c r="B4" s="21" t="s">
        <v>101</v>
      </c>
      <c r="C4" s="23"/>
    </row>
    <row r="5" spans="1:3" x14ac:dyDescent="0.25">
      <c r="A5" s="20" t="s">
        <v>30</v>
      </c>
      <c r="B5" s="21" t="s">
        <v>100</v>
      </c>
      <c r="C5" s="23"/>
    </row>
    <row r="6" spans="1:3" x14ac:dyDescent="0.25">
      <c r="A6" t="s">
        <v>34</v>
      </c>
      <c r="B6" t="s">
        <v>35</v>
      </c>
    </row>
    <row r="7" spans="1:3" x14ac:dyDescent="0.25">
      <c r="A7" t="s">
        <v>38</v>
      </c>
      <c r="B7" t="s">
        <v>36</v>
      </c>
    </row>
    <row r="8" spans="1:3" x14ac:dyDescent="0.25">
      <c r="A8" t="s">
        <v>39</v>
      </c>
      <c r="B8" t="s">
        <v>41</v>
      </c>
    </row>
    <row r="9" spans="1:3" x14ac:dyDescent="0.25">
      <c r="A9" t="s">
        <v>40</v>
      </c>
      <c r="B9" t="s">
        <v>42</v>
      </c>
    </row>
    <row r="10" spans="1:3" x14ac:dyDescent="0.25">
      <c r="A10" t="s">
        <v>37</v>
      </c>
      <c r="B10" t="s">
        <v>61</v>
      </c>
    </row>
  </sheetData>
  <mergeCells count="1">
    <mergeCell ref="C3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C055-DE00-4A31-A1E7-085930E92E02}">
  <dimension ref="A1:A5"/>
  <sheetViews>
    <sheetView workbookViewId="0">
      <selection activeCell="A3" sqref="A3"/>
    </sheetView>
  </sheetViews>
  <sheetFormatPr defaultRowHeight="15" x14ac:dyDescent="0.25"/>
  <cols>
    <col min="1" max="1" width="20.7109375" style="2" customWidth="1"/>
  </cols>
  <sheetData>
    <row r="1" spans="1:1" x14ac:dyDescent="0.25">
      <c r="A1" s="18" t="s">
        <v>80</v>
      </c>
    </row>
    <row r="2" spans="1:1" x14ac:dyDescent="0.25">
      <c r="A2" s="19" t="s">
        <v>14</v>
      </c>
    </row>
    <row r="3" spans="1:1" x14ac:dyDescent="0.25">
      <c r="A3" s="2" t="s">
        <v>81</v>
      </c>
    </row>
    <row r="4" spans="1:1" x14ac:dyDescent="0.25">
      <c r="A4" s="2" t="s">
        <v>82</v>
      </c>
    </row>
    <row r="5" spans="1:1" x14ac:dyDescent="0.25">
      <c r="A5" s="2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0C40-888B-4258-ACE1-13F843259B41}">
  <dimension ref="A1:F6"/>
  <sheetViews>
    <sheetView workbookViewId="0">
      <selection activeCell="E2" sqref="E2"/>
    </sheetView>
  </sheetViews>
  <sheetFormatPr defaultRowHeight="15" x14ac:dyDescent="0.25"/>
  <cols>
    <col min="1" max="6" width="20.7109375" customWidth="1"/>
  </cols>
  <sheetData>
    <row r="1" spans="1:6" x14ac:dyDescent="0.25">
      <c r="A1" s="4" t="s">
        <v>92</v>
      </c>
      <c r="B1" s="4"/>
      <c r="C1" s="4" t="s">
        <v>93</v>
      </c>
      <c r="D1" s="4"/>
      <c r="E1" s="4" t="s">
        <v>94</v>
      </c>
      <c r="F1" s="4"/>
    </row>
    <row r="2" spans="1:6" x14ac:dyDescent="0.25">
      <c r="A2" t="s">
        <v>18</v>
      </c>
      <c r="C2" t="s">
        <v>19</v>
      </c>
      <c r="E2" t="s">
        <v>14</v>
      </c>
    </row>
    <row r="3" spans="1:6" x14ac:dyDescent="0.25">
      <c r="A3" t="s">
        <v>84</v>
      </c>
      <c r="C3" t="s">
        <v>84</v>
      </c>
      <c r="E3" t="s">
        <v>88</v>
      </c>
    </row>
    <row r="4" spans="1:6" x14ac:dyDescent="0.25">
      <c r="A4" t="s">
        <v>71</v>
      </c>
      <c r="C4" t="s">
        <v>85</v>
      </c>
      <c r="E4" t="s">
        <v>89</v>
      </c>
    </row>
    <row r="5" spans="1:6" x14ac:dyDescent="0.25">
      <c r="A5" t="s">
        <v>85</v>
      </c>
      <c r="C5" t="s">
        <v>86</v>
      </c>
      <c r="E5" t="s">
        <v>90</v>
      </c>
    </row>
    <row r="6" spans="1:6" x14ac:dyDescent="0.25">
      <c r="A6" t="s">
        <v>64</v>
      </c>
      <c r="C6" t="s">
        <v>87</v>
      </c>
      <c r="E6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F8C2D-4D0A-4162-BC52-993C0E901585}">
  <dimension ref="A1:E2"/>
  <sheetViews>
    <sheetView workbookViewId="0">
      <selection activeCell="I14" sqref="I14"/>
    </sheetView>
  </sheetViews>
  <sheetFormatPr defaultRowHeight="15" x14ac:dyDescent="0.25"/>
  <cols>
    <col min="1" max="4" width="20.7109375" style="2" customWidth="1"/>
    <col min="5" max="5" width="40.7109375" style="2" customWidth="1"/>
    <col min="6" max="16384" width="9.140625" style="2"/>
  </cols>
  <sheetData>
    <row r="1" spans="1:5" x14ac:dyDescent="0.25">
      <c r="A1" s="18" t="s">
        <v>72</v>
      </c>
      <c r="B1" s="18" t="s">
        <v>65</v>
      </c>
      <c r="C1" s="18" t="s">
        <v>66</v>
      </c>
      <c r="D1" s="18" t="s">
        <v>67</v>
      </c>
      <c r="E1" s="18" t="s">
        <v>95</v>
      </c>
    </row>
    <row r="2" spans="1:5" x14ac:dyDescent="0.25">
      <c r="A2" s="2" t="s">
        <v>68</v>
      </c>
      <c r="B2" s="2" t="s">
        <v>71</v>
      </c>
      <c r="C2" s="2" t="s">
        <v>70</v>
      </c>
      <c r="D2" s="2">
        <v>3</v>
      </c>
      <c r="E2" s="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requirements</vt:lpstr>
      <vt:lpstr>char_stat</vt:lpstr>
      <vt:lpstr>boon_list</vt:lpstr>
      <vt:lpstr>race_list</vt:lpstr>
      <vt:lpstr>item_type_list</vt:lpstr>
      <vt:lpstr>csv_item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Timo RITSCHEN</cp:lastModifiedBy>
  <dcterms:created xsi:type="dcterms:W3CDTF">2015-06-05T18:17:20Z</dcterms:created>
  <dcterms:modified xsi:type="dcterms:W3CDTF">2025-01-23T13:00:02Z</dcterms:modified>
</cp:coreProperties>
</file>