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embeddings/oleObject1.bin" ContentType="application/vnd.openxmlformats-officedocument.oleObject"/>
  <Override PartName="/xl/embeddings/oleObject2.bin" ContentType="application/vnd.openxmlformats-officedocument.oleObject"/>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120" yWindow="-120" windowWidth="29040" windowHeight="15720"/>
  </bookViews>
  <sheets>
    <sheet name="Sheet1" sheetId="1" r:id="rId1"/>
    <sheet name="Лист2" sheetId="3" r:id="rId2"/>
    <sheet name="Лист1" sheetId="2" r:id="rId3"/>
  </sheets>
  <calcPr calcId="124519"/>
</workbook>
</file>

<file path=xl/calcChain.xml><?xml version="1.0" encoding="utf-8"?>
<calcChain xmlns="http://schemas.openxmlformats.org/spreadsheetml/2006/main">
  <c r="I22" i="3"/>
  <c r="I23"/>
  <c r="J23" s="1"/>
  <c r="O23" s="1"/>
  <c r="Q23" s="1"/>
  <c r="I24"/>
  <c r="I25"/>
  <c r="I26"/>
  <c r="I27"/>
  <c r="I40"/>
  <c r="I41"/>
  <c r="J41" s="1"/>
  <c r="O41" s="1"/>
  <c r="Q41" s="1"/>
  <c r="I42"/>
  <c r="J42" s="1"/>
  <c r="I43"/>
  <c r="J43" s="1"/>
  <c r="I44"/>
  <c r="I45"/>
  <c r="I46"/>
  <c r="I5"/>
  <c r="J5" s="1"/>
  <c r="I6"/>
  <c r="J6" s="1"/>
  <c r="I7"/>
  <c r="I8"/>
  <c r="J8" s="1"/>
  <c r="I9"/>
  <c r="I10"/>
  <c r="I11"/>
  <c r="I12"/>
  <c r="I13"/>
  <c r="J13" s="1"/>
  <c r="I14"/>
  <c r="J14" s="1"/>
  <c r="I15"/>
  <c r="I4"/>
  <c r="J9"/>
  <c r="J45"/>
  <c r="M23"/>
  <c r="M27"/>
  <c r="M34"/>
  <c r="M42"/>
  <c r="M46"/>
  <c r="M8"/>
  <c r="M12"/>
  <c r="M4"/>
  <c r="O34"/>
  <c r="Q34" s="1"/>
  <c r="O45"/>
  <c r="Q45" s="1"/>
  <c r="L5"/>
  <c r="M5" s="1"/>
  <c r="L6"/>
  <c r="M6" s="1"/>
  <c r="L7"/>
  <c r="L8"/>
  <c r="L9"/>
  <c r="M9" s="1"/>
  <c r="L10"/>
  <c r="M10" s="1"/>
  <c r="L11"/>
  <c r="L12"/>
  <c r="O12" s="1"/>
  <c r="Q12" s="1"/>
  <c r="L13"/>
  <c r="M13" s="1"/>
  <c r="L14"/>
  <c r="M14" s="1"/>
  <c r="L15"/>
  <c r="L22"/>
  <c r="M22" s="1"/>
  <c r="L23"/>
  <c r="L24"/>
  <c r="M24" s="1"/>
  <c r="L25"/>
  <c r="L26"/>
  <c r="L27"/>
  <c r="L31"/>
  <c r="M31" s="1"/>
  <c r="M37" s="1"/>
  <c r="L32"/>
  <c r="M32" s="1"/>
  <c r="L33"/>
  <c r="M33" s="1"/>
  <c r="L34"/>
  <c r="L35"/>
  <c r="M35" s="1"/>
  <c r="L40"/>
  <c r="M40" s="1"/>
  <c r="L41"/>
  <c r="M41" s="1"/>
  <c r="L42"/>
  <c r="L43"/>
  <c r="M43" s="1"/>
  <c r="L44"/>
  <c r="M44" s="1"/>
  <c r="L45"/>
  <c r="M45" s="1"/>
  <c r="L46"/>
  <c r="L4"/>
  <c r="J24"/>
  <c r="O24" s="1"/>
  <c r="Q24" s="1"/>
  <c r="J27"/>
  <c r="O27" s="1"/>
  <c r="Q27" s="1"/>
  <c r="J12"/>
  <c r="J46"/>
  <c r="J40"/>
  <c r="J44"/>
  <c r="J22"/>
  <c r="J25"/>
  <c r="J26"/>
  <c r="J7"/>
  <c r="J10"/>
  <c r="J11"/>
  <c r="J15"/>
  <c r="J4"/>
  <c r="P11" i="2"/>
  <c r="P10"/>
  <c r="P9"/>
  <c r="M11"/>
  <c r="M9"/>
  <c r="M4"/>
  <c r="M5"/>
  <c r="M10"/>
  <c r="L10"/>
  <c r="L11"/>
  <c r="L9"/>
  <c r="F9"/>
  <c r="K4" i="1"/>
  <c r="L4" s="1"/>
  <c r="K5"/>
  <c r="L5" s="1"/>
  <c r="K6"/>
  <c r="L6" s="1"/>
  <c r="K7"/>
  <c r="L7" s="1"/>
  <c r="K8"/>
  <c r="L8" s="1"/>
  <c r="K9"/>
  <c r="L9" s="1"/>
  <c r="K10"/>
  <c r="L10" s="1"/>
  <c r="K11"/>
  <c r="L11" s="1"/>
  <c r="K12"/>
  <c r="L12" s="1"/>
  <c r="K13"/>
  <c r="L13" s="1"/>
  <c r="K14"/>
  <c r="L14" s="1"/>
  <c r="K15"/>
  <c r="L15" s="1"/>
  <c r="K16"/>
  <c r="L16" s="1"/>
  <c r="K17"/>
  <c r="L17" s="1"/>
  <c r="K18"/>
  <c r="L18" s="1"/>
  <c r="K19"/>
  <c r="L19" s="1"/>
  <c r="K20"/>
  <c r="L20" s="1"/>
  <c r="K21"/>
  <c r="L21" s="1"/>
  <c r="K22"/>
  <c r="L22" s="1"/>
  <c r="K23"/>
  <c r="L23" s="1"/>
  <c r="K24"/>
  <c r="L24" s="1"/>
  <c r="K25"/>
  <c r="L25" s="1"/>
  <c r="K26"/>
  <c r="L26" s="1"/>
  <c r="K27"/>
  <c r="L27" s="1"/>
  <c r="K28"/>
  <c r="L28" s="1"/>
  <c r="K29"/>
  <c r="L29" s="1"/>
  <c r="K30"/>
  <c r="L30" s="1"/>
  <c r="K31"/>
  <c r="L31" s="1"/>
  <c r="K32"/>
  <c r="L32" s="1"/>
  <c r="K33"/>
  <c r="L33" s="1"/>
  <c r="K34"/>
  <c r="L34" s="1"/>
  <c r="K35"/>
  <c r="L35" s="1"/>
  <c r="K36"/>
  <c r="L36" s="1"/>
  <c r="K37"/>
  <c r="L37" s="1"/>
  <c r="K38"/>
  <c r="L38" s="1"/>
  <c r="K39"/>
  <c r="L39" s="1"/>
  <c r="K40"/>
  <c r="L40" s="1"/>
  <c r="K41"/>
  <c r="L41" s="1"/>
  <c r="K42"/>
  <c r="L42" s="1"/>
  <c r="K43"/>
  <c r="L43" s="1"/>
  <c r="K44"/>
  <c r="L44" s="1"/>
  <c r="K45"/>
  <c r="L45" s="1"/>
  <c r="K46"/>
  <c r="L46" s="1"/>
  <c r="K47"/>
  <c r="L47" s="1"/>
  <c r="K48"/>
  <c r="L48" s="1"/>
  <c r="K49"/>
  <c r="L49" s="1"/>
  <c r="K50"/>
  <c r="L50" s="1"/>
  <c r="K51"/>
  <c r="L51" s="1"/>
  <c r="K52"/>
  <c r="L52" s="1"/>
  <c r="K53"/>
  <c r="L53" s="1"/>
  <c r="K54"/>
  <c r="L54" s="1"/>
  <c r="K55"/>
  <c r="L55" s="1"/>
  <c r="K56"/>
  <c r="L56" s="1"/>
  <c r="K57"/>
  <c r="L57" s="1"/>
  <c r="K58"/>
  <c r="L58" s="1"/>
  <c r="K59"/>
  <c r="L59" s="1"/>
  <c r="K60"/>
  <c r="L60" s="1"/>
  <c r="K61"/>
  <c r="L61" s="1"/>
  <c r="K62"/>
  <c r="L62" s="1"/>
  <c r="K63"/>
  <c r="L63" s="1"/>
  <c r="K64"/>
  <c r="L64" s="1"/>
  <c r="K3"/>
  <c r="L3" s="1"/>
  <c r="G4" i="2"/>
  <c r="I4" s="1"/>
  <c r="G5"/>
  <c r="I5" s="1"/>
  <c r="E7"/>
  <c r="F7" s="1"/>
  <c r="E8"/>
  <c r="F8" s="1"/>
  <c r="E6"/>
  <c r="F6" s="1"/>
  <c r="J64" i="1"/>
  <c r="H64"/>
  <c r="J63"/>
  <c r="H63"/>
  <c r="J62"/>
  <c r="H62"/>
  <c r="J61"/>
  <c r="H61"/>
  <c r="J60"/>
  <c r="H60"/>
  <c r="J59"/>
  <c r="H59"/>
  <c r="J58"/>
  <c r="H58"/>
  <c r="J57"/>
  <c r="H57"/>
  <c r="J56"/>
  <c r="H56"/>
  <c r="J55"/>
  <c r="H55"/>
  <c r="J54"/>
  <c r="H54"/>
  <c r="J53"/>
  <c r="H53"/>
  <c r="J52"/>
  <c r="H52"/>
  <c r="J51"/>
  <c r="H51"/>
  <c r="J50"/>
  <c r="H50"/>
  <c r="J49"/>
  <c r="H49"/>
  <c r="J48"/>
  <c r="H48"/>
  <c r="J47"/>
  <c r="H47"/>
  <c r="J46"/>
  <c r="H46"/>
  <c r="J45"/>
  <c r="H45"/>
  <c r="J44"/>
  <c r="H44"/>
  <c r="J43"/>
  <c r="H43"/>
  <c r="J42"/>
  <c r="H42"/>
  <c r="J41"/>
  <c r="H41"/>
  <c r="J40"/>
  <c r="H40"/>
  <c r="J39"/>
  <c r="H39"/>
  <c r="J38"/>
  <c r="H38"/>
  <c r="J37"/>
  <c r="H37"/>
  <c r="J36"/>
  <c r="H36"/>
  <c r="J35"/>
  <c r="H35"/>
  <c r="J34"/>
  <c r="H34"/>
  <c r="J33"/>
  <c r="H33"/>
  <c r="J32"/>
  <c r="H32"/>
  <c r="J31"/>
  <c r="H31"/>
  <c r="J30"/>
  <c r="H30"/>
  <c r="J29"/>
  <c r="H29"/>
  <c r="J28"/>
  <c r="H28"/>
  <c r="J27"/>
  <c r="H27"/>
  <c r="J26"/>
  <c r="H26"/>
  <c r="J25"/>
  <c r="H25"/>
  <c r="J24"/>
  <c r="H24"/>
  <c r="J23"/>
  <c r="H23"/>
  <c r="J22"/>
  <c r="H22"/>
  <c r="J21"/>
  <c r="H21"/>
  <c r="J20"/>
  <c r="H20"/>
  <c r="J19"/>
  <c r="H19"/>
  <c r="J18"/>
  <c r="H18"/>
  <c r="J17"/>
  <c r="H17"/>
  <c r="J16"/>
  <c r="H16"/>
  <c r="J15"/>
  <c r="H15"/>
  <c r="J14"/>
  <c r="H14"/>
  <c r="J13"/>
  <c r="H13"/>
  <c r="J12"/>
  <c r="H12"/>
  <c r="J11"/>
  <c r="H11"/>
  <c r="J10"/>
  <c r="H10"/>
  <c r="J9"/>
  <c r="H9"/>
  <c r="J8"/>
  <c r="H8"/>
  <c r="J7"/>
  <c r="H7"/>
  <c r="J6"/>
  <c r="H6"/>
  <c r="J5"/>
  <c r="H5"/>
  <c r="J4"/>
  <c r="H4"/>
  <c r="J3"/>
  <c r="H3"/>
  <c r="O46" i="3" l="1"/>
  <c r="Q46" s="1"/>
  <c r="O42"/>
  <c r="Q42" s="1"/>
  <c r="O8"/>
  <c r="Q8" s="1"/>
  <c r="O4"/>
  <c r="Q4" s="1"/>
  <c r="O26"/>
  <c r="Q26" s="1"/>
  <c r="M48"/>
  <c r="O25"/>
  <c r="Q25" s="1"/>
  <c r="O15"/>
  <c r="Q15" s="1"/>
  <c r="O11"/>
  <c r="Q11" s="1"/>
  <c r="O7"/>
  <c r="Q7" s="1"/>
  <c r="M17"/>
  <c r="O14"/>
  <c r="Q14" s="1"/>
  <c r="O10"/>
  <c r="Q10" s="1"/>
  <c r="O6"/>
  <c r="Q6" s="1"/>
  <c r="O44"/>
  <c r="Q44" s="1"/>
  <c r="O40"/>
  <c r="Q40" s="1"/>
  <c r="O22"/>
  <c r="Q22" s="1"/>
  <c r="R29" s="1"/>
  <c r="O33"/>
  <c r="Q33" s="1"/>
  <c r="M15"/>
  <c r="M11"/>
  <c r="M7"/>
  <c r="M26"/>
  <c r="O13"/>
  <c r="Q13" s="1"/>
  <c r="O9"/>
  <c r="Q9" s="1"/>
  <c r="O5"/>
  <c r="Q5" s="1"/>
  <c r="O43"/>
  <c r="Q43" s="1"/>
  <c r="O31"/>
  <c r="Q31" s="1"/>
  <c r="O32"/>
  <c r="Q32" s="1"/>
  <c r="M25"/>
  <c r="M29" s="1"/>
  <c r="O35"/>
  <c r="Q35" s="1"/>
  <c r="M33" i="1"/>
  <c r="M32"/>
  <c r="F10" i="2"/>
  <c r="K5"/>
  <c r="L5" s="1"/>
  <c r="G6"/>
  <c r="I6" s="1"/>
  <c r="K4"/>
  <c r="G8"/>
  <c r="I8" s="1"/>
  <c r="G7"/>
  <c r="J66" i="1"/>
  <c r="H66"/>
  <c r="R48" i="3" l="1"/>
  <c r="S48" s="1"/>
  <c r="R17"/>
  <c r="R50" s="1"/>
  <c r="S29"/>
  <c r="R37"/>
  <c r="S37" s="1"/>
  <c r="L4" i="2"/>
  <c r="K6"/>
  <c r="L6" s="1"/>
  <c r="M6" s="1"/>
  <c r="N6" s="1"/>
  <c r="K8"/>
  <c r="L8" s="1"/>
  <c r="M8" s="1"/>
  <c r="N8" s="1"/>
  <c r="G10"/>
  <c r="I7"/>
  <c r="S17" i="3" l="1"/>
  <c r="S50" s="1"/>
  <c r="K7" i="2"/>
  <c r="L7" s="1"/>
  <c r="M7" s="1"/>
  <c r="N7" s="1"/>
  <c r="I11"/>
  <c r="K10" l="1"/>
  <c r="J10"/>
  <c r="F11"/>
</calcChain>
</file>

<file path=xl/sharedStrings.xml><?xml version="1.0" encoding="utf-8"?>
<sst xmlns="http://schemas.openxmlformats.org/spreadsheetml/2006/main" count="216" uniqueCount="156">
  <si>
    <t xml:space="preserve">Picture                  </t>
  </si>
  <si>
    <t xml:space="preserve">Item No.                      </t>
  </si>
  <si>
    <t xml:space="preserve">Description </t>
  </si>
  <si>
    <t xml:space="preserve">Size 
(CM)                         </t>
  </si>
  <si>
    <t>Frame</t>
  </si>
  <si>
    <t>QTY</t>
  </si>
  <si>
    <t>volume(m3)</t>
  </si>
  <si>
    <t>Total volume</t>
  </si>
  <si>
    <t>Black</t>
  </si>
  <si>
    <t>Gold</t>
  </si>
  <si>
    <t>Silver</t>
  </si>
  <si>
    <t>80*60</t>
  </si>
  <si>
    <t>70*90</t>
  </si>
  <si>
    <t>100*70</t>
  </si>
  <si>
    <t>70*70</t>
  </si>
  <si>
    <t>60*80</t>
  </si>
  <si>
    <t>90*70</t>
  </si>
  <si>
    <t>50*50</t>
  </si>
  <si>
    <t>60*60</t>
  </si>
  <si>
    <t>80*80</t>
  </si>
  <si>
    <t xml:space="preserve"> 60*80</t>
  </si>
  <si>
    <t xml:space="preserve"> 60*60</t>
  </si>
  <si>
    <t xml:space="preserve"> 70*70</t>
  </si>
  <si>
    <t xml:space="preserve"> 70*100</t>
  </si>
  <si>
    <t xml:space="preserve"> 70*120</t>
  </si>
  <si>
    <t xml:space="preserve"> 80*80</t>
  </si>
  <si>
    <t>7204A</t>
  </si>
  <si>
    <t xml:space="preserve"> Main cabinet 60*48*54</t>
  </si>
  <si>
    <t>main cabinet</t>
  </si>
  <si>
    <t xml:space="preserve"> Main cabinet 700*480*540mm</t>
  </si>
  <si>
    <t xml:space="preserve"> Main cabinet 800*480*540mm </t>
  </si>
  <si>
    <t xml:space="preserve"> Main cabinet 600*480*540mm</t>
  </si>
  <si>
    <t>7139A</t>
  </si>
  <si>
    <t xml:space="preserve">1. PVC 15MM, mirror cabinet  high gloss painting Soft closing hinge,Which can be displayed                                                                2.5mm copper free led mirror cabinet,3 colors led changeable, antifog,        </t>
  </si>
  <si>
    <t xml:space="preserve"> mirror cabinet 600*150*700mm</t>
  </si>
  <si>
    <t>mirror cabinet</t>
  </si>
  <si>
    <t xml:space="preserve"> mirror cabinet 700*150*750mm</t>
  </si>
  <si>
    <t xml:space="preserve"> mirror cabinet 800*150*750mm</t>
  </si>
  <si>
    <t>7118B</t>
  </si>
  <si>
    <t>7127A</t>
  </si>
  <si>
    <t>led mirror 900*700mm</t>
  </si>
  <si>
    <t xml:space="preserve">led mirror </t>
  </si>
  <si>
    <t xml:space="preserve"> Main cabinet 900*480*540mm</t>
  </si>
  <si>
    <t>7102C</t>
  </si>
  <si>
    <t xml:space="preserve">1. PVC 15MM, main cabinet  high gloss painting Soft closing Sepcial DTC Slide drawers , Which can be displayed and soft closing door,                                         2.With high quality ceramic basin                    3.5mm copper free led mirror cabinet , 3 colors led changeable, antifog 4. 3.Cabinet without sink is 54cm, first drawer is 11cm ,second drawer is 14-15cm                </t>
  </si>
  <si>
    <t>mirror cabinet 1000*150*750mm</t>
  </si>
  <si>
    <t xml:space="preserve"> Main cabinet 1000*480*540mm </t>
  </si>
  <si>
    <t>7140B</t>
  </si>
  <si>
    <t xml:space="preserve">1. PVC 15MM, main cabinet  high gloss painting Soft closing hinge , Which can be displayed and soft closing door,                                         2.With high quality ceramic basin                    3.5mm copper free led mirror cabinet , 3 colors led changeable, antifog                 </t>
  </si>
  <si>
    <t>1. PVC 15MM, main cabinet  high gloss painting Soft closing Sepcial DTC Slide drawers , Which can be displayed and soft closing door,                                          2. 2 drawer only cabinet, with board, without sink</t>
  </si>
  <si>
    <t xml:space="preserve">600*400*440 </t>
  </si>
  <si>
    <t xml:space="preserve">1. PVC 15MM, side cabinet  high gloss painting Soft closing hinge Which can be displayed and soft closing door,                                          </t>
  </si>
  <si>
    <t>400*200*1600</t>
  </si>
  <si>
    <t xml:space="preserve">side cabinet </t>
  </si>
  <si>
    <t>400*300*1600</t>
  </si>
  <si>
    <t>300*300*1400</t>
  </si>
  <si>
    <t>250*200*1000</t>
  </si>
  <si>
    <t>250*180*1200</t>
  </si>
  <si>
    <t>7102B</t>
  </si>
  <si>
    <t>600*480*540</t>
  </si>
  <si>
    <t>800*600</t>
  </si>
  <si>
    <t>800*800</t>
  </si>
  <si>
    <t>TOTAL</t>
  </si>
  <si>
    <t>Огледала</t>
  </si>
  <si>
    <t>ПВЦ шкафове</t>
  </si>
  <si>
    <t>ПВЦ плоскости</t>
  </si>
  <si>
    <t>рае</t>
  </si>
  <si>
    <t>Общо:</t>
  </si>
  <si>
    <t>цена в китай</t>
  </si>
  <si>
    <t>ОБЩО</t>
  </si>
  <si>
    <t>лв</t>
  </si>
  <si>
    <t>лв/бр</t>
  </si>
  <si>
    <t>Кораб</t>
  </si>
  <si>
    <t>Китай+Кораб+Мито</t>
  </si>
  <si>
    <t>себестойност</t>
  </si>
  <si>
    <t>средно</t>
  </si>
  <si>
    <t>повишение</t>
  </si>
  <si>
    <t>бр.</t>
  </si>
  <si>
    <t>$/бр.</t>
  </si>
  <si>
    <t>Евро/бр</t>
  </si>
  <si>
    <t>мита общо</t>
  </si>
  <si>
    <t>лв с ддс</t>
  </si>
  <si>
    <t>Total</t>
  </si>
  <si>
    <t>FOB</t>
  </si>
  <si>
    <t>€ / бр.</t>
  </si>
  <si>
    <t>китай</t>
  </si>
  <si>
    <t>БГ</t>
  </si>
  <si>
    <t>Пристанище+</t>
  </si>
  <si>
    <t>Камиони</t>
  </si>
  <si>
    <t>със ДДС</t>
  </si>
  <si>
    <t>плоскости</t>
  </si>
  <si>
    <t>ФАКТУРИРАНЕ НА РЕДОВНИ ЦЕНИ</t>
  </si>
  <si>
    <t>7204А - МЕБЕЛ С МИВКА 70СМ - 1 БР</t>
  </si>
  <si>
    <t>ЛЕД 350 - ОГЛЕДАЛО 70СМ - 5 БР</t>
  </si>
  <si>
    <t>ЛЕД 326 - ОГЛЕДАЛО 80СМ ЗЛАТНА РАМКА - 1 БР</t>
  </si>
  <si>
    <t>ЛЕД 326 - ОГЛЕДАЛО 70СМ ЧЕРНА РАМКА - 5 БР</t>
  </si>
  <si>
    <t>ЛЕД 316 - ОГЛЕДАЛО 90/70СМ ЗЛАТНА РАМКА - 1 БР</t>
  </si>
  <si>
    <t>ЛЕД 350 - ОГЛЕДАЛО 60СМ - 2 БР</t>
  </si>
  <si>
    <t>ЛЕД 7127А - ОГЛЕДАЛО 90/70СМ - 1 БР</t>
  </si>
  <si>
    <t>7127А -ШКАФ С МИВКА 90СМ - 1 БР</t>
  </si>
  <si>
    <t>7020А - КОЛОНА ЗА БАНЯ 120СМ - 1БР</t>
  </si>
  <si>
    <t>7139А - ШКАФ ОГЛЕДАЛО 80СМ - 1 БР</t>
  </si>
  <si>
    <t>7107 - МЕБЕЛ ЗА БАНЯ 80СМ - 1 БР</t>
  </si>
  <si>
    <t>ЛЕД 316 - ОГЛЕДАЛО 80СМ ЧЕРНА РАМКА - 1 БР</t>
  </si>
  <si>
    <t>ЗА ФАКТУРА БАНЯ СТИЛ ОТ 01. 08 ДО 31.О8</t>
  </si>
  <si>
    <t>ФАКТУРИРАНЕ РЕДОВНА ЦЕНА</t>
  </si>
  <si>
    <t>7107 - ШКАФ С МИВКА 70СМ - 1БР</t>
  </si>
  <si>
    <t>ЛЕД 347 - ОГЛЕДАЛО 60/80СМ - 1 БР</t>
  </si>
  <si>
    <t>ЛЕД 315 - ОГЛЕДАЛО 80СМ - 1 БР</t>
  </si>
  <si>
    <t>7107 - МЕБЕЛ ЗА БАНЯ 80СМ - 2 БР</t>
  </si>
  <si>
    <t>7020А - КОЛОНА ЗА БАНЯ 140СМ - 1 БР</t>
  </si>
  <si>
    <t>ФАКТУРИРАНЕ НА МОСТРИ НА ДОСТАВНИ ЦЕНИ</t>
  </si>
  <si>
    <t>ЛЕД 332 - ОГЛЕДАЛО 60/80СМ - 1 БР</t>
  </si>
  <si>
    <t>ЛЕД 360 - ОГЛЕДАЛО 80СМ - 1 БР</t>
  </si>
  <si>
    <t>ЛЕД 350 - ОГЛЕДАЛО 80СМ - 1 БР</t>
  </si>
  <si>
    <t>ЛЕД 326 - ОГЛЕДАЛО 80СМ ЧЕРНА РАМКА - 1 БР</t>
  </si>
  <si>
    <t>ЛЕД 316 - ОГЛЕДАЛО 100/70СМ ЧЕРНА РАМКА - 1 БР</t>
  </si>
  <si>
    <t>ЗА ФАКТУРА БАНЯ СТИЛ ПО СТОКВА 01.09</t>
  </si>
  <si>
    <t>ЛЕД 346 - ОГЛЕДАЛО 60/80СМ -1БР</t>
  </si>
  <si>
    <t>ЛЕД 350 - ОГЛЕДАЛО 70СМ - 1 БР</t>
  </si>
  <si>
    <t>7139А - ШКАФ ОГЛЕДАЛО 60СМ - 1 БР</t>
  </si>
  <si>
    <t>ЛЕД 315 - ОГЛЕДАЛО 80СМ - 2 БР - ЦЕНАТА НА КОЯТО АЗ ГО ФАКТУРИРАМ Е 300ЛВ</t>
  </si>
  <si>
    <t>продажна</t>
  </si>
  <si>
    <t>с ДДС</t>
  </si>
  <si>
    <t>с ддс</t>
  </si>
  <si>
    <t>без ддс</t>
  </si>
  <si>
    <t>бройки</t>
  </si>
  <si>
    <t>Цена за бр.</t>
  </si>
  <si>
    <t>без ддс към Арт Г</t>
  </si>
  <si>
    <t>печалба</t>
  </si>
  <si>
    <t>faktura</t>
  </si>
  <si>
    <t>bez dds</t>
  </si>
  <si>
    <t xml:space="preserve">1.Installation: Wall-mounted, with 2 hooks
2.Lamp Type: water proof LED light
3.Switch Type: touch switch
4.Input:110V-240V，AC:50/60Hz
5.frame:with  Aluminumn 
6.Copper free  mirror: 5 mm Edge Polished,                                     7.CE Rhos Led driver,2 years guarrantee                                           8.aluminium frames,antifog, dimmer
</t>
  </si>
  <si>
    <t>80*60（Black)</t>
  </si>
  <si>
    <t>90*70（Black)</t>
  </si>
  <si>
    <t>100*70（Black)</t>
  </si>
  <si>
    <t>80*60（Gold)</t>
  </si>
  <si>
    <t>90*70（Gold)</t>
  </si>
  <si>
    <t>100*70（Gold)</t>
  </si>
  <si>
    <t>80*60（Silver)</t>
  </si>
  <si>
    <t>90*70（Silver)</t>
  </si>
  <si>
    <t xml:space="preserve">1.Installation: Wall-mounted, with 2 hooks
2.Lamp Type: water proof LED light
3.Switch Type: touch switch
4.Input:110V-240V，AC:50/60Hz
5.frame:Aluminumn 
6.Copper free  mirror: 5 mm Edge Polished                                      7.CE Rhos Led driver,2 years guarrantee                                           
8.double switch.antifog, dimmer
</t>
  </si>
  <si>
    <t xml:space="preserve">1.Installation: Wall-mounted, with 2 hooks
2.Lamp Type: water proof LED light
3.Switch Type: touch switch
4.Input:110V-240V，AC:50/60Hz
5.frame: Aluminumn 
6.Copper free  mirror: 5 mm Edge Polished                                      7.CE Rhos Led driver,2 years guarrantee                                           
8.double switch.antifog, dimmer
</t>
  </si>
  <si>
    <t xml:space="preserve">1.Installation: Wall-mounted, with 2 hooks
2.Lamp Type: water proof LED light
3.Switch Type: touch switch
4.Input:110V-240V，AC:50/60Hz
5.frame:Aluminumn 
6.Copper free  mirror: 5 mm Edge Polished                                      7.CE Rhos Led driver,2 years guarrantee                                           8.double switch.antifog, dimmer
</t>
  </si>
  <si>
    <t xml:space="preserve">1.Installation: Wall-mounted, with 2 hooks
2.Lamp Type: water proof LED light
3.Switch Type: touch switch
4.Input:110V-240V，AC:50/60Hz
5.frame:Aluminumn 
6.Copper free  mirror: 5 mm Edge Polished                                      7.CE Rhos Led driver,2 years guarrantee                                           8.double switch,antifog, dimmer
</t>
  </si>
  <si>
    <t xml:space="preserve">1.Installation: Wall-mounted, with 2 hooks
2.Lamp Type: water proof LED light
3.Switch Type: touch switch
4.Input:110V-240V，AC:50/60Hz
5.frame:Aluminumn 
6.Copper free  mirror: 5 mm Edge Polished                                      7.CE Rhos Led driver,2 years guarrantee                                           
8.double switch,antifog, dimmer
</t>
  </si>
  <si>
    <t xml:space="preserve">1.Installation: Wall-mounted, with 2 hooks
2.Lamp Type: water proof LED light
3.Switch Type: touch switch
4.Input:110V-240V，AC:50/60Hz
5.frame:with Black Aluminumn 
6.Copper free  mirror: 5 mm Edge Polished                                      7.CE Rhos Led driver,2 years guarrantee                                           8.double switch,clock,antifog, dimmer
</t>
  </si>
  <si>
    <t xml:space="preserve">1.Installation: Wall-mounted, with 2 hooks
2.Lamp Type: water proof LED light
3.Switch Type: touch switch
4.Input:110V-240V，AC:50/60Hz
5.frame:with Aluminumn 
6.Copper free  mirror: 5 mm Edge Polished                                      7.CE Rhos Led driver,2 years guarrantee                                           8.double switch,antifog, dimmer
</t>
  </si>
  <si>
    <t>1.Installation: Wall-mounted, with 2
hooks
2.Lamp Type: water proof LED light
3.Switch Type: touch switch
4.Input:110V-240V， AC:50/60Hz
5.frame:Aluminumn
6.silver mirror: 5 mm Edge Polished
7.CE Rhos Led driver,2 years
guarrantee
8, 3D LED MIRROR</t>
  </si>
  <si>
    <t>1.Installation: Wall-mounted, with 2
hooks
2.Lamp Type: water proof LED light
3.Switch Type: touch switch
4.Input:110V-240V， AC:50/60Hz
5.frame:with GOLD Aluminumn
6.silver mirror: 5 mm Edge Polished
7.CE Rhos Led driver,2 years
guarrantee
8. 3D LED MIRROR</t>
  </si>
  <si>
    <t xml:space="preserve">only 2 drawers, without door.Cabinet without sink is 54cm, first drawer is 11cm ,second drawer is 14-15cm  </t>
  </si>
  <si>
    <t xml:space="preserve">1. PVC 15MM, main cabinet  high gloss painting Soft closing Sepcial DTC Slide drawers , Which can be displayed and soft closing door,   cabinet without light                                          2.With high quality ceramic basin.    3.Cabinet without sink is 45 cm,                drawer height not less than 18 cm.                        </t>
  </si>
  <si>
    <t xml:space="preserve">1. PVC 15MM, main cabinet  high gloss painting Soft closing Sepcial DTC Slide drawers , Which can be displayed                                                    2.With high quality ceramic basin 3.Cabinet without sink is45 cm,    drawer height not less than 18 cm.               </t>
  </si>
  <si>
    <t xml:space="preserve">1. PVC 15MM, main cabinet  high gloss painting Soft closing Sepcial DTC Slide drawers , Which can be displayed and soft closing door,                                         2.With high quality ceramic basin 3.Cabinet without sink is 54cm, for 60cm , there are two drawers no door, but drawer face with lines.   first drawer is 11cm ,second drawer is 14-15cm               </t>
  </si>
  <si>
    <t xml:space="preserve">1. PVC 15MM, main cabinet  high gloss painting Soft closing Sepcial DTC Slide drawers , Which can be displayed and soft closing door,   cabinet without light                                          2.With high quality ceramic basin.    3.Cabinet without sink is 45 cm,                drawer height not less than 18 cm.                        5. 5mm copper free led mirror cabinet,3 colors led changeable, antifog,         </t>
  </si>
  <si>
    <t>7623С</t>
  </si>
</sst>
</file>

<file path=xl/styles.xml><?xml version="1.0" encoding="utf-8"?>
<styleSheet xmlns="http://schemas.openxmlformats.org/spreadsheetml/2006/main">
  <numFmts count="12">
    <numFmt numFmtId="44" formatCode="_-* #,##0.00\ &quot;лв.&quot;_-;\-* #,##0.00\ &quot;лв.&quot;_-;_-* &quot;-&quot;??\ &quot;лв.&quot;_-;_-@_-"/>
    <numFmt numFmtId="164" formatCode="\$#,##0;\-\$#,##0"/>
    <numFmt numFmtId="165" formatCode="0.000_ "/>
    <numFmt numFmtId="166" formatCode="\$#,##0.0;\-\$#,##0.0"/>
    <numFmt numFmtId="167" formatCode="0_ "/>
    <numFmt numFmtId="168" formatCode="\$#,##0.00;\-\$#,##0.00"/>
    <numFmt numFmtId="169" formatCode="0.00_ "/>
    <numFmt numFmtId="170" formatCode="_-* #,##0.00\ [$€-1]_-;\-* #,##0.00\ [$€-1]_-;_-* &quot;-&quot;??\ [$€-1]_-;_-@_-"/>
    <numFmt numFmtId="171" formatCode="_-* #,##0\ [$€-1]_-;\-* #,##0\ [$€-1]_-;_-* &quot;-&quot;??\ [$€-1]_-;_-@_-"/>
    <numFmt numFmtId="172" formatCode="_-[$$-409]* #,##0.00_ ;_-[$$-409]* \-#,##0.00\ ;_-[$$-409]* &quot;-&quot;??_ ;_-@_ "/>
    <numFmt numFmtId="173" formatCode="_-* #,##0\ [$лв.-402]_-;\-* #,##0\ [$лв.-402]_-;_-* &quot;-&quot;??\ [$лв.-402]_-;_-@_-"/>
    <numFmt numFmtId="174" formatCode="_-* #,##0.00\ [$лв.-402]_-;\-* #,##0.00\ [$лв.-402]_-;_-* &quot;-&quot;??\ [$лв.-402]_-;_-@_-"/>
  </numFmts>
  <fonts count="35">
    <font>
      <sz val="11"/>
      <color theme="1"/>
      <name val="Calibri"/>
      <charset val="134"/>
      <scheme val="minor"/>
    </font>
    <font>
      <sz val="10"/>
      <name val="Arial"/>
      <family val="2"/>
      <charset val="204"/>
    </font>
    <font>
      <sz val="10"/>
      <color indexed="8"/>
      <name val="Arial"/>
      <family val="2"/>
      <charset val="204"/>
    </font>
    <font>
      <sz val="9"/>
      <name val="Arial"/>
      <family val="2"/>
      <charset val="204"/>
    </font>
    <font>
      <sz val="9"/>
      <name val="Arial"/>
      <family val="2"/>
      <charset val="204"/>
    </font>
    <font>
      <sz val="10"/>
      <color theme="1"/>
      <name val="Arial"/>
      <family val="2"/>
      <charset val="204"/>
    </font>
    <font>
      <sz val="10"/>
      <name val="Comic Sans MS"/>
      <family val="4"/>
      <charset val="204"/>
    </font>
    <font>
      <sz val="10"/>
      <color theme="1"/>
      <name val="Comic Sans MS"/>
      <family val="4"/>
      <charset val="204"/>
    </font>
    <font>
      <sz val="10"/>
      <name val="Calibri"/>
      <family val="2"/>
      <charset val="204"/>
      <scheme val="minor"/>
    </font>
    <font>
      <sz val="9"/>
      <color theme="1"/>
      <name val="Calibri"/>
      <family val="2"/>
      <charset val="204"/>
      <scheme val="minor"/>
    </font>
    <font>
      <b/>
      <sz val="10"/>
      <color indexed="8"/>
      <name val="Arial"/>
      <family val="2"/>
      <charset val="204"/>
    </font>
    <font>
      <b/>
      <sz val="10"/>
      <name val="Arial"/>
      <family val="2"/>
      <charset val="204"/>
    </font>
    <font>
      <sz val="10"/>
      <color rgb="FF000000"/>
      <name val="Arial"/>
      <family val="2"/>
      <charset val="204"/>
    </font>
    <font>
      <sz val="9"/>
      <color rgb="FF000000"/>
      <name val="Arial"/>
      <family val="2"/>
      <charset val="204"/>
    </font>
    <font>
      <sz val="9"/>
      <color indexed="8"/>
      <name val="Arial"/>
      <family val="2"/>
      <charset val="204"/>
    </font>
    <font>
      <sz val="9"/>
      <color rgb="FF00B0F0"/>
      <name val="Arial"/>
      <family val="2"/>
      <charset val="204"/>
    </font>
    <font>
      <sz val="9"/>
      <color rgb="FF000000"/>
      <name val="ArialMT"/>
      <charset val="204"/>
    </font>
    <font>
      <sz val="9"/>
      <color theme="1"/>
      <name val="Arial"/>
      <family val="2"/>
      <charset val="204"/>
    </font>
    <font>
      <sz val="12"/>
      <name val="宋体"/>
      <charset val="134"/>
    </font>
    <font>
      <sz val="10"/>
      <color indexed="8"/>
      <name val="Arial"/>
      <family val="2"/>
      <charset val="204"/>
    </font>
    <font>
      <sz val="10"/>
      <color theme="1"/>
      <name val="Arial"/>
      <family val="2"/>
      <charset val="204"/>
    </font>
    <font>
      <b/>
      <sz val="10"/>
      <color theme="1"/>
      <name val="Arial"/>
      <family val="2"/>
      <charset val="204"/>
    </font>
    <font>
      <sz val="10"/>
      <color rgb="FFED0000"/>
      <name val="Arial"/>
      <family val="2"/>
      <charset val="204"/>
    </font>
    <font>
      <sz val="12"/>
      <color theme="1"/>
      <name val="Arial"/>
      <family val="2"/>
      <charset val="204"/>
    </font>
    <font>
      <b/>
      <sz val="10"/>
      <color indexed="8"/>
      <name val="Arial"/>
      <family val="2"/>
      <charset val="204"/>
    </font>
    <font>
      <sz val="9"/>
      <name val="Arial"/>
      <family val="2"/>
      <charset val="204"/>
    </font>
    <font>
      <sz val="8"/>
      <color rgb="FF000000"/>
      <name val="Tahoma"/>
      <family val="2"/>
      <charset val="204"/>
    </font>
    <font>
      <sz val="8"/>
      <color theme="1"/>
      <name val="Calibri"/>
      <family val="2"/>
      <charset val="204"/>
      <scheme val="minor"/>
    </font>
    <font>
      <sz val="8"/>
      <color rgb="FFFF0000"/>
      <name val="Calibri"/>
      <family val="2"/>
      <charset val="204"/>
      <scheme val="minor"/>
    </font>
    <font>
      <b/>
      <sz val="8"/>
      <color rgb="FF000000"/>
      <name val="Arial"/>
      <family val="2"/>
      <charset val="204"/>
    </font>
    <font>
      <sz val="11"/>
      <color theme="1"/>
      <name val="Calibri"/>
      <charset val="134"/>
      <scheme val="minor"/>
    </font>
    <font>
      <sz val="11"/>
      <color rgb="FF006100"/>
      <name val="Calibri"/>
      <family val="2"/>
      <charset val="204"/>
      <scheme val="minor"/>
    </font>
    <font>
      <sz val="11"/>
      <color rgb="FF9C0006"/>
      <name val="Calibri"/>
      <family val="2"/>
      <charset val="204"/>
      <scheme val="minor"/>
    </font>
    <font>
      <sz val="11"/>
      <color rgb="FF3F3F76"/>
      <name val="Calibri"/>
      <family val="2"/>
      <charset val="204"/>
      <scheme val="minor"/>
    </font>
    <font>
      <sz val="11"/>
      <color theme="0"/>
      <name val="Calibri"/>
      <family val="2"/>
      <charset val="204"/>
      <scheme val="minor"/>
    </font>
  </fonts>
  <fills count="1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7" tint="0.39997558519241921"/>
        <bgColor indexed="64"/>
      </patternFill>
    </fill>
    <fill>
      <patternFill patternType="solid">
        <fgColor rgb="FF00B050"/>
        <bgColor indexed="64"/>
      </patternFill>
    </fill>
    <fill>
      <patternFill patternType="solid">
        <fgColor rgb="FFFFC7CE"/>
      </patternFill>
    </fill>
    <fill>
      <patternFill patternType="solid">
        <fgColor rgb="FFFFCC99"/>
      </patternFill>
    </fill>
    <fill>
      <patternFill patternType="solid">
        <fgColor rgb="FFFFFFCC"/>
      </patternFill>
    </fill>
    <fill>
      <patternFill patternType="solid">
        <fgColor theme="7" tint="0.39997558519241921"/>
        <bgColor indexed="65"/>
      </patternFill>
    </fill>
    <fill>
      <patternFill patternType="solid">
        <fgColor theme="9" tint="0.39997558519241921"/>
        <bgColor indexed="65"/>
      </patternFill>
    </fill>
    <fill>
      <patternFill patternType="solid">
        <fgColor theme="7" tint="0.59996337778862885"/>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style="thin">
        <color auto="1"/>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auto="1"/>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10">
    <xf numFmtId="0" fontId="0" fillId="0" borderId="0">
      <alignment vertical="center"/>
    </xf>
    <xf numFmtId="0" fontId="18" fillId="0" borderId="0">
      <alignment vertical="center"/>
    </xf>
    <xf numFmtId="0" fontId="18" fillId="0" borderId="0">
      <alignment vertical="center"/>
    </xf>
    <xf numFmtId="44" fontId="30" fillId="0" borderId="0" applyFont="0" applyFill="0" applyBorder="0" applyAlignment="0" applyProtection="0"/>
    <xf numFmtId="0" fontId="31" fillId="15" borderId="0" applyBorder="0" applyAlignment="0" applyProtection="0"/>
    <xf numFmtId="0" fontId="32" fillId="10" borderId="0" applyNumberFormat="0" applyBorder="0" applyAlignment="0" applyProtection="0"/>
    <xf numFmtId="0" fontId="33" fillId="11" borderId="19" applyNumberFormat="0" applyAlignment="0" applyProtection="0"/>
    <xf numFmtId="0" fontId="30" fillId="12" borderId="20" applyNumberFormat="0" applyFont="0" applyAlignment="0" applyProtection="0"/>
    <xf numFmtId="0" fontId="34" fillId="13" borderId="0" applyNumberFormat="0" applyBorder="0" applyAlignment="0" applyProtection="0"/>
    <xf numFmtId="0" fontId="34" fillId="14" borderId="0" applyNumberFormat="0" applyBorder="0" applyAlignment="0" applyProtection="0"/>
  </cellStyleXfs>
  <cellXfs count="245">
    <xf numFmtId="0" fontId="0" fillId="0" borderId="0" xfId="0">
      <alignment vertical="center"/>
    </xf>
    <xf numFmtId="0" fontId="1" fillId="0" borderId="0" xfId="0" applyFont="1" applyAlignment="1">
      <alignment horizontal="left"/>
    </xf>
    <xf numFmtId="0" fontId="2" fillId="2" borderId="0" xfId="0" applyFont="1" applyFill="1" applyAlignment="1"/>
    <xf numFmtId="0" fontId="4" fillId="3" borderId="0" xfId="0" applyFont="1" applyFill="1" applyAlignment="1"/>
    <xf numFmtId="0" fontId="5" fillId="0" borderId="0" xfId="0" applyFont="1">
      <alignment vertical="center"/>
    </xf>
    <xf numFmtId="0" fontId="6" fillId="0" borderId="0" xfId="0" applyFont="1" applyAlignment="1"/>
    <xf numFmtId="0" fontId="7" fillId="0" borderId="0" xfId="0" applyFont="1">
      <alignment vertical="center"/>
    </xf>
    <xf numFmtId="0" fontId="0" fillId="0" borderId="0" xfId="0" applyAlignment="1">
      <alignment horizontal="left" vertical="center"/>
    </xf>
    <xf numFmtId="0" fontId="8" fillId="0" borderId="0" xfId="0" applyFont="1">
      <alignment vertical="center"/>
    </xf>
    <xf numFmtId="0" fontId="9" fillId="0" borderId="0" xfId="0" applyFont="1" applyAlignment="1">
      <alignment horizontal="center" vertical="center"/>
    </xf>
    <xf numFmtId="0" fontId="0" fillId="0" borderId="0" xfId="0" applyAlignment="1">
      <alignment horizontal="center" vertical="center"/>
    </xf>
    <xf numFmtId="165" fontId="0" fillId="0" borderId="0" xfId="0" applyNumberFormat="1">
      <alignment vertical="center"/>
    </xf>
    <xf numFmtId="165" fontId="0" fillId="0" borderId="0" xfId="0" applyNumberFormat="1" applyAlignment="1">
      <alignment horizontal="center" vertical="center"/>
    </xf>
    <xf numFmtId="0" fontId="10" fillId="4" borderId="4" xfId="0" applyFont="1" applyFill="1" applyBorder="1" applyAlignment="1">
      <alignment horizontal="center" vertical="center" wrapText="1"/>
    </xf>
    <xf numFmtId="0" fontId="10" fillId="4" borderId="4" xfId="0" applyFont="1" applyFill="1" applyBorder="1" applyAlignment="1">
      <alignment horizontal="left" vertical="center" wrapText="1"/>
    </xf>
    <xf numFmtId="0" fontId="11" fillId="4" borderId="4" xfId="0" applyFont="1" applyFill="1" applyBorder="1" applyAlignment="1">
      <alignment horizontal="left" vertical="center" wrapText="1"/>
    </xf>
    <xf numFmtId="0" fontId="12" fillId="4" borderId="4" xfId="0" applyFont="1" applyFill="1" applyBorder="1" applyAlignment="1">
      <alignment horizontal="left" vertical="center" wrapText="1"/>
    </xf>
    <xf numFmtId="166" fontId="13" fillId="4" borderId="4" xfId="0" applyNumberFormat="1" applyFont="1" applyFill="1" applyBorder="1" applyAlignment="1">
      <alignment horizontal="center" vertical="center" wrapText="1"/>
    </xf>
    <xf numFmtId="167" fontId="12" fillId="4" borderId="5" xfId="0" applyNumberFormat="1" applyFont="1" applyFill="1" applyBorder="1" applyAlignment="1">
      <alignment horizontal="center" vertical="center" wrapText="1"/>
    </xf>
    <xf numFmtId="164" fontId="12" fillId="4" borderId="1" xfId="0" applyNumberFormat="1" applyFont="1" applyFill="1" applyBorder="1" applyAlignment="1">
      <alignment horizontal="center" vertical="center" wrapText="1"/>
    </xf>
    <xf numFmtId="164" fontId="1" fillId="3" borderId="1" xfId="0" applyNumberFormat="1" applyFont="1" applyFill="1" applyBorder="1" applyAlignment="1">
      <alignment horizontal="center" vertical="center" wrapText="1"/>
    </xf>
    <xf numFmtId="165" fontId="2" fillId="4" borderId="9" xfId="0" applyNumberFormat="1" applyFont="1" applyFill="1" applyBorder="1" applyAlignment="1">
      <alignment horizontal="center" vertical="center" wrapText="1"/>
    </xf>
    <xf numFmtId="0" fontId="4" fillId="3" borderId="0" xfId="1" applyFont="1" applyFill="1" applyAlignment="1">
      <alignment horizontal="center" vertical="center" wrapText="1"/>
    </xf>
    <xf numFmtId="167" fontId="4" fillId="3" borderId="1" xfId="2" applyNumberFormat="1" applyFont="1" applyFill="1" applyBorder="1" applyAlignment="1">
      <alignment horizontal="left" vertical="center" wrapText="1"/>
    </xf>
    <xf numFmtId="164" fontId="4" fillId="3" borderId="1" xfId="2" applyNumberFormat="1" applyFont="1" applyFill="1" applyBorder="1" applyAlignment="1">
      <alignment horizontal="left" vertical="center" wrapText="1"/>
    </xf>
    <xf numFmtId="168" fontId="15" fillId="0" borderId="1" xfId="2" applyNumberFormat="1" applyFont="1" applyBorder="1" applyAlignment="1">
      <alignment horizontal="center" vertical="center" wrapText="1"/>
    </xf>
    <xf numFmtId="167" fontId="4" fillId="3" borderId="2" xfId="2" applyNumberFormat="1" applyFont="1" applyFill="1" applyBorder="1" applyAlignment="1">
      <alignment horizontal="center" vertical="center" wrapText="1"/>
    </xf>
    <xf numFmtId="0" fontId="16" fillId="0" borderId="1" xfId="0" applyFont="1" applyBorder="1" applyAlignment="1">
      <alignment vertical="center" wrapText="1"/>
    </xf>
    <xf numFmtId="0" fontId="4" fillId="3" borderId="10" xfId="2"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4" borderId="1" xfId="0" applyFont="1" applyFill="1" applyBorder="1" applyAlignment="1">
      <alignment horizontal="left" vertical="center" wrapText="1"/>
    </xf>
    <xf numFmtId="0" fontId="1" fillId="4"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166" fontId="14" fillId="4" borderId="1" xfId="0" applyNumberFormat="1" applyFont="1" applyFill="1" applyBorder="1" applyAlignment="1">
      <alignment horizontal="center" vertical="center" wrapText="1"/>
    </xf>
    <xf numFmtId="167" fontId="1" fillId="4" borderId="2" xfId="0" applyNumberFormat="1" applyFont="1" applyFill="1" applyBorder="1" applyAlignment="1">
      <alignment horizontal="center" vertical="center" wrapText="1"/>
    </xf>
    <xf numFmtId="164" fontId="1" fillId="4" borderId="1" xfId="0" applyNumberFormat="1" applyFont="1" applyFill="1" applyBorder="1" applyAlignment="1">
      <alignment horizontal="center" vertical="center" wrapText="1"/>
    </xf>
    <xf numFmtId="167" fontId="1" fillId="0" borderId="1" xfId="0" applyNumberFormat="1" applyFont="1" applyBorder="1" applyAlignment="1">
      <alignment horizontal="center" vertical="center" wrapText="1"/>
    </xf>
    <xf numFmtId="0" fontId="5" fillId="0" borderId="0" xfId="0" applyFont="1" applyAlignment="1">
      <alignment horizontal="left" vertical="center"/>
    </xf>
    <xf numFmtId="0" fontId="17" fillId="0" borderId="0" xfId="0" applyFont="1" applyAlignment="1">
      <alignment horizontal="center" vertical="center"/>
    </xf>
    <xf numFmtId="167" fontId="5" fillId="0" borderId="0" xfId="0" applyNumberFormat="1" applyFont="1" applyAlignment="1">
      <alignment horizontal="center" vertical="center"/>
    </xf>
    <xf numFmtId="0" fontId="1" fillId="0" borderId="0" xfId="1" applyFont="1" applyAlignment="1">
      <alignment horizontal="left" vertical="center"/>
    </xf>
    <xf numFmtId="166" fontId="1" fillId="0" borderId="0" xfId="1" applyNumberFormat="1" applyFont="1" applyAlignment="1">
      <alignment horizontal="left" vertical="center" wrapText="1"/>
    </xf>
    <xf numFmtId="166" fontId="3" fillId="0" borderId="0" xfId="1" applyNumberFormat="1" applyFont="1" applyAlignment="1">
      <alignment horizontal="center" vertical="center" wrapText="1"/>
    </xf>
    <xf numFmtId="169" fontId="1" fillId="0" borderId="0" xfId="1" applyNumberFormat="1" applyFont="1" applyAlignment="1">
      <alignment horizontal="center" vertical="center" wrapText="1"/>
    </xf>
    <xf numFmtId="165" fontId="15" fillId="3" borderId="10" xfId="0" applyNumberFormat="1" applyFont="1" applyFill="1" applyBorder="1" applyAlignment="1">
      <alignment horizontal="left" vertical="center"/>
    </xf>
    <xf numFmtId="165" fontId="2" fillId="4" borderId="10" xfId="0" applyNumberFormat="1" applyFont="1" applyFill="1" applyBorder="1" applyAlignment="1">
      <alignment horizontal="center" vertical="center" wrapText="1"/>
    </xf>
    <xf numFmtId="165" fontId="5" fillId="0" borderId="0" xfId="0" applyNumberFormat="1" applyFont="1">
      <alignment vertical="center"/>
    </xf>
    <xf numFmtId="165" fontId="5" fillId="0" borderId="0" xfId="0" applyNumberFormat="1" applyFont="1" applyAlignment="1">
      <alignment horizontal="center" vertical="center"/>
    </xf>
    <xf numFmtId="165" fontId="1" fillId="0" borderId="0" xfId="1" applyNumberFormat="1" applyFont="1" applyAlignment="1">
      <alignment horizontal="left" vertical="center" wrapText="1"/>
    </xf>
    <xf numFmtId="165" fontId="1" fillId="0" borderId="0" xfId="0" applyNumberFormat="1" applyFont="1" applyAlignment="1">
      <alignment horizontal="center"/>
    </xf>
    <xf numFmtId="165" fontId="17" fillId="0" borderId="0" xfId="0" applyNumberFormat="1" applyFont="1" applyAlignment="1">
      <alignment horizontal="center" vertical="center" wrapText="1"/>
    </xf>
    <xf numFmtId="165" fontId="5" fillId="3" borderId="2" xfId="0" applyNumberFormat="1" applyFont="1" applyFill="1" applyBorder="1" applyAlignment="1">
      <alignment horizontal="center" vertical="center"/>
    </xf>
    <xf numFmtId="165" fontId="5" fillId="4" borderId="2" xfId="0" applyNumberFormat="1" applyFont="1" applyFill="1" applyBorder="1" applyAlignment="1">
      <alignment horizontal="center" vertical="center"/>
    </xf>
    <xf numFmtId="170" fontId="5" fillId="6" borderId="1" xfId="0" applyNumberFormat="1" applyFont="1" applyFill="1" applyBorder="1" applyAlignment="1">
      <alignment horizontal="center" vertical="center"/>
    </xf>
    <xf numFmtId="165" fontId="20" fillId="6" borderId="1" xfId="0" applyNumberFormat="1" applyFont="1" applyFill="1" applyBorder="1" applyAlignment="1">
      <alignment horizontal="center" vertical="center"/>
    </xf>
    <xf numFmtId="0" fontId="20" fillId="0" borderId="1" xfId="0" applyFont="1" applyBorder="1">
      <alignment vertical="center"/>
    </xf>
    <xf numFmtId="0" fontId="20" fillId="0" borderId="1" xfId="0" applyFont="1" applyBorder="1" applyAlignment="1">
      <alignment horizontal="center" vertical="center"/>
    </xf>
    <xf numFmtId="0" fontId="20" fillId="0" borderId="6" xfId="0" applyFont="1" applyBorder="1">
      <alignment vertical="center"/>
    </xf>
    <xf numFmtId="0" fontId="20" fillId="0" borderId="0" xfId="0" applyFont="1">
      <alignment vertical="center"/>
    </xf>
    <xf numFmtId="0" fontId="21" fillId="0" borderId="1" xfId="0" applyFont="1" applyBorder="1">
      <alignment vertical="center"/>
    </xf>
    <xf numFmtId="0" fontId="21" fillId="0" borderId="1" xfId="0" applyFont="1" applyBorder="1" applyAlignment="1">
      <alignment horizontal="center" vertical="center"/>
    </xf>
    <xf numFmtId="0" fontId="21" fillId="0" borderId="10" xfId="0" applyFont="1" applyBorder="1" applyAlignment="1">
      <alignment horizontal="center" vertical="center"/>
    </xf>
    <xf numFmtId="0" fontId="21" fillId="0" borderId="0" xfId="0" applyFont="1">
      <alignment vertical="center"/>
    </xf>
    <xf numFmtId="0" fontId="21" fillId="0" borderId="10" xfId="0" applyFont="1" applyBorder="1">
      <alignment vertical="center"/>
    </xf>
    <xf numFmtId="0" fontId="20" fillId="8" borderId="1" xfId="0" applyFont="1" applyFill="1" applyBorder="1">
      <alignment vertical="center"/>
    </xf>
    <xf numFmtId="0" fontId="20" fillId="8" borderId="1" xfId="0" applyFont="1" applyFill="1" applyBorder="1" applyAlignment="1">
      <alignment horizontal="center" vertical="center"/>
    </xf>
    <xf numFmtId="171" fontId="20" fillId="8" borderId="1" xfId="0" applyNumberFormat="1" applyFont="1" applyFill="1" applyBorder="1">
      <alignment vertical="center"/>
    </xf>
    <xf numFmtId="10" fontId="20" fillId="8" borderId="1" xfId="0" applyNumberFormat="1" applyFont="1" applyFill="1" applyBorder="1">
      <alignment vertical="center"/>
    </xf>
    <xf numFmtId="0" fontId="20" fillId="8" borderId="0" xfId="0" applyFont="1" applyFill="1">
      <alignment vertical="center"/>
    </xf>
    <xf numFmtId="10" fontId="20" fillId="8" borderId="1" xfId="0" applyNumberFormat="1" applyFont="1" applyFill="1" applyBorder="1" applyAlignment="1">
      <alignment horizontal="right" vertical="center"/>
    </xf>
    <xf numFmtId="0" fontId="20" fillId="5" borderId="1" xfId="0" applyFont="1" applyFill="1" applyBorder="1">
      <alignment vertical="center"/>
    </xf>
    <xf numFmtId="172" fontId="20" fillId="5" borderId="1" xfId="0" applyNumberFormat="1" applyFont="1" applyFill="1" applyBorder="1" applyAlignment="1">
      <alignment horizontal="center" vertical="center"/>
    </xf>
    <xf numFmtId="170" fontId="20" fillId="5" borderId="1" xfId="0" applyNumberFormat="1" applyFont="1" applyFill="1" applyBorder="1" applyAlignment="1">
      <alignment horizontal="center" vertical="center"/>
    </xf>
    <xf numFmtId="171" fontId="20" fillId="5" borderId="1" xfId="0" applyNumberFormat="1" applyFont="1" applyFill="1" applyBorder="1">
      <alignment vertical="center"/>
    </xf>
    <xf numFmtId="10" fontId="20" fillId="5" borderId="1" xfId="0" applyNumberFormat="1" applyFont="1" applyFill="1" applyBorder="1" applyAlignment="1">
      <alignment horizontal="right" vertical="center"/>
    </xf>
    <xf numFmtId="173" fontId="20" fillId="5" borderId="1" xfId="0" applyNumberFormat="1" applyFont="1" applyFill="1" applyBorder="1">
      <alignment vertical="center"/>
    </xf>
    <xf numFmtId="0" fontId="20" fillId="5" borderId="1" xfId="0" applyFont="1" applyFill="1" applyBorder="1" applyAlignment="1">
      <alignment horizontal="right" vertical="center"/>
    </xf>
    <xf numFmtId="10" fontId="20" fillId="5" borderId="6" xfId="0" applyNumberFormat="1" applyFont="1" applyFill="1" applyBorder="1" applyAlignment="1">
      <alignment horizontal="right" vertical="center"/>
    </xf>
    <xf numFmtId="171" fontId="20" fillId="0" borderId="1" xfId="0" applyNumberFormat="1" applyFont="1" applyBorder="1">
      <alignment vertical="center"/>
    </xf>
    <xf numFmtId="9" fontId="20" fillId="0" borderId="1" xfId="0" applyNumberFormat="1" applyFont="1" applyBorder="1">
      <alignment vertical="center"/>
    </xf>
    <xf numFmtId="9" fontId="20" fillId="0" borderId="2" xfId="0" applyNumberFormat="1" applyFont="1" applyBorder="1">
      <alignment vertical="center"/>
    </xf>
    <xf numFmtId="10" fontId="20" fillId="0" borderId="13" xfId="0" applyNumberFormat="1" applyFont="1" applyBorder="1">
      <alignment vertical="center"/>
    </xf>
    <xf numFmtId="171" fontId="20" fillId="5" borderId="6" xfId="0" applyNumberFormat="1" applyFont="1" applyFill="1" applyBorder="1">
      <alignment vertical="center"/>
    </xf>
    <xf numFmtId="171" fontId="20" fillId="6" borderId="14" xfId="0" applyNumberFormat="1" applyFont="1" applyFill="1" applyBorder="1">
      <alignment vertical="center"/>
    </xf>
    <xf numFmtId="9" fontId="20" fillId="0" borderId="12" xfId="0" applyNumberFormat="1" applyFont="1" applyBorder="1">
      <alignment vertical="center"/>
    </xf>
    <xf numFmtId="171" fontId="20" fillId="6" borderId="2" xfId="0" applyNumberFormat="1" applyFont="1" applyFill="1" applyBorder="1">
      <alignment vertical="center"/>
    </xf>
    <xf numFmtId="0" fontId="20" fillId="0" borderId="2" xfId="0" applyFont="1" applyBorder="1" applyAlignment="1">
      <alignment horizontal="center" vertical="center"/>
    </xf>
    <xf numFmtId="0" fontId="20" fillId="0" borderId="3" xfId="0" applyFont="1" applyBorder="1">
      <alignment vertical="center"/>
    </xf>
    <xf numFmtId="171" fontId="20" fillId="6" borderId="1" xfId="0" applyNumberFormat="1" applyFont="1" applyFill="1" applyBorder="1">
      <alignment vertical="center"/>
    </xf>
    <xf numFmtId="173" fontId="20" fillId="6" borderId="1" xfId="0" applyNumberFormat="1" applyFont="1" applyFill="1" applyBorder="1" applyAlignment="1">
      <alignment horizontal="left" vertical="center"/>
    </xf>
    <xf numFmtId="0" fontId="20" fillId="0" borderId="0" xfId="0" applyFont="1" applyAlignment="1">
      <alignment horizontal="center" vertical="center"/>
    </xf>
    <xf numFmtId="0" fontId="20" fillId="0" borderId="16" xfId="0" applyFont="1" applyBorder="1">
      <alignment vertical="center"/>
    </xf>
    <xf numFmtId="171" fontId="20" fillId="6" borderId="15" xfId="0" applyNumberFormat="1" applyFont="1" applyFill="1" applyBorder="1">
      <alignment vertical="center"/>
    </xf>
    <xf numFmtId="0" fontId="20" fillId="0" borderId="17" xfId="0" applyFont="1" applyBorder="1">
      <alignment vertical="center"/>
    </xf>
    <xf numFmtId="171" fontId="20" fillId="7" borderId="1" xfId="0" applyNumberFormat="1" applyFont="1" applyFill="1" applyBorder="1">
      <alignment vertical="center"/>
    </xf>
    <xf numFmtId="0" fontId="1" fillId="0" borderId="0" xfId="0" applyFont="1" applyAlignment="1">
      <alignment horizontal="left" vertical="center"/>
    </xf>
    <xf numFmtId="0" fontId="2" fillId="2" borderId="0" xfId="0" applyFont="1" applyFill="1">
      <alignment vertical="center"/>
    </xf>
    <xf numFmtId="173" fontId="2" fillId="2" borderId="0" xfId="0" applyNumberFormat="1" applyFont="1" applyFill="1">
      <alignment vertical="center"/>
    </xf>
    <xf numFmtId="0" fontId="6" fillId="0" borderId="0" xfId="0" applyFont="1">
      <alignment vertical="center"/>
    </xf>
    <xf numFmtId="165" fontId="23" fillId="6" borderId="1" xfId="0" applyNumberFormat="1" applyFont="1" applyFill="1" applyBorder="1" applyAlignment="1">
      <alignment horizontal="center" vertical="center"/>
    </xf>
    <xf numFmtId="0" fontId="1" fillId="0" borderId="4" xfId="0" applyFont="1" applyBorder="1" applyAlignment="1">
      <alignment horizontal="center" vertical="center" wrapText="1"/>
    </xf>
    <xf numFmtId="0" fontId="1" fillId="0" borderId="4" xfId="0" applyFont="1" applyBorder="1" applyAlignment="1">
      <alignment horizontal="left" vertical="center" wrapText="1"/>
    </xf>
    <xf numFmtId="166" fontId="3" fillId="0" borderId="4" xfId="0" applyNumberFormat="1" applyFont="1" applyBorder="1" applyAlignment="1">
      <alignment horizontal="center" vertical="center" wrapText="1"/>
    </xf>
    <xf numFmtId="167" fontId="1" fillId="0" borderId="5" xfId="0" applyNumberFormat="1" applyFont="1" applyBorder="1" applyAlignment="1">
      <alignment horizontal="center" vertical="center" wrapText="1"/>
    </xf>
    <xf numFmtId="167" fontId="1" fillId="0" borderId="9" xfId="0" applyNumberFormat="1" applyFont="1" applyBorder="1" applyAlignment="1">
      <alignment horizontal="center" vertical="center" wrapText="1"/>
    </xf>
    <xf numFmtId="165" fontId="5" fillId="3" borderId="1" xfId="0" applyNumberFormat="1" applyFont="1" applyFill="1" applyBorder="1" applyAlignment="1">
      <alignment horizontal="center" vertical="center"/>
    </xf>
    <xf numFmtId="170" fontId="2" fillId="3" borderId="1" xfId="0" applyNumberFormat="1" applyFont="1" applyFill="1" applyBorder="1" applyAlignment="1"/>
    <xf numFmtId="0" fontId="5" fillId="3" borderId="0" xfId="0" applyFont="1" applyFill="1">
      <alignment vertical="center"/>
    </xf>
    <xf numFmtId="0" fontId="17" fillId="3" borderId="0" xfId="0" applyFont="1" applyFill="1" applyAlignment="1">
      <alignment vertical="center" wrapText="1"/>
    </xf>
    <xf numFmtId="0" fontId="0" fillId="3" borderId="0" xfId="0" applyFill="1">
      <alignment vertical="center"/>
    </xf>
    <xf numFmtId="0" fontId="1" fillId="9" borderId="1" xfId="0" applyFont="1" applyFill="1" applyBorder="1" applyAlignment="1">
      <alignment horizontal="center" vertical="center"/>
    </xf>
    <xf numFmtId="0" fontId="19" fillId="9" borderId="1" xfId="0" applyFont="1" applyFill="1" applyBorder="1" applyAlignment="1">
      <alignment horizontal="center" vertical="center"/>
    </xf>
    <xf numFmtId="170" fontId="2" fillId="9" borderId="1" xfId="0" applyNumberFormat="1" applyFont="1" applyFill="1" applyBorder="1">
      <alignment vertical="center"/>
    </xf>
    <xf numFmtId="171" fontId="20" fillId="0" borderId="0" xfId="0" applyNumberFormat="1" applyFont="1">
      <alignment vertical="center"/>
    </xf>
    <xf numFmtId="9" fontId="22" fillId="3" borderId="18" xfId="0" applyNumberFormat="1" applyFont="1" applyFill="1" applyBorder="1" applyAlignment="1">
      <alignment horizontal="center" vertical="center"/>
    </xf>
    <xf numFmtId="171" fontId="20" fillId="5" borderId="2" xfId="0" applyNumberFormat="1" applyFont="1" applyFill="1" applyBorder="1">
      <alignment vertical="center"/>
    </xf>
    <xf numFmtId="171" fontId="20" fillId="5" borderId="10" xfId="0" applyNumberFormat="1" applyFont="1" applyFill="1" applyBorder="1">
      <alignment vertical="center"/>
    </xf>
    <xf numFmtId="10" fontId="20" fillId="8" borderId="6" xfId="0" applyNumberFormat="1" applyFont="1" applyFill="1" applyBorder="1">
      <alignment vertical="center"/>
    </xf>
    <xf numFmtId="10" fontId="20" fillId="5" borderId="7" xfId="0" applyNumberFormat="1" applyFont="1" applyFill="1" applyBorder="1" applyAlignment="1">
      <alignment horizontal="right" vertical="center"/>
    </xf>
    <xf numFmtId="10" fontId="20" fillId="5" borderId="4" xfId="0" applyNumberFormat="1" applyFont="1" applyFill="1" applyBorder="1" applyAlignment="1">
      <alignment horizontal="right" vertical="center"/>
    </xf>
    <xf numFmtId="173" fontId="20" fillId="9" borderId="2" xfId="0" applyNumberFormat="1" applyFont="1" applyFill="1" applyBorder="1">
      <alignment vertical="center"/>
    </xf>
    <xf numFmtId="171" fontId="20" fillId="8" borderId="4" xfId="0" applyNumberFormat="1" applyFont="1" applyFill="1" applyBorder="1">
      <alignment vertical="center"/>
    </xf>
    <xf numFmtId="10" fontId="20" fillId="8" borderId="4" xfId="0" applyNumberFormat="1" applyFont="1" applyFill="1" applyBorder="1">
      <alignment vertical="center"/>
    </xf>
    <xf numFmtId="0" fontId="21" fillId="0" borderId="6" xfId="0" applyFont="1" applyBorder="1" applyAlignment="1">
      <alignment horizontal="left" vertical="center"/>
    </xf>
    <xf numFmtId="0" fontId="21" fillId="0" borderId="4" xfId="0" applyFont="1" applyBorder="1" applyAlignment="1">
      <alignment horizontal="right" vertical="center"/>
    </xf>
    <xf numFmtId="0" fontId="21" fillId="0" borderId="2" xfId="0" applyFont="1" applyBorder="1">
      <alignment vertical="center"/>
    </xf>
    <xf numFmtId="0" fontId="20" fillId="8" borderId="4" xfId="0" applyFont="1" applyFill="1" applyBorder="1">
      <alignment vertical="center"/>
    </xf>
    <xf numFmtId="0" fontId="20" fillId="0" borderId="6" xfId="0" applyFont="1" applyBorder="1" applyAlignment="1">
      <alignment horizontal="center" vertical="center"/>
    </xf>
    <xf numFmtId="0" fontId="20" fillId="8" borderId="4" xfId="0" applyFont="1" applyFill="1" applyBorder="1" applyAlignment="1">
      <alignment horizontal="center" vertical="center"/>
    </xf>
    <xf numFmtId="173" fontId="20" fillId="8" borderId="1" xfId="0" applyNumberFormat="1" applyFont="1" applyFill="1" applyBorder="1">
      <alignment vertical="center"/>
    </xf>
    <xf numFmtId="173" fontId="20" fillId="7" borderId="1" xfId="0" applyNumberFormat="1" applyFont="1" applyFill="1" applyBorder="1">
      <alignment vertical="center"/>
    </xf>
    <xf numFmtId="173" fontId="20" fillId="6" borderId="1" xfId="0" applyNumberFormat="1" applyFont="1" applyFill="1" applyBorder="1">
      <alignment vertical="center"/>
    </xf>
    <xf numFmtId="173" fontId="20" fillId="0" borderId="0" xfId="0" applyNumberFormat="1" applyFont="1">
      <alignment vertical="center"/>
    </xf>
    <xf numFmtId="173" fontId="24" fillId="2" borderId="0" xfId="0" applyNumberFormat="1" applyFont="1" applyFill="1">
      <alignment vertical="center"/>
    </xf>
    <xf numFmtId="0" fontId="25" fillId="3" borderId="1" xfId="2" applyFont="1" applyFill="1" applyBorder="1" applyAlignment="1">
      <alignment horizontal="center" vertical="center" wrapText="1"/>
    </xf>
    <xf numFmtId="174" fontId="2" fillId="2" borderId="0" xfId="0" applyNumberFormat="1" applyFont="1" applyFill="1" applyAlignment="1"/>
    <xf numFmtId="165" fontId="5" fillId="3" borderId="0" xfId="0" applyNumberFormat="1" applyFont="1" applyFill="1" applyAlignment="1">
      <alignment horizontal="center" vertical="center"/>
    </xf>
    <xf numFmtId="165" fontId="1" fillId="3" borderId="0" xfId="0" applyNumberFormat="1" applyFont="1" applyFill="1" applyAlignment="1">
      <alignment horizontal="center"/>
    </xf>
    <xf numFmtId="169" fontId="1" fillId="3" borderId="0" xfId="0" applyNumberFormat="1" applyFont="1" applyFill="1" applyAlignment="1">
      <alignment horizontal="left"/>
    </xf>
    <xf numFmtId="165" fontId="17" fillId="3" borderId="0" xfId="0" applyNumberFormat="1" applyFont="1" applyFill="1" applyAlignment="1">
      <alignment horizontal="center" vertical="center" wrapText="1"/>
    </xf>
    <xf numFmtId="165" fontId="0" fillId="3" borderId="0" xfId="0" applyNumberFormat="1" applyFill="1" applyAlignment="1">
      <alignment horizontal="center" vertical="center"/>
    </xf>
    <xf numFmtId="164" fontId="5" fillId="0" borderId="0" xfId="0" applyNumberFormat="1" applyFont="1">
      <alignment vertical="center"/>
    </xf>
    <xf numFmtId="164" fontId="1" fillId="0" borderId="0" xfId="1" applyNumberFormat="1" applyFont="1" applyAlignment="1">
      <alignment horizontal="left" vertical="center" wrapText="1"/>
    </xf>
    <xf numFmtId="164" fontId="0" fillId="0" borderId="0" xfId="0" applyNumberFormat="1">
      <alignment vertical="center"/>
    </xf>
    <xf numFmtId="10" fontId="20" fillId="5" borderId="1" xfId="0" applyNumberFormat="1" applyFont="1" applyFill="1" applyBorder="1">
      <alignment vertical="center"/>
    </xf>
    <xf numFmtId="0" fontId="26" fillId="0" borderId="0" xfId="0" applyFont="1">
      <alignment vertical="center"/>
    </xf>
    <xf numFmtId="0" fontId="27" fillId="0" borderId="0" xfId="0" applyFont="1">
      <alignment vertical="center"/>
    </xf>
    <xf numFmtId="0" fontId="29" fillId="0" borderId="0" xfId="0" applyFont="1">
      <alignment vertical="center"/>
    </xf>
    <xf numFmtId="0" fontId="27" fillId="0" borderId="1" xfId="0" applyFont="1" applyBorder="1">
      <alignment vertical="center"/>
    </xf>
    <xf numFmtId="9" fontId="27" fillId="0" borderId="1" xfId="0" applyNumberFormat="1" applyFont="1" applyBorder="1">
      <alignment vertical="center"/>
    </xf>
    <xf numFmtId="2" fontId="27" fillId="0" borderId="1" xfId="0" applyNumberFormat="1" applyFont="1" applyBorder="1">
      <alignment vertical="center"/>
    </xf>
    <xf numFmtId="2" fontId="28" fillId="0" borderId="1" xfId="0" applyNumberFormat="1" applyFont="1" applyBorder="1">
      <alignment vertical="center"/>
    </xf>
    <xf numFmtId="0" fontId="5" fillId="0" borderId="0" xfId="0" applyFont="1" applyAlignment="1">
      <alignment horizontal="left" vertical="center"/>
    </xf>
    <xf numFmtId="0" fontId="17" fillId="0" borderId="0" xfId="0" applyFont="1" applyAlignment="1">
      <alignment horizontal="left" vertical="center" wrapText="1"/>
    </xf>
    <xf numFmtId="0" fontId="17" fillId="0" borderId="7" xfId="0" applyFont="1" applyBorder="1" applyAlignment="1">
      <alignment horizontal="left" vertical="center" wrapText="1"/>
    </xf>
    <xf numFmtId="165" fontId="17" fillId="0" borderId="0" xfId="0" applyNumberFormat="1" applyFont="1" applyAlignment="1">
      <alignment horizontal="left" vertical="center" wrapText="1"/>
    </xf>
    <xf numFmtId="0" fontId="27" fillId="0" borderId="1" xfId="0" applyFont="1" applyBorder="1" applyAlignment="1">
      <alignment horizontal="center" vertical="center"/>
    </xf>
    <xf numFmtId="0" fontId="21" fillId="0" borderId="12" xfId="0" applyFont="1" applyBorder="1" applyAlignment="1">
      <alignment horizontal="center" vertical="center"/>
    </xf>
    <xf numFmtId="0" fontId="21" fillId="0" borderId="13" xfId="0" applyFont="1" applyBorder="1" applyAlignment="1">
      <alignment horizontal="center" vertical="center"/>
    </xf>
    <xf numFmtId="0" fontId="21" fillId="0" borderId="5" xfId="0" applyFont="1" applyBorder="1" applyAlignment="1">
      <alignment horizontal="center" vertical="center"/>
    </xf>
    <xf numFmtId="0" fontId="21" fillId="0" borderId="9" xfId="0" applyFont="1" applyBorder="1" applyAlignment="1">
      <alignment horizontal="center" vertical="center"/>
    </xf>
    <xf numFmtId="0" fontId="21" fillId="0" borderId="6" xfId="0" applyFont="1" applyBorder="1" applyAlignment="1">
      <alignment horizontal="center" vertical="center"/>
    </xf>
    <xf numFmtId="0" fontId="21" fillId="0" borderId="4" xfId="0" applyFont="1" applyBorder="1" applyAlignment="1">
      <alignment horizontal="center" vertical="center"/>
    </xf>
    <xf numFmtId="170" fontId="21" fillId="0" borderId="6" xfId="0" applyNumberFormat="1" applyFont="1" applyBorder="1" applyAlignment="1">
      <alignment horizontal="center" vertical="center"/>
    </xf>
    <xf numFmtId="170" fontId="21" fillId="0" borderId="4" xfId="0" applyNumberFormat="1" applyFont="1" applyBorder="1" applyAlignment="1">
      <alignment horizontal="center" vertical="center"/>
    </xf>
    <xf numFmtId="0" fontId="31" fillId="15" borderId="1" xfId="4" applyBorder="1" applyAlignment="1">
      <alignment horizontal="center" vertical="center" wrapText="1"/>
    </xf>
    <xf numFmtId="0" fontId="31" fillId="15" borderId="6" xfId="4" applyBorder="1" applyAlignment="1">
      <alignment horizontal="left" vertical="center" wrapText="1"/>
    </xf>
    <xf numFmtId="0" fontId="31" fillId="15" borderId="4" xfId="4" applyBorder="1" applyAlignment="1">
      <alignment horizontal="left" vertical="center" wrapText="1"/>
    </xf>
    <xf numFmtId="166" fontId="31" fillId="15" borderId="4" xfId="4" applyNumberFormat="1" applyBorder="1" applyAlignment="1">
      <alignment horizontal="center" vertical="center" wrapText="1"/>
    </xf>
    <xf numFmtId="167" fontId="31" fillId="15" borderId="5" xfId="4" applyNumberFormat="1" applyBorder="1" applyAlignment="1">
      <alignment horizontal="center" vertical="center" wrapText="1"/>
    </xf>
    <xf numFmtId="164" fontId="31" fillId="15" borderId="1" xfId="4" applyNumberFormat="1" applyBorder="1" applyAlignment="1">
      <alignment horizontal="center" vertical="center" wrapText="1"/>
    </xf>
    <xf numFmtId="165" fontId="31" fillId="15" borderId="10" xfId="4" applyNumberFormat="1" applyBorder="1" applyAlignment="1">
      <alignment horizontal="center" vertical="center" wrapText="1"/>
    </xf>
    <xf numFmtId="165" fontId="31" fillId="15" borderId="2" xfId="4" applyNumberFormat="1" applyBorder="1" applyAlignment="1">
      <alignment horizontal="center" vertical="center"/>
    </xf>
    <xf numFmtId="0" fontId="31" fillId="15" borderId="7" xfId="4" applyBorder="1" applyAlignment="1">
      <alignment horizontal="left" vertical="center" wrapText="1"/>
    </xf>
    <xf numFmtId="165" fontId="31" fillId="15" borderId="9" xfId="4" applyNumberFormat="1" applyBorder="1" applyAlignment="1">
      <alignment horizontal="center" vertical="center" wrapText="1"/>
    </xf>
    <xf numFmtId="0" fontId="31" fillId="15" borderId="4" xfId="4" applyBorder="1" applyAlignment="1">
      <alignment horizontal="left" vertical="center" wrapText="1"/>
    </xf>
    <xf numFmtId="0" fontId="31" fillId="15" borderId="7" xfId="4" applyBorder="1" applyAlignment="1">
      <alignment horizontal="center" vertical="center" wrapText="1"/>
    </xf>
    <xf numFmtId="0" fontId="31" fillId="15" borderId="7" xfId="4" applyBorder="1" applyAlignment="1">
      <alignment horizontal="left" vertical="center"/>
    </xf>
    <xf numFmtId="0" fontId="31" fillId="15" borderId="4" xfId="4" applyBorder="1" applyAlignment="1">
      <alignment horizontal="center" vertical="center" wrapText="1"/>
    </xf>
    <xf numFmtId="0" fontId="31" fillId="15" borderId="4" xfId="4" applyBorder="1" applyAlignment="1">
      <alignment horizontal="left" vertical="center"/>
    </xf>
    <xf numFmtId="173" fontId="31" fillId="15" borderId="0" xfId="4" applyNumberFormat="1" applyAlignment="1">
      <alignment vertical="center"/>
    </xf>
    <xf numFmtId="0" fontId="31" fillId="15" borderId="0" xfId="4" applyAlignment="1"/>
    <xf numFmtId="174" fontId="31" fillId="15" borderId="0" xfId="4" applyNumberFormat="1" applyAlignment="1"/>
    <xf numFmtId="0" fontId="31" fillId="15" borderId="7" xfId="4" applyBorder="1" applyAlignment="1">
      <alignment horizontal="center" vertical="center" wrapText="1"/>
    </xf>
    <xf numFmtId="0" fontId="31" fillId="15" borderId="7" xfId="4" applyBorder="1" applyAlignment="1">
      <alignment horizontal="left" vertical="center" wrapText="1"/>
    </xf>
    <xf numFmtId="0" fontId="31" fillId="15" borderId="6" xfId="4" applyBorder="1" applyAlignment="1">
      <alignment horizontal="center" vertical="center" wrapText="1"/>
    </xf>
    <xf numFmtId="0" fontId="31" fillId="15" borderId="1" xfId="4" applyBorder="1" applyAlignment="1">
      <alignment horizontal="left" vertical="center" wrapText="1"/>
    </xf>
    <xf numFmtId="0" fontId="31" fillId="15" borderId="4" xfId="4" applyBorder="1" applyAlignment="1">
      <alignment horizontal="center" vertical="center" wrapText="1"/>
    </xf>
    <xf numFmtId="0" fontId="31" fillId="15" borderId="1" xfId="4" applyBorder="1" applyAlignment="1">
      <alignment horizontal="left" vertical="center" wrapText="1"/>
    </xf>
    <xf numFmtId="0" fontId="31" fillId="15" borderId="1" xfId="4" applyBorder="1" applyAlignment="1">
      <alignment horizontal="center" vertical="center" wrapText="1"/>
    </xf>
    <xf numFmtId="167" fontId="31" fillId="15" borderId="1" xfId="4" applyNumberFormat="1" applyBorder="1" applyAlignment="1">
      <alignment horizontal="left" vertical="center" wrapText="1"/>
    </xf>
    <xf numFmtId="0" fontId="31" fillId="15" borderId="1" xfId="4" applyBorder="1" applyAlignment="1">
      <alignment vertical="center" wrapText="1"/>
    </xf>
    <xf numFmtId="0" fontId="31" fillId="15" borderId="10" xfId="4" applyBorder="1" applyAlignment="1">
      <alignment horizontal="center" vertical="center" wrapText="1"/>
    </xf>
    <xf numFmtId="164" fontId="31" fillId="15" borderId="1" xfId="4" applyNumberFormat="1" applyBorder="1" applyAlignment="1">
      <alignment horizontal="left" vertical="center" wrapText="1"/>
    </xf>
    <xf numFmtId="168" fontId="31" fillId="15" borderId="1" xfId="4" applyNumberFormat="1" applyBorder="1" applyAlignment="1">
      <alignment horizontal="center" vertical="center" wrapText="1"/>
    </xf>
    <xf numFmtId="167" fontId="31" fillId="15" borderId="2" xfId="4" applyNumberFormat="1" applyBorder="1" applyAlignment="1">
      <alignment horizontal="center" vertical="center" wrapText="1"/>
    </xf>
    <xf numFmtId="165" fontId="31" fillId="15" borderId="10" xfId="4" applyNumberFormat="1" applyBorder="1" applyAlignment="1">
      <alignment horizontal="left" vertical="center"/>
    </xf>
    <xf numFmtId="0" fontId="31" fillId="15" borderId="0" xfId="4" applyAlignment="1">
      <alignment horizontal="center" vertical="center" wrapText="1"/>
    </xf>
    <xf numFmtId="0" fontId="32" fillId="10" borderId="1" xfId="5" applyBorder="1" applyAlignment="1">
      <alignment horizontal="center" vertical="center" wrapText="1"/>
    </xf>
    <xf numFmtId="167" fontId="32" fillId="10" borderId="1" xfId="5" applyNumberFormat="1" applyBorder="1" applyAlignment="1">
      <alignment horizontal="left" vertical="center" wrapText="1"/>
    </xf>
    <xf numFmtId="169" fontId="32" fillId="10" borderId="4" xfId="5" applyNumberFormat="1" applyBorder="1" applyAlignment="1">
      <alignment horizontal="left" vertical="center" wrapText="1"/>
    </xf>
    <xf numFmtId="0" fontId="32" fillId="10" borderId="10" xfId="5" applyBorder="1" applyAlignment="1">
      <alignment vertical="center" wrapText="1"/>
    </xf>
    <xf numFmtId="164" fontId="32" fillId="10" borderId="1" xfId="5" applyNumberFormat="1" applyBorder="1" applyAlignment="1">
      <alignment horizontal="left" vertical="center" wrapText="1"/>
    </xf>
    <xf numFmtId="168" fontId="32" fillId="10" borderId="1" xfId="5" applyNumberFormat="1" applyBorder="1" applyAlignment="1">
      <alignment horizontal="center" vertical="center" wrapText="1"/>
    </xf>
    <xf numFmtId="167" fontId="32" fillId="10" borderId="2" xfId="5" applyNumberFormat="1" applyBorder="1" applyAlignment="1">
      <alignment horizontal="center" vertical="center" wrapText="1"/>
    </xf>
    <xf numFmtId="164" fontId="32" fillId="10" borderId="1" xfId="5" applyNumberFormat="1" applyBorder="1" applyAlignment="1">
      <alignment horizontal="center" vertical="center" wrapText="1"/>
    </xf>
    <xf numFmtId="165" fontId="32" fillId="10" borderId="10" xfId="5" applyNumberFormat="1" applyBorder="1" applyAlignment="1">
      <alignment horizontal="left" vertical="center"/>
    </xf>
    <xf numFmtId="165" fontId="32" fillId="10" borderId="2" xfId="5" applyNumberFormat="1" applyBorder="1" applyAlignment="1">
      <alignment horizontal="center" vertical="center"/>
    </xf>
    <xf numFmtId="173" fontId="32" fillId="10" borderId="0" xfId="5" applyNumberFormat="1" applyAlignment="1">
      <alignment vertical="center"/>
    </xf>
    <xf numFmtId="0" fontId="32" fillId="10" borderId="0" xfId="5" applyAlignment="1">
      <alignment horizontal="center" vertical="center" wrapText="1"/>
    </xf>
    <xf numFmtId="174" fontId="32" fillId="10" borderId="0" xfId="5" applyNumberFormat="1" applyAlignment="1"/>
    <xf numFmtId="0" fontId="32" fillId="10" borderId="0" xfId="5" applyAlignment="1"/>
    <xf numFmtId="167" fontId="31" fillId="15" borderId="1" xfId="4" applyNumberFormat="1" applyBorder="1" applyAlignment="1">
      <alignment horizontal="left" vertical="center" wrapText="1"/>
    </xf>
    <xf numFmtId="169" fontId="31" fillId="15" borderId="1" xfId="4" applyNumberFormat="1" applyBorder="1" applyAlignment="1">
      <alignment horizontal="left" vertical="center" wrapText="1"/>
    </xf>
    <xf numFmtId="0" fontId="31" fillId="15" borderId="9" xfId="4" applyBorder="1" applyAlignment="1">
      <alignment vertical="center" wrapText="1"/>
    </xf>
    <xf numFmtId="165" fontId="31" fillId="15" borderId="9" xfId="4" applyNumberFormat="1" applyBorder="1" applyAlignment="1">
      <alignment horizontal="left" vertical="center"/>
    </xf>
    <xf numFmtId="0" fontId="31" fillId="15" borderId="6" xfId="4" applyBorder="1" applyAlignment="1">
      <alignment horizontal="center" vertical="center" wrapText="1"/>
    </xf>
    <xf numFmtId="167" fontId="31" fillId="15" borderId="6" xfId="4" applyNumberFormat="1" applyBorder="1" applyAlignment="1">
      <alignment horizontal="left" vertical="center" wrapText="1"/>
    </xf>
    <xf numFmtId="169" fontId="31" fillId="15" borderId="6" xfId="4" applyNumberFormat="1" applyBorder="1" applyAlignment="1">
      <alignment horizontal="left" vertical="center" wrapText="1"/>
    </xf>
    <xf numFmtId="0" fontId="31" fillId="15" borderId="10" xfId="4" applyBorder="1" applyAlignment="1">
      <alignment vertical="center" wrapText="1"/>
    </xf>
    <xf numFmtId="169" fontId="31" fillId="15" borderId="1" xfId="4" applyNumberFormat="1" applyBorder="1" applyAlignment="1">
      <alignment horizontal="left" vertical="center" wrapText="1"/>
    </xf>
    <xf numFmtId="165" fontId="31" fillId="15" borderId="10" xfId="4" applyNumberFormat="1" applyBorder="1" applyAlignment="1">
      <alignment horizontal="left" vertical="center" wrapText="1"/>
    </xf>
    <xf numFmtId="167" fontId="31" fillId="15" borderId="8" xfId="4" applyNumberFormat="1" applyBorder="1" applyAlignment="1">
      <alignment horizontal="left" vertical="center" wrapText="1"/>
    </xf>
    <xf numFmtId="169" fontId="31" fillId="15" borderId="7" xfId="4" applyNumberFormat="1" applyBorder="1" applyAlignment="1">
      <alignment horizontal="left" vertical="center" wrapText="1"/>
    </xf>
    <xf numFmtId="167" fontId="31" fillId="15" borderId="5" xfId="4" applyNumberFormat="1" applyBorder="1" applyAlignment="1">
      <alignment horizontal="left" vertical="center" wrapText="1"/>
    </xf>
    <xf numFmtId="169" fontId="31" fillId="15" borderId="4" xfId="4" applyNumberFormat="1" applyBorder="1" applyAlignment="1">
      <alignment horizontal="left" vertical="center" wrapText="1"/>
    </xf>
    <xf numFmtId="0" fontId="31" fillId="15" borderId="11" xfId="4" applyBorder="1" applyAlignment="1">
      <alignment vertical="center" wrapText="1"/>
    </xf>
    <xf numFmtId="164" fontId="31" fillId="15" borderId="6" xfId="4" applyNumberFormat="1" applyBorder="1" applyAlignment="1">
      <alignment horizontal="left" vertical="center" wrapText="1"/>
    </xf>
    <xf numFmtId="168" fontId="31" fillId="15" borderId="6" xfId="4" applyNumberFormat="1" applyBorder="1" applyAlignment="1">
      <alignment horizontal="center" vertical="center" wrapText="1"/>
    </xf>
    <xf numFmtId="167" fontId="31" fillId="15" borderId="12" xfId="4" applyNumberFormat="1" applyBorder="1" applyAlignment="1">
      <alignment horizontal="center" vertical="center" wrapText="1"/>
    </xf>
    <xf numFmtId="165" fontId="31" fillId="15" borderId="11" xfId="4" applyNumberFormat="1" applyBorder="1" applyAlignment="1">
      <alignment horizontal="left" vertical="center"/>
    </xf>
    <xf numFmtId="0" fontId="31" fillId="15" borderId="0" xfId="4" applyAlignment="1">
      <alignment vertical="center"/>
    </xf>
    <xf numFmtId="0" fontId="31" fillId="15" borderId="0" xfId="4" applyAlignment="1">
      <alignment vertical="center"/>
    </xf>
    <xf numFmtId="167" fontId="31" fillId="15" borderId="1" xfId="4" applyNumberFormat="1" applyBorder="1" applyAlignment="1">
      <alignment horizontal="center" vertical="center" wrapText="1"/>
    </xf>
    <xf numFmtId="0" fontId="31" fillId="12" borderId="20" xfId="7" applyFont="1" applyAlignment="1">
      <alignment horizontal="center" vertical="center" wrapText="1"/>
    </xf>
    <xf numFmtId="167" fontId="31" fillId="15" borderId="7" xfId="4" applyNumberFormat="1" applyBorder="1" applyAlignment="1">
      <alignment horizontal="left" vertical="center" wrapText="1"/>
    </xf>
    <xf numFmtId="169" fontId="31" fillId="15" borderId="4" xfId="4" applyNumberFormat="1" applyBorder="1" applyAlignment="1">
      <alignment horizontal="left" vertical="center" wrapText="1"/>
    </xf>
    <xf numFmtId="167" fontId="31" fillId="15" borderId="6" xfId="4" applyNumberFormat="1" applyBorder="1" applyAlignment="1">
      <alignment horizontal="center" vertical="center" wrapText="1"/>
    </xf>
    <xf numFmtId="167" fontId="31" fillId="15" borderId="4" xfId="4" applyNumberFormat="1" applyBorder="1" applyAlignment="1">
      <alignment horizontal="center" vertical="center" wrapText="1"/>
    </xf>
    <xf numFmtId="170" fontId="34" fillId="13" borderId="1" xfId="8" applyNumberFormat="1" applyBorder="1" applyAlignment="1">
      <alignment vertical="center"/>
    </xf>
    <xf numFmtId="0" fontId="34" fillId="13" borderId="0" xfId="8" applyAlignment="1">
      <alignment vertical="center"/>
    </xf>
    <xf numFmtId="170" fontId="34" fillId="14" borderId="1" xfId="9" applyNumberFormat="1" applyBorder="1" applyAlignment="1">
      <alignment horizontal="center" vertical="center"/>
    </xf>
    <xf numFmtId="0" fontId="34" fillId="14" borderId="0" xfId="9" applyAlignment="1">
      <alignment vertical="center"/>
    </xf>
    <xf numFmtId="44" fontId="0" fillId="0" borderId="0" xfId="3" applyFont="1" applyAlignment="1">
      <alignment vertical="center"/>
    </xf>
    <xf numFmtId="0" fontId="33" fillId="11" borderId="19" xfId="6" applyAlignment="1">
      <alignment horizontal="center" vertical="center" wrapText="1"/>
    </xf>
  </cellXfs>
  <cellStyles count="10">
    <cellStyle name="60% - Акцент4" xfId="8" builtinId="44"/>
    <cellStyle name="60% - Акцент6" xfId="9" builtinId="52"/>
    <cellStyle name="Бележка" xfId="7" builtinId="10"/>
    <cellStyle name="Валута" xfId="3" builtinId="4"/>
    <cellStyle name="Вход" xfId="6" builtinId="20"/>
    <cellStyle name="Добър" xfId="4" builtinId="26" customBuiltin="1"/>
    <cellStyle name="Лош" xfId="5" builtinId="27"/>
    <cellStyle name="Нормален" xfId="0" builtinId="0"/>
    <cellStyle name="常规 2" xfId="1"/>
    <cellStyle name="常规_Sheet1" xfId="2"/>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png"/><Relationship Id="rId18" Type="http://schemas.openxmlformats.org/officeDocument/2006/relationships/image" Target="../media/image18.jpeg"/><Relationship Id="rId3" Type="http://schemas.openxmlformats.org/officeDocument/2006/relationships/image" Target="../media/image3.jpeg"/><Relationship Id="rId21" Type="http://schemas.openxmlformats.org/officeDocument/2006/relationships/image" Target="../media/image21.png"/><Relationship Id="rId7" Type="http://schemas.openxmlformats.org/officeDocument/2006/relationships/image" Target="../media/image7.jpe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jpe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jpeg"/><Relationship Id="rId15" Type="http://schemas.openxmlformats.org/officeDocument/2006/relationships/image" Target="../media/image15.jpe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6.wmf"/></Relationships>
</file>

<file path=xl/drawings/drawing1.xml><?xml version="1.0" encoding="utf-8"?>
<xdr:wsDr xmlns:xdr="http://schemas.openxmlformats.org/drawingml/2006/spreadsheetDrawing" xmlns:a="http://schemas.openxmlformats.org/drawingml/2006/main">
  <xdr:twoCellAnchor editAs="oneCell">
    <xdr:from>
      <xdr:col>0</xdr:col>
      <xdr:colOff>635</xdr:colOff>
      <xdr:row>3</xdr:row>
      <xdr:rowOff>69215</xdr:rowOff>
    </xdr:from>
    <xdr:to>
      <xdr:col>1</xdr:col>
      <xdr:colOff>747</xdr:colOff>
      <xdr:row>7</xdr:row>
      <xdr:rowOff>350520</xdr:rowOff>
    </xdr:to>
    <xdr:pic>
      <xdr:nvPicPr>
        <xdr:cNvPr id="4" name="图片 3" descr="316">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tretch>
          <a:fillRect/>
        </a:stretch>
      </xdr:blipFill>
      <xdr:spPr>
        <a:xfrm>
          <a:off x="635" y="3043555"/>
          <a:ext cx="1815465" cy="2084070"/>
        </a:xfrm>
        <a:prstGeom prst="rect">
          <a:avLst/>
        </a:prstGeom>
      </xdr:spPr>
    </xdr:pic>
    <xdr:clientData/>
  </xdr:twoCellAnchor>
  <xdr:twoCellAnchor editAs="oneCell">
    <xdr:from>
      <xdr:col>0</xdr:col>
      <xdr:colOff>95250</xdr:colOff>
      <xdr:row>13</xdr:row>
      <xdr:rowOff>222885</xdr:rowOff>
    </xdr:from>
    <xdr:to>
      <xdr:col>0</xdr:col>
      <xdr:colOff>1722755</xdr:colOff>
      <xdr:row>17</xdr:row>
      <xdr:rowOff>476250</xdr:rowOff>
    </xdr:to>
    <xdr:pic>
      <xdr:nvPicPr>
        <xdr:cNvPr id="8" name="图片 7" descr="335">
          <a:extLst>
            <a:ext uri="{FF2B5EF4-FFF2-40B4-BE49-F238E27FC236}">
              <a16:creationId xmlns="" xmlns:a16="http://schemas.microsoft.com/office/drawing/2014/main" id="{00000000-0008-0000-0000-000008000000}"/>
            </a:ext>
          </a:extLst>
        </xdr:cNvPr>
        <xdr:cNvPicPr>
          <a:picLocks noChangeAspect="1"/>
        </xdr:cNvPicPr>
      </xdr:nvPicPr>
      <xdr:blipFill>
        <a:blip xmlns:r="http://schemas.openxmlformats.org/officeDocument/2006/relationships" r:embed="rId2" cstate="print"/>
        <a:stretch>
          <a:fillRect/>
        </a:stretch>
      </xdr:blipFill>
      <xdr:spPr>
        <a:xfrm>
          <a:off x="95250" y="6356985"/>
          <a:ext cx="1627505" cy="2148840"/>
        </a:xfrm>
        <a:prstGeom prst="rect">
          <a:avLst/>
        </a:prstGeom>
      </xdr:spPr>
    </xdr:pic>
    <xdr:clientData/>
  </xdr:twoCellAnchor>
  <xdr:twoCellAnchor editAs="oneCell">
    <xdr:from>
      <xdr:col>0</xdr:col>
      <xdr:colOff>229870</xdr:colOff>
      <xdr:row>18</xdr:row>
      <xdr:rowOff>291465</xdr:rowOff>
    </xdr:from>
    <xdr:to>
      <xdr:col>0</xdr:col>
      <xdr:colOff>1792605</xdr:colOff>
      <xdr:row>22</xdr:row>
      <xdr:rowOff>213995</xdr:rowOff>
    </xdr:to>
    <xdr:pic>
      <xdr:nvPicPr>
        <xdr:cNvPr id="10" name="图片 9" descr="350">
          <a:extLst>
            <a:ext uri="{FF2B5EF4-FFF2-40B4-BE49-F238E27FC236}">
              <a16:creationId xmlns="" xmlns:a16="http://schemas.microsoft.com/office/drawing/2014/main" id="{00000000-0008-0000-0000-00000A000000}"/>
            </a:ext>
          </a:extLst>
        </xdr:cNvPr>
        <xdr:cNvPicPr>
          <a:picLocks noChangeAspect="1"/>
        </xdr:cNvPicPr>
      </xdr:nvPicPr>
      <xdr:blipFill>
        <a:blip xmlns:r="http://schemas.openxmlformats.org/officeDocument/2006/relationships" r:embed="rId3" cstate="print"/>
        <a:stretch>
          <a:fillRect/>
        </a:stretch>
      </xdr:blipFill>
      <xdr:spPr>
        <a:xfrm>
          <a:off x="229870" y="12414885"/>
          <a:ext cx="1562735" cy="2288540"/>
        </a:xfrm>
        <a:prstGeom prst="rect">
          <a:avLst/>
        </a:prstGeom>
      </xdr:spPr>
    </xdr:pic>
    <xdr:clientData/>
  </xdr:twoCellAnchor>
  <xdr:twoCellAnchor editAs="oneCell">
    <xdr:from>
      <xdr:col>0</xdr:col>
      <xdr:colOff>210185</xdr:colOff>
      <xdr:row>22</xdr:row>
      <xdr:rowOff>153035</xdr:rowOff>
    </xdr:from>
    <xdr:to>
      <xdr:col>0</xdr:col>
      <xdr:colOff>1508125</xdr:colOff>
      <xdr:row>23</xdr:row>
      <xdr:rowOff>0</xdr:rowOff>
    </xdr:to>
    <xdr:pic>
      <xdr:nvPicPr>
        <xdr:cNvPr id="13" name="图片 12">
          <a:extLst>
            <a:ext uri="{FF2B5EF4-FFF2-40B4-BE49-F238E27FC236}">
              <a16:creationId xmlns="" xmlns:a16="http://schemas.microsoft.com/office/drawing/2014/main" id="{00000000-0008-0000-0000-00000D000000}"/>
            </a:ext>
          </a:extLst>
        </xdr:cNvPr>
        <xdr:cNvPicPr>
          <a:picLocks noChangeAspect="1"/>
        </xdr:cNvPicPr>
      </xdr:nvPicPr>
      <xdr:blipFill>
        <a:blip xmlns:r="http://schemas.openxmlformats.org/officeDocument/2006/relationships" r:embed="rId4"/>
        <a:stretch>
          <a:fillRect/>
        </a:stretch>
      </xdr:blipFill>
      <xdr:spPr>
        <a:xfrm>
          <a:off x="210185" y="14642465"/>
          <a:ext cx="1297940" cy="2068830"/>
        </a:xfrm>
        <a:prstGeom prst="rect">
          <a:avLst/>
        </a:prstGeom>
        <a:noFill/>
        <a:ln w="9525">
          <a:noFill/>
        </a:ln>
      </xdr:spPr>
    </xdr:pic>
    <xdr:clientData/>
  </xdr:twoCellAnchor>
  <xdr:twoCellAnchor editAs="oneCell">
    <xdr:from>
      <xdr:col>0</xdr:col>
      <xdr:colOff>523875</xdr:colOff>
      <xdr:row>23</xdr:row>
      <xdr:rowOff>151765</xdr:rowOff>
    </xdr:from>
    <xdr:to>
      <xdr:col>0</xdr:col>
      <xdr:colOff>1363345</xdr:colOff>
      <xdr:row>24</xdr:row>
      <xdr:rowOff>962025</xdr:rowOff>
    </xdr:to>
    <xdr:pic>
      <xdr:nvPicPr>
        <xdr:cNvPr id="14" name="图片 13" descr="346">
          <a:extLst>
            <a:ext uri="{FF2B5EF4-FFF2-40B4-BE49-F238E27FC236}">
              <a16:creationId xmlns="" xmlns:a16="http://schemas.microsoft.com/office/drawing/2014/main" id="{00000000-0008-0000-0000-00000E000000}"/>
            </a:ext>
          </a:extLst>
        </xdr:cNvPr>
        <xdr:cNvPicPr>
          <a:picLocks noChangeAspect="1"/>
        </xdr:cNvPicPr>
      </xdr:nvPicPr>
      <xdr:blipFill>
        <a:blip xmlns:r="http://schemas.openxmlformats.org/officeDocument/2006/relationships" r:embed="rId5" cstate="print"/>
        <a:stretch>
          <a:fillRect/>
        </a:stretch>
      </xdr:blipFill>
      <xdr:spPr>
        <a:xfrm>
          <a:off x="523875" y="16863060"/>
          <a:ext cx="839470" cy="1941830"/>
        </a:xfrm>
        <a:prstGeom prst="rect">
          <a:avLst/>
        </a:prstGeom>
      </xdr:spPr>
    </xdr:pic>
    <xdr:clientData/>
  </xdr:twoCellAnchor>
  <xdr:twoCellAnchor editAs="oneCell">
    <xdr:from>
      <xdr:col>0</xdr:col>
      <xdr:colOff>266700</xdr:colOff>
      <xdr:row>25</xdr:row>
      <xdr:rowOff>381000</xdr:rowOff>
    </xdr:from>
    <xdr:to>
      <xdr:col>0</xdr:col>
      <xdr:colOff>1731645</xdr:colOff>
      <xdr:row>29</xdr:row>
      <xdr:rowOff>320675</xdr:rowOff>
    </xdr:to>
    <xdr:pic>
      <xdr:nvPicPr>
        <xdr:cNvPr id="16" name="图片 15" descr="326">
          <a:extLst>
            <a:ext uri="{FF2B5EF4-FFF2-40B4-BE49-F238E27FC236}">
              <a16:creationId xmlns="" xmlns:a16="http://schemas.microsoft.com/office/drawing/2014/main" id="{00000000-0008-0000-0000-000010000000}"/>
            </a:ext>
          </a:extLst>
        </xdr:cNvPr>
        <xdr:cNvPicPr>
          <a:picLocks noChangeAspect="1"/>
        </xdr:cNvPicPr>
      </xdr:nvPicPr>
      <xdr:blipFill>
        <a:blip xmlns:r="http://schemas.openxmlformats.org/officeDocument/2006/relationships" r:embed="rId6" cstate="print"/>
        <a:stretch>
          <a:fillRect/>
        </a:stretch>
      </xdr:blipFill>
      <xdr:spPr>
        <a:xfrm>
          <a:off x="266700" y="19302730"/>
          <a:ext cx="1464945" cy="2633345"/>
        </a:xfrm>
        <a:prstGeom prst="rect">
          <a:avLst/>
        </a:prstGeom>
      </xdr:spPr>
    </xdr:pic>
    <xdr:clientData/>
  </xdr:twoCellAnchor>
  <xdr:twoCellAnchor editAs="oneCell">
    <xdr:from>
      <xdr:col>0</xdr:col>
      <xdr:colOff>323850</xdr:colOff>
      <xdr:row>31</xdr:row>
      <xdr:rowOff>65405</xdr:rowOff>
    </xdr:from>
    <xdr:to>
      <xdr:col>0</xdr:col>
      <xdr:colOff>1442085</xdr:colOff>
      <xdr:row>32</xdr:row>
      <xdr:rowOff>909320</xdr:rowOff>
    </xdr:to>
    <xdr:pic>
      <xdr:nvPicPr>
        <xdr:cNvPr id="19" name="图片 18" descr="354">
          <a:extLst>
            <a:ext uri="{FF2B5EF4-FFF2-40B4-BE49-F238E27FC236}">
              <a16:creationId xmlns="" xmlns:a16="http://schemas.microsoft.com/office/drawing/2014/main" id="{00000000-0008-0000-0000-000013000000}"/>
            </a:ext>
          </a:extLst>
        </xdr:cNvPr>
        <xdr:cNvPicPr>
          <a:picLocks noChangeAspect="1"/>
        </xdr:cNvPicPr>
      </xdr:nvPicPr>
      <xdr:blipFill>
        <a:blip xmlns:r="http://schemas.openxmlformats.org/officeDocument/2006/relationships" r:embed="rId7" cstate="print"/>
        <a:stretch>
          <a:fillRect/>
        </a:stretch>
      </xdr:blipFill>
      <xdr:spPr>
        <a:xfrm>
          <a:off x="323850" y="22926675"/>
          <a:ext cx="1118235" cy="1986915"/>
        </a:xfrm>
        <a:prstGeom prst="rect">
          <a:avLst/>
        </a:prstGeom>
      </xdr:spPr>
    </xdr:pic>
    <xdr:clientData/>
  </xdr:twoCellAnchor>
  <xdr:twoCellAnchor editAs="oneCell">
    <xdr:from>
      <xdr:col>0</xdr:col>
      <xdr:colOff>400050</xdr:colOff>
      <xdr:row>33</xdr:row>
      <xdr:rowOff>112395</xdr:rowOff>
    </xdr:from>
    <xdr:to>
      <xdr:col>0</xdr:col>
      <xdr:colOff>1433195</xdr:colOff>
      <xdr:row>36</xdr:row>
      <xdr:rowOff>24765</xdr:rowOff>
    </xdr:to>
    <xdr:pic>
      <xdr:nvPicPr>
        <xdr:cNvPr id="20" name="图片 19" descr="360">
          <a:extLst>
            <a:ext uri="{FF2B5EF4-FFF2-40B4-BE49-F238E27FC236}">
              <a16:creationId xmlns="" xmlns:a16="http://schemas.microsoft.com/office/drawing/2014/main" id="{00000000-0008-0000-0000-000014000000}"/>
            </a:ext>
          </a:extLst>
        </xdr:cNvPr>
        <xdr:cNvPicPr>
          <a:picLocks noChangeAspect="1"/>
        </xdr:cNvPicPr>
      </xdr:nvPicPr>
      <xdr:blipFill>
        <a:blip xmlns:r="http://schemas.openxmlformats.org/officeDocument/2006/relationships" r:embed="rId8" cstate="print"/>
        <a:stretch>
          <a:fillRect/>
        </a:stretch>
      </xdr:blipFill>
      <xdr:spPr>
        <a:xfrm>
          <a:off x="400050" y="25259665"/>
          <a:ext cx="1033145" cy="1905635"/>
        </a:xfrm>
        <a:prstGeom prst="rect">
          <a:avLst/>
        </a:prstGeom>
      </xdr:spPr>
    </xdr:pic>
    <xdr:clientData/>
  </xdr:twoCellAnchor>
  <xdr:twoCellAnchor editAs="oneCell">
    <xdr:from>
      <xdr:col>0</xdr:col>
      <xdr:colOff>9525</xdr:colOff>
      <xdr:row>37</xdr:row>
      <xdr:rowOff>123825</xdr:rowOff>
    </xdr:from>
    <xdr:to>
      <xdr:col>1</xdr:col>
      <xdr:colOff>3287</xdr:colOff>
      <xdr:row>39</xdr:row>
      <xdr:rowOff>828675</xdr:rowOff>
    </xdr:to>
    <xdr:pic>
      <xdr:nvPicPr>
        <xdr:cNvPr id="27" name="图片 26" descr="7204 (2)">
          <a:extLst>
            <a:ext uri="{FF2B5EF4-FFF2-40B4-BE49-F238E27FC236}">
              <a16:creationId xmlns="" xmlns:a16="http://schemas.microsoft.com/office/drawing/2014/main" id="{00000000-0008-0000-0000-00001B000000}"/>
            </a:ext>
          </a:extLst>
        </xdr:cNvPr>
        <xdr:cNvPicPr>
          <a:picLocks noChangeAspect="1"/>
        </xdr:cNvPicPr>
      </xdr:nvPicPr>
      <xdr:blipFill>
        <a:blip xmlns:r="http://schemas.openxmlformats.org/officeDocument/2006/relationships" r:embed="rId9" cstate="print"/>
        <a:stretch>
          <a:fillRect/>
        </a:stretch>
      </xdr:blipFill>
      <xdr:spPr>
        <a:xfrm>
          <a:off x="9525" y="27950160"/>
          <a:ext cx="1809115" cy="2190750"/>
        </a:xfrm>
        <a:prstGeom prst="rect">
          <a:avLst/>
        </a:prstGeom>
      </xdr:spPr>
    </xdr:pic>
    <xdr:clientData/>
  </xdr:twoCellAnchor>
  <xdr:twoCellAnchor editAs="oneCell">
    <xdr:from>
      <xdr:col>0</xdr:col>
      <xdr:colOff>9525</xdr:colOff>
      <xdr:row>40</xdr:row>
      <xdr:rowOff>0</xdr:rowOff>
    </xdr:from>
    <xdr:to>
      <xdr:col>1</xdr:col>
      <xdr:colOff>112</xdr:colOff>
      <xdr:row>42</xdr:row>
      <xdr:rowOff>875030</xdr:rowOff>
    </xdr:to>
    <xdr:pic>
      <xdr:nvPicPr>
        <xdr:cNvPr id="28" name="图片 27" descr="7107 (1)">
          <a:extLst>
            <a:ext uri="{FF2B5EF4-FFF2-40B4-BE49-F238E27FC236}">
              <a16:creationId xmlns="" xmlns:a16="http://schemas.microsoft.com/office/drawing/2014/main" id="{00000000-0008-0000-0000-00001C000000}"/>
            </a:ext>
          </a:extLst>
        </xdr:cNvPr>
        <xdr:cNvPicPr>
          <a:picLocks noChangeAspect="1"/>
        </xdr:cNvPicPr>
      </xdr:nvPicPr>
      <xdr:blipFill>
        <a:blip xmlns:r="http://schemas.openxmlformats.org/officeDocument/2006/relationships" r:embed="rId10" cstate="print"/>
        <a:stretch>
          <a:fillRect/>
        </a:stretch>
      </xdr:blipFill>
      <xdr:spPr>
        <a:xfrm>
          <a:off x="9525" y="30367605"/>
          <a:ext cx="1805940" cy="2194560"/>
        </a:xfrm>
        <a:prstGeom prst="rect">
          <a:avLst/>
        </a:prstGeom>
      </xdr:spPr>
    </xdr:pic>
    <xdr:clientData/>
  </xdr:twoCellAnchor>
  <xdr:twoCellAnchor editAs="oneCell">
    <xdr:from>
      <xdr:col>0</xdr:col>
      <xdr:colOff>133350</xdr:colOff>
      <xdr:row>43</xdr:row>
      <xdr:rowOff>44450</xdr:rowOff>
    </xdr:from>
    <xdr:to>
      <xdr:col>1</xdr:col>
      <xdr:colOff>1382</xdr:colOff>
      <xdr:row>45</xdr:row>
      <xdr:rowOff>608330</xdr:rowOff>
    </xdr:to>
    <xdr:pic>
      <xdr:nvPicPr>
        <xdr:cNvPr id="29" name="图片 28" descr="7139 (1)">
          <a:extLst>
            <a:ext uri="{FF2B5EF4-FFF2-40B4-BE49-F238E27FC236}">
              <a16:creationId xmlns="" xmlns:a16="http://schemas.microsoft.com/office/drawing/2014/main" id="{00000000-0008-0000-0000-00001D000000}"/>
            </a:ext>
          </a:extLst>
        </xdr:cNvPr>
        <xdr:cNvPicPr>
          <a:picLocks noChangeAspect="1"/>
        </xdr:cNvPicPr>
      </xdr:nvPicPr>
      <xdr:blipFill>
        <a:blip xmlns:r="http://schemas.openxmlformats.org/officeDocument/2006/relationships" r:embed="rId11" cstate="print"/>
        <a:stretch>
          <a:fillRect/>
        </a:stretch>
      </xdr:blipFill>
      <xdr:spPr>
        <a:xfrm>
          <a:off x="133350" y="32672655"/>
          <a:ext cx="1683385" cy="1706880"/>
        </a:xfrm>
        <a:prstGeom prst="rect">
          <a:avLst/>
        </a:prstGeom>
      </xdr:spPr>
    </xdr:pic>
    <xdr:clientData/>
  </xdr:twoCellAnchor>
  <xdr:twoCellAnchor editAs="oneCell">
    <xdr:from>
      <xdr:col>0</xdr:col>
      <xdr:colOff>95250</xdr:colOff>
      <xdr:row>46</xdr:row>
      <xdr:rowOff>86360</xdr:rowOff>
    </xdr:from>
    <xdr:to>
      <xdr:col>1</xdr:col>
      <xdr:colOff>2017</xdr:colOff>
      <xdr:row>48</xdr:row>
      <xdr:rowOff>921385</xdr:rowOff>
    </xdr:to>
    <xdr:pic>
      <xdr:nvPicPr>
        <xdr:cNvPr id="31" name="图片 30" descr="7118 (3)">
          <a:extLst>
            <a:ext uri="{FF2B5EF4-FFF2-40B4-BE49-F238E27FC236}">
              <a16:creationId xmlns="" xmlns:a16="http://schemas.microsoft.com/office/drawing/2014/main" id="{00000000-0008-0000-0000-00001F000000}"/>
            </a:ext>
          </a:extLst>
        </xdr:cNvPr>
        <xdr:cNvPicPr>
          <a:picLocks noChangeAspect="1"/>
        </xdr:cNvPicPr>
      </xdr:nvPicPr>
      <xdr:blipFill>
        <a:blip xmlns:r="http://schemas.openxmlformats.org/officeDocument/2006/relationships" r:embed="rId12" cstate="print"/>
        <a:stretch>
          <a:fillRect/>
        </a:stretch>
      </xdr:blipFill>
      <xdr:spPr>
        <a:xfrm>
          <a:off x="95250" y="34631630"/>
          <a:ext cx="1722120" cy="2142490"/>
        </a:xfrm>
        <a:prstGeom prst="rect">
          <a:avLst/>
        </a:prstGeom>
      </xdr:spPr>
    </xdr:pic>
    <xdr:clientData/>
  </xdr:twoCellAnchor>
  <xdr:twoCellAnchor editAs="oneCell">
    <xdr:from>
      <xdr:col>0</xdr:col>
      <xdr:colOff>200025</xdr:colOff>
      <xdr:row>51</xdr:row>
      <xdr:rowOff>209550</xdr:rowOff>
    </xdr:from>
    <xdr:to>
      <xdr:col>1</xdr:col>
      <xdr:colOff>1270</xdr:colOff>
      <xdr:row>52</xdr:row>
      <xdr:rowOff>742950</xdr:rowOff>
    </xdr:to>
    <xdr:pic>
      <xdr:nvPicPr>
        <xdr:cNvPr id="5" name="图片 4" descr="7103 (1)">
          <a:extLst>
            <a:ext uri="{FF2B5EF4-FFF2-40B4-BE49-F238E27FC236}">
              <a16:creationId xmlns="" xmlns:a16="http://schemas.microsoft.com/office/drawing/2014/main" id="{00000000-0008-0000-0000-000005000000}"/>
            </a:ext>
          </a:extLst>
        </xdr:cNvPr>
        <xdr:cNvPicPr>
          <a:picLocks noChangeAspect="1"/>
        </xdr:cNvPicPr>
      </xdr:nvPicPr>
      <xdr:blipFill>
        <a:blip xmlns:r="http://schemas.openxmlformats.org/officeDocument/2006/relationships" r:embed="rId13" cstate="print"/>
        <a:stretch>
          <a:fillRect/>
        </a:stretch>
      </xdr:blipFill>
      <xdr:spPr>
        <a:xfrm>
          <a:off x="200025" y="39312850"/>
          <a:ext cx="1880235" cy="1828800"/>
        </a:xfrm>
        <a:prstGeom prst="rect">
          <a:avLst/>
        </a:prstGeom>
      </xdr:spPr>
    </xdr:pic>
    <xdr:clientData/>
  </xdr:twoCellAnchor>
  <xdr:twoCellAnchor editAs="oneCell">
    <xdr:from>
      <xdr:col>0</xdr:col>
      <xdr:colOff>276225</xdr:colOff>
      <xdr:row>53</xdr:row>
      <xdr:rowOff>51435</xdr:rowOff>
    </xdr:from>
    <xdr:to>
      <xdr:col>0</xdr:col>
      <xdr:colOff>1802765</xdr:colOff>
      <xdr:row>54</xdr:row>
      <xdr:rowOff>842010</xdr:rowOff>
    </xdr:to>
    <xdr:pic>
      <xdr:nvPicPr>
        <xdr:cNvPr id="6" name="图片 5" descr="290e308a08b3191b8552ce44b030129">
          <a:extLst>
            <a:ext uri="{FF2B5EF4-FFF2-40B4-BE49-F238E27FC236}">
              <a16:creationId xmlns="" xmlns:a16="http://schemas.microsoft.com/office/drawing/2014/main" id="{00000000-0008-0000-0000-000006000000}"/>
            </a:ext>
          </a:extLst>
        </xdr:cNvPr>
        <xdr:cNvPicPr>
          <a:picLocks noChangeAspect="1"/>
        </xdr:cNvPicPr>
      </xdr:nvPicPr>
      <xdr:blipFill>
        <a:blip xmlns:r="http://schemas.openxmlformats.org/officeDocument/2006/relationships" r:embed="rId14" cstate="print"/>
        <a:stretch>
          <a:fillRect/>
        </a:stretch>
      </xdr:blipFill>
      <xdr:spPr>
        <a:xfrm>
          <a:off x="276225" y="41212135"/>
          <a:ext cx="1526540" cy="2047875"/>
        </a:xfrm>
        <a:prstGeom prst="rect">
          <a:avLst/>
        </a:prstGeom>
      </xdr:spPr>
    </xdr:pic>
    <xdr:clientData/>
  </xdr:twoCellAnchor>
  <xdr:twoCellAnchor editAs="oneCell">
    <xdr:from>
      <xdr:col>0</xdr:col>
      <xdr:colOff>200660</xdr:colOff>
      <xdr:row>17</xdr:row>
      <xdr:rowOff>217805</xdr:rowOff>
    </xdr:from>
    <xdr:to>
      <xdr:col>1</xdr:col>
      <xdr:colOff>1905</xdr:colOff>
      <xdr:row>17</xdr:row>
      <xdr:rowOff>2098040</xdr:rowOff>
    </xdr:to>
    <xdr:pic>
      <xdr:nvPicPr>
        <xdr:cNvPr id="9" name="图片 8">
          <a:extLst>
            <a:ext uri="{FF2B5EF4-FFF2-40B4-BE49-F238E27FC236}">
              <a16:creationId xmlns="" xmlns:a16="http://schemas.microsoft.com/office/drawing/2014/main" id="{00000000-0008-0000-0000-000009000000}"/>
            </a:ext>
          </a:extLst>
        </xdr:cNvPr>
        <xdr:cNvPicPr>
          <a:picLocks noChangeAspect="1"/>
        </xdr:cNvPicPr>
      </xdr:nvPicPr>
      <xdr:blipFill>
        <a:blip xmlns:r="http://schemas.openxmlformats.org/officeDocument/2006/relationships" r:embed="rId15" cstate="print"/>
        <a:stretch>
          <a:fillRect/>
        </a:stretch>
      </xdr:blipFill>
      <xdr:spPr>
        <a:xfrm>
          <a:off x="200660" y="10180955"/>
          <a:ext cx="1880235" cy="1880235"/>
        </a:xfrm>
        <a:prstGeom prst="rect">
          <a:avLst/>
        </a:prstGeom>
        <a:noFill/>
        <a:ln w="9525">
          <a:noFill/>
        </a:ln>
      </xdr:spPr>
    </xdr:pic>
    <xdr:clientData/>
  </xdr:twoCellAnchor>
  <xdr:twoCellAnchor editAs="oneCell">
    <xdr:from>
      <xdr:col>0</xdr:col>
      <xdr:colOff>57150</xdr:colOff>
      <xdr:row>10</xdr:row>
      <xdr:rowOff>330835</xdr:rowOff>
    </xdr:from>
    <xdr:to>
      <xdr:col>1</xdr:col>
      <xdr:colOff>2652</xdr:colOff>
      <xdr:row>12</xdr:row>
      <xdr:rowOff>741680</xdr:rowOff>
    </xdr:to>
    <xdr:pic>
      <xdr:nvPicPr>
        <xdr:cNvPr id="12" name="图片 11" descr="4592a8f65e0eba23eae5fc0843d1752">
          <a:extLst>
            <a:ext uri="{FF2B5EF4-FFF2-40B4-BE49-F238E27FC236}">
              <a16:creationId xmlns="" xmlns:a16="http://schemas.microsoft.com/office/drawing/2014/main" id="{00000000-0008-0000-0000-00000C000000}"/>
            </a:ext>
          </a:extLst>
        </xdr:cNvPr>
        <xdr:cNvPicPr>
          <a:picLocks noChangeAspect="1"/>
        </xdr:cNvPicPr>
      </xdr:nvPicPr>
      <xdr:blipFill>
        <a:blip xmlns:r="http://schemas.openxmlformats.org/officeDocument/2006/relationships" r:embed="rId16" cstate="print"/>
        <a:stretch>
          <a:fillRect/>
        </a:stretch>
      </xdr:blipFill>
      <xdr:spPr>
        <a:xfrm>
          <a:off x="57150" y="6494780"/>
          <a:ext cx="1760855" cy="1313815"/>
        </a:xfrm>
        <a:prstGeom prst="rect">
          <a:avLst/>
        </a:prstGeom>
      </xdr:spPr>
    </xdr:pic>
    <xdr:clientData/>
  </xdr:twoCellAnchor>
  <xdr:twoCellAnchor editAs="oneCell">
    <xdr:from>
      <xdr:col>0</xdr:col>
      <xdr:colOff>47625</xdr:colOff>
      <xdr:row>49</xdr:row>
      <xdr:rowOff>94615</xdr:rowOff>
    </xdr:from>
    <xdr:to>
      <xdr:col>1</xdr:col>
      <xdr:colOff>1382</xdr:colOff>
      <xdr:row>50</xdr:row>
      <xdr:rowOff>1237615</xdr:rowOff>
    </xdr:to>
    <xdr:pic>
      <xdr:nvPicPr>
        <xdr:cNvPr id="15" name="图片 14" descr="7127 (1)">
          <a:extLst>
            <a:ext uri="{FF2B5EF4-FFF2-40B4-BE49-F238E27FC236}">
              <a16:creationId xmlns="" xmlns:a16="http://schemas.microsoft.com/office/drawing/2014/main" id="{00000000-0008-0000-0000-00000F000000}"/>
            </a:ext>
          </a:extLst>
        </xdr:cNvPr>
        <xdr:cNvPicPr>
          <a:picLocks noChangeAspect="1"/>
        </xdr:cNvPicPr>
      </xdr:nvPicPr>
      <xdr:blipFill>
        <a:blip xmlns:r="http://schemas.openxmlformats.org/officeDocument/2006/relationships" r:embed="rId17" cstate="print"/>
        <a:stretch>
          <a:fillRect/>
        </a:stretch>
      </xdr:blipFill>
      <xdr:spPr>
        <a:xfrm>
          <a:off x="47625" y="36937950"/>
          <a:ext cx="1769110" cy="1955165"/>
        </a:xfrm>
        <a:prstGeom prst="rect">
          <a:avLst/>
        </a:prstGeom>
      </xdr:spPr>
    </xdr:pic>
    <xdr:clientData/>
  </xdr:twoCellAnchor>
  <xdr:twoCellAnchor editAs="oneCell">
    <xdr:from>
      <xdr:col>0</xdr:col>
      <xdr:colOff>9525</xdr:colOff>
      <xdr:row>55</xdr:row>
      <xdr:rowOff>338455</xdr:rowOff>
    </xdr:from>
    <xdr:to>
      <xdr:col>1</xdr:col>
      <xdr:colOff>1270</xdr:colOff>
      <xdr:row>55</xdr:row>
      <xdr:rowOff>1797685</xdr:rowOff>
    </xdr:to>
    <xdr:pic>
      <xdr:nvPicPr>
        <xdr:cNvPr id="17" name="Картина 7">
          <a:extLst>
            <a:ext uri="{FF2B5EF4-FFF2-40B4-BE49-F238E27FC236}">
              <a16:creationId xmlns="" xmlns:a16="http://schemas.microsoft.com/office/drawing/2014/main" id="{00000000-0008-0000-0000-000011000000}"/>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 xmlns:a14="http://schemas.microsoft.com/office/drawing/2010/main" val="0"/>
            </a:ext>
          </a:extLst>
        </a:blip>
        <a:srcRect/>
        <a:stretch>
          <a:fillRect/>
        </a:stretch>
      </xdr:blipFill>
      <xdr:spPr>
        <a:xfrm>
          <a:off x="9525" y="43659425"/>
          <a:ext cx="2070735" cy="145923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0</xdr:col>
      <xdr:colOff>94764</xdr:colOff>
      <xdr:row>56</xdr:row>
      <xdr:rowOff>81915</xdr:rowOff>
    </xdr:from>
    <xdr:to>
      <xdr:col>0</xdr:col>
      <xdr:colOff>1492922</xdr:colOff>
      <xdr:row>57</xdr:row>
      <xdr:rowOff>1384300</xdr:rowOff>
    </xdr:to>
    <xdr:pic>
      <xdr:nvPicPr>
        <xdr:cNvPr id="18" name="Картина 11">
          <a:extLst>
            <a:ext uri="{FF2B5EF4-FFF2-40B4-BE49-F238E27FC236}">
              <a16:creationId xmlns="" xmlns:a16="http://schemas.microsoft.com/office/drawing/2014/main" id="{00000000-0008-0000-0000-000012000000}"/>
            </a:ext>
          </a:extLst>
        </xdr:cNvPr>
        <xdr:cNvPicPr>
          <a:picLocks noChangeAspect="1"/>
        </xdr:cNvPicPr>
      </xdr:nvPicPr>
      <xdr:blipFill>
        <a:blip xmlns:r="http://schemas.openxmlformats.org/officeDocument/2006/relationships" r:embed="rId19">
          <a:extLst>
            <a:ext uri="{28A0092B-C50C-407E-A947-70E740481C1C}">
              <a14:useLocalDpi xmlns="" xmlns:a14="http://schemas.microsoft.com/office/drawing/2010/main" val="0"/>
            </a:ext>
          </a:extLst>
        </a:blip>
        <a:stretch>
          <a:fillRect/>
        </a:stretch>
      </xdr:blipFill>
      <xdr:spPr>
        <a:xfrm>
          <a:off x="94764" y="43515915"/>
          <a:ext cx="1398158" cy="2927238"/>
        </a:xfrm>
        <a:prstGeom prst="rect">
          <a:avLst/>
        </a:prstGeom>
      </xdr:spPr>
    </xdr:pic>
    <xdr:clientData/>
  </xdr:twoCellAnchor>
  <xdr:twoCellAnchor editAs="oneCell">
    <xdr:from>
      <xdr:col>0</xdr:col>
      <xdr:colOff>314325</xdr:colOff>
      <xdr:row>58</xdr:row>
      <xdr:rowOff>28575</xdr:rowOff>
    </xdr:from>
    <xdr:to>
      <xdr:col>0</xdr:col>
      <xdr:colOff>1466850</xdr:colOff>
      <xdr:row>58</xdr:row>
      <xdr:rowOff>1632506</xdr:rowOff>
    </xdr:to>
    <xdr:pic>
      <xdr:nvPicPr>
        <xdr:cNvPr id="7" name="Картина 6">
          <a:extLst>
            <a:ext uri="{FF2B5EF4-FFF2-40B4-BE49-F238E27FC236}">
              <a16:creationId xmlns="" xmlns:a16="http://schemas.microsoft.com/office/drawing/2014/main" id="{00000000-0008-0000-0000-000007000000}"/>
            </a:ext>
          </a:extLst>
        </xdr:cNvPr>
        <xdr:cNvPicPr>
          <a:picLocks noChangeAspect="1"/>
        </xdr:cNvPicPr>
      </xdr:nvPicPr>
      <xdr:blipFill>
        <a:blip xmlns:r="http://schemas.openxmlformats.org/officeDocument/2006/relationships" r:embed="rId20"/>
        <a:stretch>
          <a:fillRect/>
        </a:stretch>
      </xdr:blipFill>
      <xdr:spPr>
        <a:xfrm>
          <a:off x="314325" y="48851185"/>
          <a:ext cx="1152525" cy="1603375"/>
        </a:xfrm>
        <a:prstGeom prst="rect">
          <a:avLst/>
        </a:prstGeom>
      </xdr:spPr>
    </xdr:pic>
    <xdr:clientData/>
  </xdr:twoCellAnchor>
  <xdr:twoCellAnchor editAs="oneCell">
    <xdr:from>
      <xdr:col>0</xdr:col>
      <xdr:colOff>381000</xdr:colOff>
      <xdr:row>59</xdr:row>
      <xdr:rowOff>38100</xdr:rowOff>
    </xdr:from>
    <xdr:to>
      <xdr:col>0</xdr:col>
      <xdr:colOff>1381350</xdr:colOff>
      <xdr:row>59</xdr:row>
      <xdr:rowOff>1647825</xdr:rowOff>
    </xdr:to>
    <xdr:pic>
      <xdr:nvPicPr>
        <xdr:cNvPr id="11" name="Картина 10">
          <a:extLst>
            <a:ext uri="{FF2B5EF4-FFF2-40B4-BE49-F238E27FC236}">
              <a16:creationId xmlns="" xmlns:a16="http://schemas.microsoft.com/office/drawing/2014/main" id="{00000000-0008-0000-0000-00000B000000}"/>
            </a:ext>
          </a:extLst>
        </xdr:cNvPr>
        <xdr:cNvPicPr>
          <a:picLocks noChangeAspect="1"/>
        </xdr:cNvPicPr>
      </xdr:nvPicPr>
      <xdr:blipFill>
        <a:blip xmlns:r="http://schemas.openxmlformats.org/officeDocument/2006/relationships" r:embed="rId21"/>
        <a:stretch>
          <a:fillRect/>
        </a:stretch>
      </xdr:blipFill>
      <xdr:spPr>
        <a:xfrm>
          <a:off x="381000" y="50537110"/>
          <a:ext cx="1000125" cy="1609725"/>
        </a:xfrm>
        <a:prstGeom prst="rect">
          <a:avLst/>
        </a:prstGeom>
      </xdr:spPr>
    </xdr:pic>
    <xdr:clientData/>
  </xdr:twoCellAnchor>
  <xdr:twoCellAnchor editAs="oneCell">
    <xdr:from>
      <xdr:col>0</xdr:col>
      <xdr:colOff>476250</xdr:colOff>
      <xdr:row>60</xdr:row>
      <xdr:rowOff>0</xdr:rowOff>
    </xdr:from>
    <xdr:to>
      <xdr:col>0</xdr:col>
      <xdr:colOff>1409700</xdr:colOff>
      <xdr:row>60</xdr:row>
      <xdr:rowOff>1663976</xdr:rowOff>
    </xdr:to>
    <xdr:pic>
      <xdr:nvPicPr>
        <xdr:cNvPr id="21" name="Картина 20">
          <a:extLst>
            <a:ext uri="{FF2B5EF4-FFF2-40B4-BE49-F238E27FC236}">
              <a16:creationId xmlns="" xmlns:a16="http://schemas.microsoft.com/office/drawing/2014/main" id="{00000000-0008-0000-0000-000015000000}"/>
            </a:ext>
          </a:extLst>
        </xdr:cNvPr>
        <xdr:cNvPicPr>
          <a:picLocks noChangeAspect="1"/>
        </xdr:cNvPicPr>
      </xdr:nvPicPr>
      <xdr:blipFill>
        <a:blip xmlns:r="http://schemas.openxmlformats.org/officeDocument/2006/relationships" r:embed="rId22"/>
        <a:stretch>
          <a:fillRect/>
        </a:stretch>
      </xdr:blipFill>
      <xdr:spPr>
        <a:xfrm>
          <a:off x="476250" y="52175410"/>
          <a:ext cx="933450" cy="1663700"/>
        </a:xfrm>
        <a:prstGeom prst="rect">
          <a:avLst/>
        </a:prstGeom>
      </xdr:spPr>
    </xdr:pic>
    <xdr:clientData/>
  </xdr:twoCellAnchor>
  <xdr:twoCellAnchor editAs="oneCell">
    <xdr:from>
      <xdr:col>0</xdr:col>
      <xdr:colOff>1</xdr:colOff>
      <xdr:row>61</xdr:row>
      <xdr:rowOff>350924</xdr:rowOff>
    </xdr:from>
    <xdr:to>
      <xdr:col>0</xdr:col>
      <xdr:colOff>1752601</xdr:colOff>
      <xdr:row>61</xdr:row>
      <xdr:rowOff>1524213</xdr:rowOff>
    </xdr:to>
    <xdr:pic>
      <xdr:nvPicPr>
        <xdr:cNvPr id="23" name="Картина 22">
          <a:extLst>
            <a:ext uri="{FF2B5EF4-FFF2-40B4-BE49-F238E27FC236}">
              <a16:creationId xmlns="" xmlns:a16="http://schemas.microsoft.com/office/drawing/2014/main" id="{00000000-0008-0000-0000-000017000000}"/>
            </a:ext>
          </a:extLst>
        </xdr:cNvPr>
        <xdr:cNvPicPr>
          <a:picLocks noChangeAspect="1"/>
        </xdr:cNvPicPr>
      </xdr:nvPicPr>
      <xdr:blipFill>
        <a:blip xmlns:r="http://schemas.openxmlformats.org/officeDocument/2006/relationships" r:embed="rId23"/>
        <a:srcRect r="-547"/>
        <a:stretch>
          <a:fillRect/>
        </a:stretch>
      </xdr:blipFill>
      <xdr:spPr>
        <a:xfrm>
          <a:off x="0" y="54202330"/>
          <a:ext cx="1752600" cy="1173480"/>
        </a:xfrm>
        <a:prstGeom prst="rect">
          <a:avLst/>
        </a:prstGeom>
      </xdr:spPr>
    </xdr:pic>
    <xdr:clientData/>
  </xdr:twoCellAnchor>
  <xdr:twoCellAnchor editAs="oneCell">
    <xdr:from>
      <xdr:col>0</xdr:col>
      <xdr:colOff>57151</xdr:colOff>
      <xdr:row>62</xdr:row>
      <xdr:rowOff>14614</xdr:rowOff>
    </xdr:from>
    <xdr:to>
      <xdr:col>0</xdr:col>
      <xdr:colOff>1695451</xdr:colOff>
      <xdr:row>62</xdr:row>
      <xdr:rowOff>1543627</xdr:rowOff>
    </xdr:to>
    <xdr:pic>
      <xdr:nvPicPr>
        <xdr:cNvPr id="24" name="Картина 23">
          <a:extLst>
            <a:ext uri="{FF2B5EF4-FFF2-40B4-BE49-F238E27FC236}">
              <a16:creationId xmlns="" xmlns:a16="http://schemas.microsoft.com/office/drawing/2014/main" id="{00000000-0008-0000-0000-000018000000}"/>
            </a:ext>
          </a:extLst>
        </xdr:cNvPr>
        <xdr:cNvPicPr>
          <a:picLocks noChangeAspect="1"/>
        </xdr:cNvPicPr>
      </xdr:nvPicPr>
      <xdr:blipFill>
        <a:blip xmlns:r="http://schemas.openxmlformats.org/officeDocument/2006/relationships" r:embed="rId24"/>
        <a:stretch>
          <a:fillRect/>
        </a:stretch>
      </xdr:blipFill>
      <xdr:spPr>
        <a:xfrm>
          <a:off x="57150" y="55542815"/>
          <a:ext cx="1638300" cy="1528445"/>
        </a:xfrm>
        <a:prstGeom prst="rect">
          <a:avLst/>
        </a:prstGeom>
      </xdr:spPr>
    </xdr:pic>
    <xdr:clientData/>
  </xdr:twoCellAnchor>
  <xdr:twoCellAnchor editAs="oneCell">
    <xdr:from>
      <xdr:col>0</xdr:col>
      <xdr:colOff>409575</xdr:colOff>
      <xdr:row>63</xdr:row>
      <xdr:rowOff>95249</xdr:rowOff>
    </xdr:from>
    <xdr:to>
      <xdr:col>0</xdr:col>
      <xdr:colOff>1532670</xdr:colOff>
      <xdr:row>63</xdr:row>
      <xdr:rowOff>1553112</xdr:rowOff>
    </xdr:to>
    <xdr:pic>
      <xdr:nvPicPr>
        <xdr:cNvPr id="25" name="Картина 24">
          <a:extLst>
            <a:ext uri="{FF2B5EF4-FFF2-40B4-BE49-F238E27FC236}">
              <a16:creationId xmlns="" xmlns:a16="http://schemas.microsoft.com/office/drawing/2014/main" id="{00000000-0008-0000-0000-000019000000}"/>
            </a:ext>
          </a:extLst>
        </xdr:cNvPr>
        <xdr:cNvPicPr>
          <a:picLocks noChangeAspect="1"/>
        </xdr:cNvPicPr>
      </xdr:nvPicPr>
      <xdr:blipFill>
        <a:blip xmlns:r="http://schemas.openxmlformats.org/officeDocument/2006/relationships" r:embed="rId25"/>
        <a:stretch>
          <a:fillRect/>
        </a:stretch>
      </xdr:blipFill>
      <xdr:spPr>
        <a:xfrm>
          <a:off x="409575" y="57299225"/>
          <a:ext cx="1122680" cy="1457960"/>
        </a:xfrm>
        <a:prstGeom prst="rect">
          <a:avLst/>
        </a:prstGeom>
      </xdr:spPr>
    </xdr:pic>
    <xdr:clientData/>
  </xdr:two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oleObject" Target="../embeddings/oleObject2.bin"/><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L70"/>
  <sheetViews>
    <sheetView tabSelected="1" topLeftCell="A22" zoomScale="85" zoomScaleNormal="85" workbookViewId="0">
      <selection activeCell="G22" sqref="G22"/>
    </sheetView>
  </sheetViews>
  <sheetFormatPr defaultColWidth="9" defaultRowHeight="15"/>
  <cols>
    <col min="1" max="1" width="27.28515625" customWidth="1"/>
    <col min="2" max="2" width="6.7109375" style="7" customWidth="1"/>
    <col min="3" max="3" width="29.28515625" style="8" customWidth="1"/>
    <col min="4" max="4" width="14" style="7" customWidth="1"/>
    <col min="5" max="5" width="6.7109375" style="7" customWidth="1"/>
    <col min="6" max="6" width="7.7109375" style="9" bestFit="1" customWidth="1"/>
    <col min="7" max="7" width="5" style="10" bestFit="1" customWidth="1"/>
    <col min="8" max="8" width="7.85546875" style="143" bestFit="1" customWidth="1"/>
    <col min="9" max="9" width="6.85546875" style="11" customWidth="1"/>
    <col min="10" max="10" width="13.28515625" style="12" customWidth="1"/>
    <col min="11" max="11" width="9.5703125" style="140" bestFit="1" customWidth="1"/>
    <col min="12" max="12" width="9.5703125" style="109" bestFit="1" customWidth="1"/>
    <col min="13" max="13" width="11.140625" style="243" bestFit="1" customWidth="1"/>
    <col min="14" max="14" width="12.140625" bestFit="1" customWidth="1"/>
    <col min="16" max="16" width="14.5703125" bestFit="1" customWidth="1"/>
  </cols>
  <sheetData>
    <row r="1" spans="1:16" s="1" customFormat="1" ht="24" customHeight="1">
      <c r="A1" s="100"/>
      <c r="B1" s="101"/>
      <c r="C1" s="101"/>
      <c r="D1" s="101"/>
      <c r="E1" s="101"/>
      <c r="F1" s="102"/>
      <c r="G1" s="103"/>
      <c r="H1" s="36"/>
      <c r="I1" s="104"/>
      <c r="J1" s="51"/>
      <c r="K1" s="54" t="s">
        <v>84</v>
      </c>
      <c r="L1" s="110" t="s">
        <v>84</v>
      </c>
      <c r="M1" s="243"/>
      <c r="N1" s="95"/>
    </row>
    <row r="2" spans="1:16" s="2" customFormat="1" ht="27.75" customHeight="1">
      <c r="A2" s="13" t="s">
        <v>0</v>
      </c>
      <c r="B2" s="14" t="s">
        <v>1</v>
      </c>
      <c r="C2" s="15" t="s">
        <v>2</v>
      </c>
      <c r="D2" s="16" t="s">
        <v>3</v>
      </c>
      <c r="E2" s="16" t="s">
        <v>4</v>
      </c>
      <c r="F2" s="17" t="s">
        <v>83</v>
      </c>
      <c r="G2" s="18" t="s">
        <v>5</v>
      </c>
      <c r="H2" s="19" t="s">
        <v>82</v>
      </c>
      <c r="I2" s="21" t="s">
        <v>6</v>
      </c>
      <c r="J2" s="52" t="s">
        <v>7</v>
      </c>
      <c r="K2" s="99" t="s">
        <v>85</v>
      </c>
      <c r="L2" s="111" t="s">
        <v>86</v>
      </c>
      <c r="M2" s="243" t="s">
        <v>81</v>
      </c>
      <c r="N2" s="96"/>
    </row>
    <row r="3" spans="1:16" s="2" customFormat="1" ht="33" customHeight="1">
      <c r="A3" s="165"/>
      <c r="B3" s="166">
        <v>316</v>
      </c>
      <c r="C3" s="166" t="s">
        <v>132</v>
      </c>
      <c r="D3" s="167" t="s">
        <v>133</v>
      </c>
      <c r="E3" s="167" t="s">
        <v>8</v>
      </c>
      <c r="F3" s="168">
        <v>43</v>
      </c>
      <c r="G3" s="169">
        <v>30</v>
      </c>
      <c r="H3" s="170">
        <f>F3*G3</f>
        <v>1290</v>
      </c>
      <c r="I3" s="171">
        <v>3.2000000000000001E-2</v>
      </c>
      <c r="J3" s="172">
        <f>I3*G3</f>
        <v>0.96</v>
      </c>
      <c r="K3" s="241">
        <f>F3/1.04</f>
        <v>41.346153846153847</v>
      </c>
      <c r="L3" s="239">
        <f>K3*1.145</f>
        <v>47.341346153846153</v>
      </c>
      <c r="M3" s="243">
        <v>112</v>
      </c>
      <c r="N3" s="97"/>
      <c r="P3" s="135"/>
    </row>
    <row r="4" spans="1:16" s="2" customFormat="1" ht="33.950000000000003" customHeight="1">
      <c r="A4" s="165"/>
      <c r="B4" s="173"/>
      <c r="C4" s="173"/>
      <c r="D4" s="167" t="s">
        <v>134</v>
      </c>
      <c r="E4" s="167" t="s">
        <v>8</v>
      </c>
      <c r="F4" s="168">
        <v>48</v>
      </c>
      <c r="G4" s="169">
        <v>20</v>
      </c>
      <c r="H4" s="170">
        <f t="shared" ref="H4:H35" si="0">F4*G4</f>
        <v>960</v>
      </c>
      <c r="I4" s="174">
        <v>4.1000000000000002E-2</v>
      </c>
      <c r="J4" s="172">
        <f t="shared" ref="J4:J35" si="1">I4*G4</f>
        <v>0.82000000000000006</v>
      </c>
      <c r="K4" s="241">
        <f t="shared" ref="K4:K64" si="2">F4/1.04</f>
        <v>46.153846153846153</v>
      </c>
      <c r="L4" s="239">
        <f t="shared" ref="L4:L37" si="3">K4*1.145</f>
        <v>52.846153846153847</v>
      </c>
      <c r="M4" s="243">
        <v>125</v>
      </c>
      <c r="N4" s="97"/>
      <c r="P4" s="135"/>
    </row>
    <row r="5" spans="1:16" s="2" customFormat="1" ht="42" customHeight="1">
      <c r="A5" s="165"/>
      <c r="B5" s="173"/>
      <c r="C5" s="173"/>
      <c r="D5" s="167" t="s">
        <v>135</v>
      </c>
      <c r="E5" s="167" t="s">
        <v>8</v>
      </c>
      <c r="F5" s="168">
        <v>51</v>
      </c>
      <c r="G5" s="169">
        <v>10</v>
      </c>
      <c r="H5" s="170">
        <f t="shared" si="0"/>
        <v>510</v>
      </c>
      <c r="I5" s="174">
        <v>4.4999999999999998E-2</v>
      </c>
      <c r="J5" s="172">
        <f t="shared" si="1"/>
        <v>0.44999999999999996</v>
      </c>
      <c r="K5" s="241">
        <f t="shared" si="2"/>
        <v>49.03846153846154</v>
      </c>
      <c r="L5" s="239">
        <f t="shared" si="3"/>
        <v>56.149038461538467</v>
      </c>
      <c r="M5" s="243">
        <v>132</v>
      </c>
      <c r="N5" s="97"/>
      <c r="P5" s="135"/>
    </row>
    <row r="6" spans="1:16" s="2" customFormat="1" ht="36" customHeight="1">
      <c r="A6" s="165"/>
      <c r="B6" s="173"/>
      <c r="C6" s="173"/>
      <c r="D6" s="167" t="s">
        <v>136</v>
      </c>
      <c r="E6" s="167" t="s">
        <v>9</v>
      </c>
      <c r="F6" s="168">
        <v>43</v>
      </c>
      <c r="G6" s="169">
        <v>10</v>
      </c>
      <c r="H6" s="170">
        <f t="shared" si="0"/>
        <v>430</v>
      </c>
      <c r="I6" s="171">
        <v>3.2000000000000001E-2</v>
      </c>
      <c r="J6" s="172">
        <f t="shared" si="1"/>
        <v>0.32</v>
      </c>
      <c r="K6" s="241">
        <f t="shared" si="2"/>
        <v>41.346153846153847</v>
      </c>
      <c r="L6" s="239">
        <f t="shared" si="3"/>
        <v>47.341346153846153</v>
      </c>
      <c r="M6" s="243">
        <v>111</v>
      </c>
      <c r="N6" s="97"/>
      <c r="P6" s="135"/>
    </row>
    <row r="7" spans="1:16" s="2" customFormat="1" ht="30" customHeight="1">
      <c r="A7" s="165"/>
      <c r="B7" s="173"/>
      <c r="C7" s="173"/>
      <c r="D7" s="167" t="s">
        <v>137</v>
      </c>
      <c r="E7" s="167" t="s">
        <v>9</v>
      </c>
      <c r="F7" s="168">
        <v>48</v>
      </c>
      <c r="G7" s="169">
        <v>10</v>
      </c>
      <c r="H7" s="170">
        <f t="shared" si="0"/>
        <v>480</v>
      </c>
      <c r="I7" s="174">
        <v>4.1000000000000002E-2</v>
      </c>
      <c r="J7" s="172">
        <f t="shared" si="1"/>
        <v>0.41000000000000003</v>
      </c>
      <c r="K7" s="241">
        <f t="shared" si="2"/>
        <v>46.153846153846153</v>
      </c>
      <c r="L7" s="239">
        <f t="shared" si="3"/>
        <v>52.846153846153847</v>
      </c>
      <c r="M7" s="243">
        <v>125</v>
      </c>
      <c r="N7" s="97"/>
      <c r="P7" s="135"/>
    </row>
    <row r="8" spans="1:16" s="2" customFormat="1" ht="44.1" customHeight="1">
      <c r="A8" s="165"/>
      <c r="B8" s="173"/>
      <c r="C8" s="173"/>
      <c r="D8" s="167" t="s">
        <v>138</v>
      </c>
      <c r="E8" s="167" t="s">
        <v>9</v>
      </c>
      <c r="F8" s="168">
        <v>51</v>
      </c>
      <c r="G8" s="169">
        <v>10</v>
      </c>
      <c r="H8" s="170">
        <f t="shared" si="0"/>
        <v>510</v>
      </c>
      <c r="I8" s="174">
        <v>4.4999999999999998E-2</v>
      </c>
      <c r="J8" s="172">
        <f t="shared" si="1"/>
        <v>0.44999999999999996</v>
      </c>
      <c r="K8" s="241">
        <f t="shared" si="2"/>
        <v>49.03846153846154</v>
      </c>
      <c r="L8" s="239">
        <f t="shared" si="3"/>
        <v>56.149038461538467</v>
      </c>
      <c r="M8" s="243">
        <v>132</v>
      </c>
      <c r="N8" s="97"/>
      <c r="P8" s="135"/>
    </row>
    <row r="9" spans="1:16" s="2" customFormat="1" ht="30" customHeight="1">
      <c r="A9" s="165"/>
      <c r="B9" s="173"/>
      <c r="C9" s="173"/>
      <c r="D9" s="167" t="s">
        <v>139</v>
      </c>
      <c r="E9" s="167" t="s">
        <v>10</v>
      </c>
      <c r="F9" s="168">
        <v>43</v>
      </c>
      <c r="G9" s="169">
        <v>10</v>
      </c>
      <c r="H9" s="170">
        <f t="shared" si="0"/>
        <v>430</v>
      </c>
      <c r="I9" s="171">
        <v>3.2000000000000001E-2</v>
      </c>
      <c r="J9" s="172">
        <f t="shared" si="1"/>
        <v>0.32</v>
      </c>
      <c r="K9" s="241">
        <f t="shared" si="2"/>
        <v>41.346153846153847</v>
      </c>
      <c r="L9" s="239">
        <f t="shared" si="3"/>
        <v>47.341346153846153</v>
      </c>
      <c r="M9" s="243">
        <v>112</v>
      </c>
      <c r="N9" s="97"/>
      <c r="P9" s="135"/>
    </row>
    <row r="10" spans="1:16" s="2" customFormat="1" ht="35.1" customHeight="1">
      <c r="A10" s="165"/>
      <c r="B10" s="175"/>
      <c r="C10" s="175"/>
      <c r="D10" s="167" t="s">
        <v>140</v>
      </c>
      <c r="E10" s="167" t="s">
        <v>10</v>
      </c>
      <c r="F10" s="168">
        <v>48</v>
      </c>
      <c r="G10" s="169">
        <v>10</v>
      </c>
      <c r="H10" s="170">
        <f t="shared" si="0"/>
        <v>480</v>
      </c>
      <c r="I10" s="174">
        <v>4.1000000000000002E-2</v>
      </c>
      <c r="J10" s="172">
        <f t="shared" si="1"/>
        <v>0.41000000000000003</v>
      </c>
      <c r="K10" s="241">
        <f t="shared" si="2"/>
        <v>46.153846153846153</v>
      </c>
      <c r="L10" s="239">
        <f t="shared" si="3"/>
        <v>52.846153846153847</v>
      </c>
      <c r="M10" s="243">
        <v>125</v>
      </c>
      <c r="N10" s="97"/>
      <c r="P10" s="135"/>
    </row>
    <row r="11" spans="1:16" s="2" customFormat="1" ht="38.1" customHeight="1">
      <c r="A11" s="176"/>
      <c r="B11" s="166">
        <v>317</v>
      </c>
      <c r="C11" s="166" t="s">
        <v>141</v>
      </c>
      <c r="D11" s="167" t="s">
        <v>11</v>
      </c>
      <c r="E11" s="167" t="s">
        <v>9</v>
      </c>
      <c r="F11" s="168">
        <v>43</v>
      </c>
      <c r="G11" s="169">
        <v>20</v>
      </c>
      <c r="H11" s="170">
        <f t="shared" si="0"/>
        <v>860</v>
      </c>
      <c r="I11" s="174">
        <v>3.2000000000000001E-2</v>
      </c>
      <c r="J11" s="172">
        <f t="shared" si="1"/>
        <v>0.64</v>
      </c>
      <c r="K11" s="241">
        <f t="shared" si="2"/>
        <v>41.346153846153847</v>
      </c>
      <c r="L11" s="239">
        <f t="shared" si="3"/>
        <v>47.341346153846153</v>
      </c>
      <c r="M11" s="243">
        <v>111</v>
      </c>
      <c r="N11" s="97"/>
      <c r="P11" s="135"/>
    </row>
    <row r="12" spans="1:16" s="2" customFormat="1" ht="33" customHeight="1">
      <c r="A12" s="176"/>
      <c r="B12" s="173"/>
      <c r="C12" s="177"/>
      <c r="D12" s="167" t="s">
        <v>12</v>
      </c>
      <c r="E12" s="167" t="s">
        <v>9</v>
      </c>
      <c r="F12" s="168">
        <v>48</v>
      </c>
      <c r="G12" s="169">
        <v>20</v>
      </c>
      <c r="H12" s="170">
        <f t="shared" si="0"/>
        <v>960</v>
      </c>
      <c r="I12" s="174">
        <v>4.1000000000000002E-2</v>
      </c>
      <c r="J12" s="172">
        <f t="shared" si="1"/>
        <v>0.82000000000000006</v>
      </c>
      <c r="K12" s="241">
        <f t="shared" si="2"/>
        <v>46.153846153846153</v>
      </c>
      <c r="L12" s="239">
        <f t="shared" si="3"/>
        <v>52.846153846153847</v>
      </c>
      <c r="M12" s="243">
        <v>125</v>
      </c>
      <c r="N12" s="97"/>
      <c r="P12" s="135"/>
    </row>
    <row r="13" spans="1:16" s="2" customFormat="1" ht="78" customHeight="1">
      <c r="A13" s="178"/>
      <c r="B13" s="173"/>
      <c r="C13" s="177"/>
      <c r="D13" s="167" t="s">
        <v>13</v>
      </c>
      <c r="E13" s="167" t="s">
        <v>9</v>
      </c>
      <c r="F13" s="168">
        <v>51</v>
      </c>
      <c r="G13" s="169">
        <v>20</v>
      </c>
      <c r="H13" s="170">
        <f t="shared" si="0"/>
        <v>1020</v>
      </c>
      <c r="I13" s="174">
        <v>4.4999999999999998E-2</v>
      </c>
      <c r="J13" s="172">
        <f t="shared" si="1"/>
        <v>0.89999999999999991</v>
      </c>
      <c r="K13" s="241">
        <f t="shared" si="2"/>
        <v>49.03846153846154</v>
      </c>
      <c r="L13" s="239">
        <f t="shared" si="3"/>
        <v>56.149038461538467</v>
      </c>
      <c r="M13" s="243">
        <v>132</v>
      </c>
      <c r="N13" s="97"/>
      <c r="P13" s="135"/>
    </row>
    <row r="14" spans="1:16" s="181" customFormat="1" ht="36" customHeight="1">
      <c r="A14" s="176"/>
      <c r="B14" s="166">
        <v>335</v>
      </c>
      <c r="C14" s="166" t="s">
        <v>142</v>
      </c>
      <c r="D14" s="167" t="s">
        <v>11</v>
      </c>
      <c r="E14" s="167"/>
      <c r="F14" s="168">
        <v>33</v>
      </c>
      <c r="G14" s="169">
        <v>30</v>
      </c>
      <c r="H14" s="170">
        <f t="shared" si="0"/>
        <v>990</v>
      </c>
      <c r="I14" s="174">
        <v>3.2000000000000001E-2</v>
      </c>
      <c r="J14" s="172">
        <f t="shared" si="1"/>
        <v>0.96</v>
      </c>
      <c r="K14" s="241">
        <f t="shared" si="2"/>
        <v>31.73076923076923</v>
      </c>
      <c r="L14" s="239">
        <f t="shared" si="3"/>
        <v>36.331730769230766</v>
      </c>
      <c r="M14" s="243">
        <v>86</v>
      </c>
      <c r="N14" s="180"/>
      <c r="P14" s="182"/>
    </row>
    <row r="15" spans="1:16" s="181" customFormat="1" ht="35.1" customHeight="1">
      <c r="A15" s="176"/>
      <c r="B15" s="173"/>
      <c r="C15" s="177"/>
      <c r="D15" s="167" t="s">
        <v>14</v>
      </c>
      <c r="E15" s="167"/>
      <c r="F15" s="168">
        <v>33</v>
      </c>
      <c r="G15" s="169">
        <v>30</v>
      </c>
      <c r="H15" s="170">
        <f t="shared" si="0"/>
        <v>990</v>
      </c>
      <c r="I15" s="174">
        <v>3.2000000000000001E-2</v>
      </c>
      <c r="J15" s="172">
        <f t="shared" si="1"/>
        <v>0.96</v>
      </c>
      <c r="K15" s="241">
        <f t="shared" si="2"/>
        <v>31.73076923076923</v>
      </c>
      <c r="L15" s="239">
        <f t="shared" si="3"/>
        <v>36.331730769230766</v>
      </c>
      <c r="M15" s="243">
        <v>86</v>
      </c>
      <c r="N15" s="180"/>
      <c r="P15" s="182"/>
    </row>
    <row r="16" spans="1:16" s="181" customFormat="1" ht="30" customHeight="1">
      <c r="A16" s="176"/>
      <c r="B16" s="173"/>
      <c r="C16" s="177"/>
      <c r="D16" s="167" t="s">
        <v>15</v>
      </c>
      <c r="E16" s="167"/>
      <c r="F16" s="168">
        <v>33</v>
      </c>
      <c r="G16" s="169">
        <v>30</v>
      </c>
      <c r="H16" s="170">
        <f t="shared" si="0"/>
        <v>990</v>
      </c>
      <c r="I16" s="174">
        <v>3.2000000000000001E-2</v>
      </c>
      <c r="J16" s="172">
        <f t="shared" si="1"/>
        <v>0.96</v>
      </c>
      <c r="K16" s="241">
        <f t="shared" si="2"/>
        <v>31.73076923076923</v>
      </c>
      <c r="L16" s="239">
        <f t="shared" si="3"/>
        <v>36.331730769230766</v>
      </c>
      <c r="M16" s="243">
        <v>86</v>
      </c>
      <c r="N16" s="180"/>
      <c r="P16" s="182"/>
    </row>
    <row r="17" spans="1:16" s="181" customFormat="1" ht="48.95" customHeight="1">
      <c r="A17" s="178"/>
      <c r="B17" s="175"/>
      <c r="C17" s="179"/>
      <c r="D17" s="167" t="s">
        <v>16</v>
      </c>
      <c r="E17" s="167"/>
      <c r="F17" s="168">
        <v>36</v>
      </c>
      <c r="G17" s="169">
        <v>20</v>
      </c>
      <c r="H17" s="170">
        <f t="shared" si="0"/>
        <v>720</v>
      </c>
      <c r="I17" s="174">
        <v>4.1000000000000002E-2</v>
      </c>
      <c r="J17" s="172">
        <f t="shared" si="1"/>
        <v>0.82000000000000006</v>
      </c>
      <c r="K17" s="241">
        <f t="shared" si="2"/>
        <v>34.615384615384613</v>
      </c>
      <c r="L17" s="239">
        <f t="shared" si="3"/>
        <v>39.63461538461538</v>
      </c>
      <c r="M17" s="243">
        <v>94</v>
      </c>
      <c r="N17" s="180"/>
      <c r="P17" s="182"/>
    </row>
    <row r="18" spans="1:16" s="181" customFormat="1" ht="170.1" customHeight="1">
      <c r="A18" s="183"/>
      <c r="B18" s="184">
        <v>332</v>
      </c>
      <c r="C18" s="184" t="s">
        <v>143</v>
      </c>
      <c r="D18" s="167" t="s">
        <v>15</v>
      </c>
      <c r="E18" s="167" t="s">
        <v>8</v>
      </c>
      <c r="F18" s="168">
        <v>33</v>
      </c>
      <c r="G18" s="169">
        <v>20</v>
      </c>
      <c r="H18" s="170">
        <f t="shared" si="0"/>
        <v>660</v>
      </c>
      <c r="I18" s="174">
        <v>3.2000000000000001E-2</v>
      </c>
      <c r="J18" s="172">
        <f t="shared" si="1"/>
        <v>0.64</v>
      </c>
      <c r="K18" s="241">
        <f t="shared" si="2"/>
        <v>31.73076923076923</v>
      </c>
      <c r="L18" s="239">
        <f t="shared" si="3"/>
        <v>36.331730769230766</v>
      </c>
      <c r="M18" s="243">
        <v>86</v>
      </c>
      <c r="N18" s="180"/>
      <c r="P18" s="182"/>
    </row>
    <row r="19" spans="1:16" s="181" customFormat="1" ht="39" customHeight="1">
      <c r="A19" s="185"/>
      <c r="B19" s="186">
        <v>350</v>
      </c>
      <c r="C19" s="186" t="s">
        <v>143</v>
      </c>
      <c r="D19" s="167" t="s">
        <v>17</v>
      </c>
      <c r="E19" s="167"/>
      <c r="F19" s="168">
        <v>30</v>
      </c>
      <c r="G19" s="169">
        <v>20</v>
      </c>
      <c r="H19" s="170">
        <f t="shared" si="0"/>
        <v>600</v>
      </c>
      <c r="I19" s="174">
        <v>0.02</v>
      </c>
      <c r="J19" s="172">
        <f t="shared" si="1"/>
        <v>0.4</v>
      </c>
      <c r="K19" s="241">
        <f t="shared" si="2"/>
        <v>28.846153846153847</v>
      </c>
      <c r="L19" s="239">
        <f t="shared" si="3"/>
        <v>33.028846153846153</v>
      </c>
      <c r="M19" s="243">
        <v>78</v>
      </c>
      <c r="N19" s="180"/>
      <c r="P19" s="182"/>
    </row>
    <row r="20" spans="1:16" s="181" customFormat="1" ht="41.1" customHeight="1">
      <c r="A20" s="176"/>
      <c r="B20" s="186"/>
      <c r="C20" s="186"/>
      <c r="D20" s="167" t="s">
        <v>18</v>
      </c>
      <c r="E20" s="167"/>
      <c r="F20" s="168">
        <v>33</v>
      </c>
      <c r="G20" s="169">
        <v>80</v>
      </c>
      <c r="H20" s="170">
        <f t="shared" si="0"/>
        <v>2640</v>
      </c>
      <c r="I20" s="174">
        <v>2.5000000000000001E-2</v>
      </c>
      <c r="J20" s="172">
        <f t="shared" si="1"/>
        <v>2</v>
      </c>
      <c r="K20" s="241">
        <f t="shared" si="2"/>
        <v>31.73076923076923</v>
      </c>
      <c r="L20" s="239">
        <f t="shared" si="3"/>
        <v>36.331730769230766</v>
      </c>
      <c r="M20" s="243">
        <v>86</v>
      </c>
      <c r="N20" s="180"/>
      <c r="P20" s="182"/>
    </row>
    <row r="21" spans="1:16" s="181" customFormat="1" ht="44.1" customHeight="1">
      <c r="A21" s="176"/>
      <c r="B21" s="186"/>
      <c r="C21" s="186"/>
      <c r="D21" s="167" t="s">
        <v>14</v>
      </c>
      <c r="E21" s="167"/>
      <c r="F21" s="168">
        <v>36</v>
      </c>
      <c r="G21" s="169">
        <v>60</v>
      </c>
      <c r="H21" s="170">
        <f t="shared" si="0"/>
        <v>2160</v>
      </c>
      <c r="I21" s="174">
        <v>3.2000000000000001E-2</v>
      </c>
      <c r="J21" s="172">
        <f t="shared" si="1"/>
        <v>1.92</v>
      </c>
      <c r="K21" s="241">
        <f t="shared" si="2"/>
        <v>34.615384615384613</v>
      </c>
      <c r="L21" s="239">
        <f t="shared" si="3"/>
        <v>39.63461538461538</v>
      </c>
      <c r="M21" s="243">
        <v>94</v>
      </c>
      <c r="N21" s="180"/>
      <c r="P21" s="182"/>
    </row>
    <row r="22" spans="1:16" s="181" customFormat="1" ht="62.1" customHeight="1">
      <c r="A22" s="178"/>
      <c r="B22" s="186"/>
      <c r="C22" s="186"/>
      <c r="D22" s="167" t="s">
        <v>19</v>
      </c>
      <c r="E22" s="167"/>
      <c r="F22" s="168">
        <v>39</v>
      </c>
      <c r="G22" s="169">
        <v>60</v>
      </c>
      <c r="H22" s="170">
        <f t="shared" si="0"/>
        <v>2340</v>
      </c>
      <c r="I22" s="174">
        <v>4.1000000000000002E-2</v>
      </c>
      <c r="J22" s="172">
        <f t="shared" si="1"/>
        <v>2.46</v>
      </c>
      <c r="K22" s="241">
        <f t="shared" si="2"/>
        <v>37.5</v>
      </c>
      <c r="L22" s="239">
        <f t="shared" si="3"/>
        <v>42.9375</v>
      </c>
      <c r="M22" s="243">
        <v>101</v>
      </c>
      <c r="N22" s="180"/>
      <c r="P22" s="182"/>
    </row>
    <row r="23" spans="1:16" s="181" customFormat="1" ht="174.95" customHeight="1">
      <c r="A23" s="187"/>
      <c r="B23" s="188">
        <v>347</v>
      </c>
      <c r="C23" s="188" t="s">
        <v>144</v>
      </c>
      <c r="D23" s="167" t="s">
        <v>20</v>
      </c>
      <c r="E23" s="167"/>
      <c r="F23" s="168">
        <v>33</v>
      </c>
      <c r="G23" s="169">
        <v>40</v>
      </c>
      <c r="H23" s="170">
        <f t="shared" si="0"/>
        <v>1320</v>
      </c>
      <c r="I23" s="174">
        <v>3.2000000000000001E-2</v>
      </c>
      <c r="J23" s="172">
        <f t="shared" si="1"/>
        <v>1.28</v>
      </c>
      <c r="K23" s="241">
        <f t="shared" si="2"/>
        <v>31.73076923076923</v>
      </c>
      <c r="L23" s="239">
        <f t="shared" si="3"/>
        <v>36.331730769230766</v>
      </c>
      <c r="M23" s="243">
        <v>86</v>
      </c>
      <c r="N23" s="180"/>
      <c r="P23" s="182"/>
    </row>
    <row r="24" spans="1:16" s="181" customFormat="1" ht="89.1" customHeight="1">
      <c r="A24" s="176"/>
      <c r="B24" s="166">
        <v>346</v>
      </c>
      <c r="C24" s="166" t="s">
        <v>145</v>
      </c>
      <c r="D24" s="167" t="s">
        <v>20</v>
      </c>
      <c r="E24" s="167"/>
      <c r="F24" s="168">
        <v>33</v>
      </c>
      <c r="G24" s="169">
        <v>30</v>
      </c>
      <c r="H24" s="170">
        <f t="shared" si="0"/>
        <v>990</v>
      </c>
      <c r="I24" s="174">
        <v>3.2000000000000001E-2</v>
      </c>
      <c r="J24" s="172">
        <f t="shared" si="1"/>
        <v>0.96</v>
      </c>
      <c r="K24" s="241">
        <f t="shared" si="2"/>
        <v>31.73076923076923</v>
      </c>
      <c r="L24" s="239">
        <f t="shared" si="3"/>
        <v>36.331730769230766</v>
      </c>
      <c r="M24" s="243">
        <v>86</v>
      </c>
      <c r="N24" s="180"/>
      <c r="P24" s="182"/>
    </row>
    <row r="25" spans="1:16" s="181" customFormat="1" ht="84.95" customHeight="1">
      <c r="A25" s="178"/>
      <c r="B25" s="175"/>
      <c r="C25" s="175"/>
      <c r="D25" s="167" t="s">
        <v>12</v>
      </c>
      <c r="E25" s="167"/>
      <c r="F25" s="168">
        <v>36</v>
      </c>
      <c r="G25" s="169">
        <v>30</v>
      </c>
      <c r="H25" s="170">
        <f t="shared" si="0"/>
        <v>1080</v>
      </c>
      <c r="I25" s="174">
        <v>4.1000000000000002E-2</v>
      </c>
      <c r="J25" s="172">
        <f t="shared" si="1"/>
        <v>1.23</v>
      </c>
      <c r="K25" s="241">
        <f t="shared" si="2"/>
        <v>34.615384615384613</v>
      </c>
      <c r="L25" s="239">
        <f t="shared" si="3"/>
        <v>39.63461538461538</v>
      </c>
      <c r="M25" s="243">
        <v>94</v>
      </c>
      <c r="N25" s="180"/>
      <c r="P25" s="182"/>
    </row>
    <row r="26" spans="1:16" s="181" customFormat="1" ht="54" customHeight="1">
      <c r="A26" s="176"/>
      <c r="B26" s="166">
        <v>326</v>
      </c>
      <c r="C26" s="166" t="s">
        <v>146</v>
      </c>
      <c r="D26" s="167" t="s">
        <v>21</v>
      </c>
      <c r="E26" s="167" t="s">
        <v>8</v>
      </c>
      <c r="F26" s="168">
        <v>39</v>
      </c>
      <c r="G26" s="169">
        <v>40</v>
      </c>
      <c r="H26" s="170">
        <f t="shared" si="0"/>
        <v>1560</v>
      </c>
      <c r="I26" s="174">
        <v>2.5000000000000001E-2</v>
      </c>
      <c r="J26" s="172">
        <f t="shared" si="1"/>
        <v>1</v>
      </c>
      <c r="K26" s="241">
        <f t="shared" si="2"/>
        <v>37.5</v>
      </c>
      <c r="L26" s="239">
        <f t="shared" si="3"/>
        <v>42.9375</v>
      </c>
      <c r="M26" s="243">
        <v>101</v>
      </c>
      <c r="N26" s="180"/>
      <c r="P26" s="182"/>
    </row>
    <row r="27" spans="1:16" s="181" customFormat="1" ht="33" customHeight="1">
      <c r="A27" s="176"/>
      <c r="B27" s="173"/>
      <c r="C27" s="173"/>
      <c r="D27" s="167" t="s">
        <v>22</v>
      </c>
      <c r="E27" s="167" t="s">
        <v>8</v>
      </c>
      <c r="F27" s="168">
        <v>43</v>
      </c>
      <c r="G27" s="169">
        <v>30</v>
      </c>
      <c r="H27" s="170">
        <f t="shared" si="0"/>
        <v>1290</v>
      </c>
      <c r="I27" s="174">
        <v>3.2000000000000001E-2</v>
      </c>
      <c r="J27" s="172">
        <f t="shared" si="1"/>
        <v>0.96</v>
      </c>
      <c r="K27" s="241">
        <f t="shared" si="2"/>
        <v>41.346153846153847</v>
      </c>
      <c r="L27" s="239">
        <f t="shared" si="3"/>
        <v>47.341346153846153</v>
      </c>
      <c r="M27" s="243">
        <v>112</v>
      </c>
      <c r="N27" s="180"/>
      <c r="P27" s="182"/>
    </row>
    <row r="28" spans="1:16" s="181" customFormat="1" ht="71.099999999999994" customHeight="1">
      <c r="A28" s="178"/>
      <c r="B28" s="173"/>
      <c r="C28" s="175"/>
      <c r="D28" s="167" t="s">
        <v>19</v>
      </c>
      <c r="E28" s="167" t="s">
        <v>8</v>
      </c>
      <c r="F28" s="168">
        <v>48</v>
      </c>
      <c r="G28" s="169">
        <v>30</v>
      </c>
      <c r="H28" s="170">
        <f t="shared" si="0"/>
        <v>1440</v>
      </c>
      <c r="I28" s="174">
        <v>4.1000000000000002E-2</v>
      </c>
      <c r="J28" s="172">
        <f t="shared" si="1"/>
        <v>1.23</v>
      </c>
      <c r="K28" s="241">
        <f t="shared" si="2"/>
        <v>46.153846153846153</v>
      </c>
      <c r="L28" s="239">
        <f t="shared" si="3"/>
        <v>52.846153846153847</v>
      </c>
      <c r="M28" s="243">
        <v>125</v>
      </c>
      <c r="N28" s="180"/>
      <c r="P28" s="182"/>
    </row>
    <row r="29" spans="1:16" s="181" customFormat="1" ht="54" customHeight="1">
      <c r="A29" s="176"/>
      <c r="B29" s="173"/>
      <c r="C29" s="166" t="s">
        <v>146</v>
      </c>
      <c r="D29" s="167" t="s">
        <v>21</v>
      </c>
      <c r="E29" s="167" t="s">
        <v>9</v>
      </c>
      <c r="F29" s="168">
        <v>39</v>
      </c>
      <c r="G29" s="169">
        <v>20</v>
      </c>
      <c r="H29" s="170">
        <f t="shared" si="0"/>
        <v>780</v>
      </c>
      <c r="I29" s="174">
        <v>2.5000000000000001E-2</v>
      </c>
      <c r="J29" s="172">
        <f t="shared" si="1"/>
        <v>0.5</v>
      </c>
      <c r="K29" s="241">
        <f t="shared" si="2"/>
        <v>37.5</v>
      </c>
      <c r="L29" s="239">
        <f t="shared" si="3"/>
        <v>42.9375</v>
      </c>
      <c r="M29" s="243">
        <v>101</v>
      </c>
      <c r="N29" s="180"/>
      <c r="P29" s="182"/>
    </row>
    <row r="30" spans="1:16" s="181" customFormat="1" ht="35.1" customHeight="1">
      <c r="A30" s="176"/>
      <c r="B30" s="173"/>
      <c r="C30" s="173"/>
      <c r="D30" s="167" t="s">
        <v>22</v>
      </c>
      <c r="E30" s="167" t="s">
        <v>9</v>
      </c>
      <c r="F30" s="168">
        <v>43</v>
      </c>
      <c r="G30" s="169">
        <v>20</v>
      </c>
      <c r="H30" s="170">
        <f t="shared" si="0"/>
        <v>860</v>
      </c>
      <c r="I30" s="174">
        <v>3.2000000000000001E-2</v>
      </c>
      <c r="J30" s="172">
        <f t="shared" si="1"/>
        <v>0.64</v>
      </c>
      <c r="K30" s="241">
        <f t="shared" si="2"/>
        <v>41.346153846153847</v>
      </c>
      <c r="L30" s="239">
        <f t="shared" si="3"/>
        <v>47.341346153846153</v>
      </c>
      <c r="M30" s="243">
        <v>111</v>
      </c>
      <c r="N30" s="180"/>
      <c r="P30" s="182"/>
    </row>
    <row r="31" spans="1:16" s="181" customFormat="1" ht="63" customHeight="1">
      <c r="A31" s="178"/>
      <c r="B31" s="175"/>
      <c r="C31" s="175"/>
      <c r="D31" s="167" t="s">
        <v>19</v>
      </c>
      <c r="E31" s="167" t="s">
        <v>9</v>
      </c>
      <c r="F31" s="168">
        <v>48</v>
      </c>
      <c r="G31" s="169">
        <v>20</v>
      </c>
      <c r="H31" s="170">
        <f t="shared" si="0"/>
        <v>960</v>
      </c>
      <c r="I31" s="174">
        <v>4.1000000000000002E-2</v>
      </c>
      <c r="J31" s="172">
        <f t="shared" si="1"/>
        <v>0.82000000000000006</v>
      </c>
      <c r="K31" s="241">
        <f t="shared" si="2"/>
        <v>46.153846153846153</v>
      </c>
      <c r="L31" s="239">
        <f t="shared" si="3"/>
        <v>52.846153846153847</v>
      </c>
      <c r="M31" s="243">
        <v>125</v>
      </c>
      <c r="N31" s="180"/>
      <c r="P31" s="182"/>
    </row>
    <row r="32" spans="1:16" s="181" customFormat="1" ht="90" customHeight="1">
      <c r="A32" s="176"/>
      <c r="B32" s="166">
        <v>354</v>
      </c>
      <c r="C32" s="166" t="s">
        <v>147</v>
      </c>
      <c r="D32" s="167" t="s">
        <v>23</v>
      </c>
      <c r="E32" s="167"/>
      <c r="F32" s="168">
        <v>47</v>
      </c>
      <c r="G32" s="169">
        <v>30</v>
      </c>
      <c r="H32" s="170">
        <f t="shared" si="0"/>
        <v>1410</v>
      </c>
      <c r="I32" s="174">
        <v>4.4999999999999998E-2</v>
      </c>
      <c r="J32" s="172">
        <f t="shared" si="1"/>
        <v>1.3499999999999999</v>
      </c>
      <c r="K32" s="241">
        <f t="shared" si="2"/>
        <v>45.192307692307693</v>
      </c>
      <c r="L32" s="239">
        <f t="shared" si="3"/>
        <v>51.745192307692307</v>
      </c>
      <c r="M32" s="243">
        <f t="shared" ref="M32:M33" si="4">L32*1.96*1.2</f>
        <v>121.7046923076923</v>
      </c>
      <c r="N32" s="180"/>
      <c r="P32" s="182"/>
    </row>
    <row r="33" spans="1:243" s="181" customFormat="1" ht="90" customHeight="1">
      <c r="A33" s="178"/>
      <c r="B33" s="175"/>
      <c r="C33" s="175"/>
      <c r="D33" s="167" t="s">
        <v>24</v>
      </c>
      <c r="E33" s="167"/>
      <c r="F33" s="168">
        <v>54</v>
      </c>
      <c r="G33" s="169">
        <v>20</v>
      </c>
      <c r="H33" s="170">
        <f t="shared" si="0"/>
        <v>1080</v>
      </c>
      <c r="I33" s="174">
        <v>5.1999999999999998E-2</v>
      </c>
      <c r="J33" s="172">
        <f t="shared" si="1"/>
        <v>1.04</v>
      </c>
      <c r="K33" s="241">
        <f t="shared" si="2"/>
        <v>51.92307692307692</v>
      </c>
      <c r="L33" s="239">
        <f t="shared" si="3"/>
        <v>59.451923076923073</v>
      </c>
      <c r="M33" s="243">
        <f t="shared" si="4"/>
        <v>139.83092307692306</v>
      </c>
      <c r="N33" s="180"/>
      <c r="P33" s="182"/>
    </row>
    <row r="34" spans="1:243" s="181" customFormat="1" ht="48" customHeight="1">
      <c r="A34" s="176"/>
      <c r="B34" s="173">
        <v>360</v>
      </c>
      <c r="C34" s="173" t="s">
        <v>143</v>
      </c>
      <c r="D34" s="167" t="s">
        <v>17</v>
      </c>
      <c r="E34" s="167"/>
      <c r="F34" s="168">
        <v>29</v>
      </c>
      <c r="G34" s="169">
        <v>20</v>
      </c>
      <c r="H34" s="170">
        <f t="shared" si="0"/>
        <v>580</v>
      </c>
      <c r="I34" s="174">
        <v>0.02</v>
      </c>
      <c r="J34" s="172">
        <f t="shared" si="1"/>
        <v>0.4</v>
      </c>
      <c r="K34" s="241">
        <f t="shared" si="2"/>
        <v>27.884615384615383</v>
      </c>
      <c r="L34" s="239">
        <f t="shared" si="3"/>
        <v>31.927884615384613</v>
      </c>
      <c r="M34" s="243">
        <v>75</v>
      </c>
      <c r="N34" s="180"/>
      <c r="P34" s="182"/>
    </row>
    <row r="35" spans="1:243" s="181" customFormat="1" ht="60" customHeight="1">
      <c r="A35" s="176"/>
      <c r="B35" s="173"/>
      <c r="C35" s="173"/>
      <c r="D35" s="167" t="s">
        <v>21</v>
      </c>
      <c r="E35" s="167"/>
      <c r="F35" s="168">
        <v>33</v>
      </c>
      <c r="G35" s="169">
        <v>40</v>
      </c>
      <c r="H35" s="170">
        <f t="shared" si="0"/>
        <v>1320</v>
      </c>
      <c r="I35" s="174">
        <v>2.5000000000000001E-2</v>
      </c>
      <c r="J35" s="172">
        <f t="shared" si="1"/>
        <v>1</v>
      </c>
      <c r="K35" s="241">
        <f t="shared" si="2"/>
        <v>31.73076923076923</v>
      </c>
      <c r="L35" s="239">
        <f t="shared" si="3"/>
        <v>36.331730769230766</v>
      </c>
      <c r="M35" s="243">
        <v>86</v>
      </c>
      <c r="N35" s="180"/>
      <c r="P35" s="182"/>
    </row>
    <row r="36" spans="1:243" s="181" customFormat="1" ht="48.95" customHeight="1">
      <c r="A36" s="176"/>
      <c r="B36" s="173"/>
      <c r="C36" s="173"/>
      <c r="D36" s="167" t="s">
        <v>14</v>
      </c>
      <c r="E36" s="167"/>
      <c r="F36" s="168">
        <v>36</v>
      </c>
      <c r="G36" s="169">
        <v>30</v>
      </c>
      <c r="H36" s="170">
        <f t="shared" ref="H36:H64" si="5">F36*G36</f>
        <v>1080</v>
      </c>
      <c r="I36" s="174">
        <v>3.2000000000000001E-2</v>
      </c>
      <c r="J36" s="172">
        <f t="shared" ref="J36:J64" si="6">I36*G36</f>
        <v>0.96</v>
      </c>
      <c r="K36" s="241">
        <f t="shared" si="2"/>
        <v>34.615384615384613</v>
      </c>
      <c r="L36" s="239">
        <f t="shared" si="3"/>
        <v>39.63461538461538</v>
      </c>
      <c r="M36" s="243">
        <v>94</v>
      </c>
      <c r="N36" s="180"/>
      <c r="P36" s="182"/>
    </row>
    <row r="37" spans="1:243" s="181" customFormat="1" ht="54" customHeight="1">
      <c r="A37" s="178"/>
      <c r="B37" s="175"/>
      <c r="C37" s="175"/>
      <c r="D37" s="167" t="s">
        <v>25</v>
      </c>
      <c r="E37" s="167"/>
      <c r="F37" s="168">
        <v>39</v>
      </c>
      <c r="G37" s="169">
        <v>30</v>
      </c>
      <c r="H37" s="170">
        <f t="shared" si="5"/>
        <v>1170</v>
      </c>
      <c r="I37" s="174">
        <v>4.1000000000000002E-2</v>
      </c>
      <c r="J37" s="172">
        <f t="shared" si="6"/>
        <v>1.23</v>
      </c>
      <c r="K37" s="241">
        <f t="shared" si="2"/>
        <v>37.5</v>
      </c>
      <c r="L37" s="239">
        <f t="shared" si="3"/>
        <v>42.9375</v>
      </c>
      <c r="M37" s="243">
        <v>101</v>
      </c>
      <c r="N37" s="180"/>
      <c r="P37" s="182"/>
    </row>
    <row r="38" spans="1:243" s="181" customFormat="1" ht="54" customHeight="1">
      <c r="A38" s="176"/>
      <c r="B38" s="222" t="s">
        <v>26</v>
      </c>
      <c r="C38" s="218" t="s">
        <v>152</v>
      </c>
      <c r="D38" s="214" t="s">
        <v>27</v>
      </c>
      <c r="E38" s="193" t="s">
        <v>28</v>
      </c>
      <c r="F38" s="194">
        <v>82</v>
      </c>
      <c r="G38" s="195">
        <v>35</v>
      </c>
      <c r="H38" s="170">
        <f t="shared" si="5"/>
        <v>2870</v>
      </c>
      <c r="I38" s="215">
        <v>0.2</v>
      </c>
      <c r="J38" s="172">
        <f t="shared" si="6"/>
        <v>7</v>
      </c>
      <c r="K38" s="241">
        <f t="shared" si="2"/>
        <v>78.84615384615384</v>
      </c>
      <c r="L38" s="239">
        <f>K38*1.134</f>
        <v>89.411538461538441</v>
      </c>
      <c r="M38" s="243">
        <v>210</v>
      </c>
      <c r="N38" s="180"/>
      <c r="O38" s="197"/>
      <c r="P38" s="182"/>
      <c r="Q38" s="197"/>
      <c r="R38" s="197"/>
      <c r="S38" s="197"/>
      <c r="T38" s="197"/>
      <c r="U38" s="197"/>
      <c r="V38" s="197"/>
      <c r="W38" s="197"/>
      <c r="X38" s="197"/>
      <c r="Y38" s="197"/>
      <c r="Z38" s="197"/>
      <c r="AA38" s="197"/>
      <c r="AB38" s="197"/>
      <c r="AC38" s="197"/>
      <c r="AD38" s="197"/>
      <c r="AE38" s="197"/>
      <c r="AF38" s="197"/>
      <c r="AG38" s="197"/>
      <c r="AH38" s="197"/>
      <c r="AI38" s="197"/>
      <c r="AJ38" s="197"/>
      <c r="AK38" s="197"/>
      <c r="AL38" s="197"/>
      <c r="AM38" s="197"/>
      <c r="AN38" s="197"/>
      <c r="AO38" s="197"/>
      <c r="AP38" s="197"/>
      <c r="AQ38" s="197"/>
      <c r="AR38" s="197"/>
      <c r="AS38" s="197"/>
      <c r="AT38" s="197"/>
      <c r="AU38" s="197"/>
      <c r="AV38" s="197"/>
      <c r="AW38" s="197"/>
      <c r="AX38" s="197"/>
      <c r="AY38" s="197"/>
      <c r="AZ38" s="197"/>
      <c r="BA38" s="197"/>
      <c r="BB38" s="197"/>
      <c r="BC38" s="197"/>
      <c r="BD38" s="197"/>
      <c r="BE38" s="197"/>
      <c r="BF38" s="197"/>
      <c r="BG38" s="197"/>
      <c r="BH38" s="197"/>
      <c r="BI38" s="197"/>
      <c r="BJ38" s="197"/>
      <c r="BK38" s="197"/>
      <c r="BL38" s="197"/>
      <c r="BM38" s="197"/>
      <c r="BN38" s="197"/>
      <c r="BO38" s="197"/>
      <c r="BP38" s="197"/>
      <c r="BQ38" s="197"/>
      <c r="BR38" s="197"/>
      <c r="BS38" s="197"/>
      <c r="BT38" s="197"/>
      <c r="BU38" s="197"/>
      <c r="BV38" s="197"/>
      <c r="BW38" s="197"/>
      <c r="BX38" s="197"/>
      <c r="BY38" s="197"/>
      <c r="BZ38" s="197"/>
      <c r="CA38" s="197"/>
      <c r="CB38" s="197"/>
      <c r="CC38" s="197"/>
      <c r="CD38" s="197"/>
      <c r="CE38" s="197"/>
      <c r="CF38" s="197"/>
      <c r="CG38" s="197"/>
      <c r="CH38" s="197"/>
      <c r="CI38" s="197"/>
      <c r="CJ38" s="197"/>
      <c r="CK38" s="197"/>
      <c r="CL38" s="197"/>
      <c r="CM38" s="197"/>
      <c r="CN38" s="197"/>
      <c r="CO38" s="197"/>
      <c r="CP38" s="197"/>
      <c r="CQ38" s="197"/>
      <c r="CR38" s="197"/>
      <c r="CS38" s="197"/>
      <c r="CT38" s="197"/>
      <c r="CU38" s="197"/>
      <c r="CV38" s="197"/>
      <c r="CW38" s="197"/>
      <c r="CX38" s="197"/>
      <c r="CY38" s="197"/>
      <c r="CZ38" s="197"/>
      <c r="DA38" s="197"/>
      <c r="DB38" s="197"/>
      <c r="DC38" s="197"/>
      <c r="DD38" s="197"/>
      <c r="DE38" s="197"/>
      <c r="DF38" s="197"/>
      <c r="DG38" s="197"/>
      <c r="DH38" s="197"/>
      <c r="DI38" s="197"/>
      <c r="DJ38" s="197"/>
      <c r="DK38" s="197"/>
      <c r="DL38" s="197"/>
      <c r="DM38" s="197"/>
      <c r="DN38" s="197"/>
      <c r="DO38" s="197"/>
      <c r="DP38" s="197"/>
      <c r="DQ38" s="197"/>
      <c r="DR38" s="197"/>
      <c r="DS38" s="197"/>
      <c r="DT38" s="197"/>
      <c r="DU38" s="197"/>
      <c r="DV38" s="197"/>
      <c r="DW38" s="197"/>
      <c r="DX38" s="197"/>
      <c r="DY38" s="197"/>
      <c r="DZ38" s="197"/>
      <c r="EA38" s="197"/>
      <c r="EB38" s="197"/>
      <c r="EC38" s="197"/>
      <c r="ED38" s="197"/>
      <c r="EE38" s="197"/>
      <c r="EF38" s="197"/>
      <c r="EG38" s="197"/>
      <c r="EH38" s="197"/>
      <c r="EI38" s="197"/>
      <c r="EJ38" s="197"/>
      <c r="EK38" s="197"/>
      <c r="EL38" s="197"/>
      <c r="EM38" s="197"/>
      <c r="EN38" s="197"/>
      <c r="EO38" s="197"/>
      <c r="EP38" s="197"/>
      <c r="EQ38" s="197"/>
      <c r="ER38" s="197"/>
      <c r="ES38" s="197"/>
      <c r="ET38" s="197"/>
      <c r="EU38" s="197"/>
      <c r="EV38" s="197"/>
      <c r="EW38" s="197"/>
      <c r="EX38" s="197"/>
      <c r="EY38" s="197"/>
      <c r="EZ38" s="197"/>
      <c r="FA38" s="197"/>
      <c r="FB38" s="197"/>
      <c r="FC38" s="197"/>
      <c r="FD38" s="197"/>
      <c r="FE38" s="197"/>
      <c r="FF38" s="197"/>
      <c r="FG38" s="197"/>
      <c r="FH38" s="197"/>
      <c r="FI38" s="197"/>
      <c r="FJ38" s="197"/>
      <c r="FK38" s="197"/>
      <c r="FL38" s="197"/>
      <c r="FM38" s="197"/>
      <c r="FN38" s="197"/>
      <c r="FO38" s="197"/>
      <c r="FP38" s="197"/>
      <c r="FQ38" s="197"/>
      <c r="FR38" s="197"/>
      <c r="FS38" s="197"/>
      <c r="FT38" s="197"/>
      <c r="FU38" s="197"/>
      <c r="FV38" s="197"/>
      <c r="FW38" s="197"/>
      <c r="FX38" s="197"/>
      <c r="FY38" s="197"/>
      <c r="FZ38" s="197"/>
      <c r="GA38" s="197"/>
      <c r="GB38" s="197"/>
      <c r="GC38" s="197"/>
      <c r="GD38" s="197"/>
      <c r="GE38" s="197"/>
      <c r="GF38" s="197"/>
      <c r="GG38" s="197"/>
      <c r="GH38" s="197"/>
      <c r="GI38" s="197"/>
      <c r="GJ38" s="197"/>
      <c r="GK38" s="197"/>
      <c r="GL38" s="197"/>
      <c r="GM38" s="197"/>
      <c r="GN38" s="197"/>
      <c r="GO38" s="197"/>
      <c r="GP38" s="197"/>
      <c r="GQ38" s="197"/>
      <c r="GR38" s="197"/>
      <c r="GS38" s="197"/>
      <c r="GT38" s="197"/>
      <c r="GU38" s="197"/>
      <c r="GV38" s="197"/>
      <c r="GW38" s="197"/>
      <c r="GX38" s="197"/>
      <c r="GY38" s="197"/>
      <c r="GZ38" s="197"/>
      <c r="HA38" s="197"/>
      <c r="HB38" s="197"/>
      <c r="HC38" s="197"/>
      <c r="HD38" s="197"/>
      <c r="HE38" s="197"/>
      <c r="HF38" s="197"/>
      <c r="HG38" s="197"/>
      <c r="HH38" s="197"/>
      <c r="HI38" s="197"/>
      <c r="HJ38" s="197"/>
      <c r="HK38" s="197"/>
      <c r="HL38" s="197"/>
      <c r="HM38" s="197"/>
      <c r="HN38" s="197"/>
      <c r="HO38" s="197"/>
      <c r="HP38" s="197"/>
      <c r="HQ38" s="197"/>
      <c r="HR38" s="197"/>
      <c r="HS38" s="197"/>
      <c r="HT38" s="197"/>
      <c r="HU38" s="197"/>
      <c r="HV38" s="197"/>
      <c r="HW38" s="197"/>
      <c r="HX38" s="197"/>
      <c r="HY38" s="197"/>
      <c r="HZ38" s="197"/>
      <c r="IA38" s="197"/>
      <c r="IB38" s="197"/>
      <c r="IC38" s="197"/>
      <c r="ID38" s="197"/>
      <c r="IE38" s="197"/>
      <c r="IF38" s="197"/>
      <c r="IG38" s="197"/>
      <c r="IH38" s="197"/>
      <c r="II38" s="197"/>
    </row>
    <row r="39" spans="1:243" s="181" customFormat="1" ht="63" customHeight="1">
      <c r="A39" s="176"/>
      <c r="B39" s="222"/>
      <c r="C39" s="223"/>
      <c r="D39" s="214" t="s">
        <v>29</v>
      </c>
      <c r="E39" s="193" t="s">
        <v>28</v>
      </c>
      <c r="F39" s="194">
        <v>86</v>
      </c>
      <c r="G39" s="195">
        <v>35</v>
      </c>
      <c r="H39" s="170">
        <f t="shared" si="5"/>
        <v>3010</v>
      </c>
      <c r="I39" s="215">
        <v>0.23</v>
      </c>
      <c r="J39" s="172">
        <f t="shared" si="6"/>
        <v>8.0500000000000007</v>
      </c>
      <c r="K39" s="241">
        <f t="shared" si="2"/>
        <v>82.692307692307693</v>
      </c>
      <c r="L39" s="239">
        <f t="shared" ref="L39:L48" si="7">K39*1.134</f>
        <v>93.773076923076914</v>
      </c>
      <c r="M39" s="243">
        <v>220</v>
      </c>
      <c r="N39" s="180"/>
      <c r="O39" s="197"/>
      <c r="P39" s="182"/>
      <c r="Q39" s="197"/>
      <c r="R39" s="197"/>
      <c r="S39" s="197"/>
      <c r="T39" s="197"/>
      <c r="U39" s="197"/>
      <c r="V39" s="197"/>
      <c r="W39" s="197"/>
      <c r="X39" s="197"/>
      <c r="Y39" s="197"/>
      <c r="Z39" s="197"/>
      <c r="AA39" s="197"/>
      <c r="AB39" s="197"/>
      <c r="AC39" s="197"/>
      <c r="AD39" s="197"/>
      <c r="AE39" s="197"/>
      <c r="AF39" s="197"/>
      <c r="AG39" s="197"/>
      <c r="AH39" s="197"/>
      <c r="AI39" s="197"/>
      <c r="AJ39" s="197"/>
      <c r="AK39" s="197"/>
      <c r="AL39" s="197"/>
      <c r="AM39" s="197"/>
      <c r="AN39" s="197"/>
      <c r="AO39" s="197"/>
      <c r="AP39" s="197"/>
      <c r="AQ39" s="197"/>
      <c r="AR39" s="197"/>
      <c r="AS39" s="197"/>
      <c r="AT39" s="197"/>
      <c r="AU39" s="197"/>
      <c r="AV39" s="197"/>
      <c r="AW39" s="197"/>
      <c r="AX39" s="197"/>
      <c r="AY39" s="197"/>
      <c r="AZ39" s="197"/>
      <c r="BA39" s="197"/>
      <c r="BB39" s="197"/>
      <c r="BC39" s="197"/>
      <c r="BD39" s="197"/>
      <c r="BE39" s="197"/>
      <c r="BF39" s="197"/>
      <c r="BG39" s="197"/>
      <c r="BH39" s="197"/>
      <c r="BI39" s="197"/>
      <c r="BJ39" s="197"/>
      <c r="BK39" s="197"/>
      <c r="BL39" s="197"/>
      <c r="BM39" s="197"/>
      <c r="BN39" s="197"/>
      <c r="BO39" s="197"/>
      <c r="BP39" s="197"/>
      <c r="BQ39" s="197"/>
      <c r="BR39" s="197"/>
      <c r="BS39" s="197"/>
      <c r="BT39" s="197"/>
      <c r="BU39" s="197"/>
      <c r="BV39" s="197"/>
      <c r="BW39" s="197"/>
      <c r="BX39" s="197"/>
      <c r="BY39" s="197"/>
      <c r="BZ39" s="197"/>
      <c r="CA39" s="197"/>
      <c r="CB39" s="197"/>
      <c r="CC39" s="197"/>
      <c r="CD39" s="197"/>
      <c r="CE39" s="197"/>
      <c r="CF39" s="197"/>
      <c r="CG39" s="197"/>
      <c r="CH39" s="197"/>
      <c r="CI39" s="197"/>
      <c r="CJ39" s="197"/>
      <c r="CK39" s="197"/>
      <c r="CL39" s="197"/>
      <c r="CM39" s="197"/>
      <c r="CN39" s="197"/>
      <c r="CO39" s="197"/>
      <c r="CP39" s="197"/>
      <c r="CQ39" s="197"/>
      <c r="CR39" s="197"/>
      <c r="CS39" s="197"/>
      <c r="CT39" s="197"/>
      <c r="CU39" s="197"/>
      <c r="CV39" s="197"/>
      <c r="CW39" s="197"/>
      <c r="CX39" s="197"/>
      <c r="CY39" s="197"/>
      <c r="CZ39" s="197"/>
      <c r="DA39" s="197"/>
      <c r="DB39" s="197"/>
      <c r="DC39" s="197"/>
      <c r="DD39" s="197"/>
      <c r="DE39" s="197"/>
      <c r="DF39" s="197"/>
      <c r="DG39" s="197"/>
      <c r="DH39" s="197"/>
      <c r="DI39" s="197"/>
      <c r="DJ39" s="197"/>
      <c r="DK39" s="197"/>
      <c r="DL39" s="197"/>
      <c r="DM39" s="197"/>
      <c r="DN39" s="197"/>
      <c r="DO39" s="197"/>
      <c r="DP39" s="197"/>
      <c r="DQ39" s="197"/>
      <c r="DR39" s="197"/>
      <c r="DS39" s="197"/>
      <c r="DT39" s="197"/>
      <c r="DU39" s="197"/>
      <c r="DV39" s="197"/>
      <c r="DW39" s="197"/>
      <c r="DX39" s="197"/>
      <c r="DY39" s="197"/>
      <c r="DZ39" s="197"/>
      <c r="EA39" s="197"/>
      <c r="EB39" s="197"/>
      <c r="EC39" s="197"/>
      <c r="ED39" s="197"/>
      <c r="EE39" s="197"/>
      <c r="EF39" s="197"/>
      <c r="EG39" s="197"/>
      <c r="EH39" s="197"/>
      <c r="EI39" s="197"/>
      <c r="EJ39" s="197"/>
      <c r="EK39" s="197"/>
      <c r="EL39" s="197"/>
      <c r="EM39" s="197"/>
      <c r="EN39" s="197"/>
      <c r="EO39" s="197"/>
      <c r="EP39" s="197"/>
      <c r="EQ39" s="197"/>
      <c r="ER39" s="197"/>
      <c r="ES39" s="197"/>
      <c r="ET39" s="197"/>
      <c r="EU39" s="197"/>
      <c r="EV39" s="197"/>
      <c r="EW39" s="197"/>
      <c r="EX39" s="197"/>
      <c r="EY39" s="197"/>
      <c r="EZ39" s="197"/>
      <c r="FA39" s="197"/>
      <c r="FB39" s="197"/>
      <c r="FC39" s="197"/>
      <c r="FD39" s="197"/>
      <c r="FE39" s="197"/>
      <c r="FF39" s="197"/>
      <c r="FG39" s="197"/>
      <c r="FH39" s="197"/>
      <c r="FI39" s="197"/>
      <c r="FJ39" s="197"/>
      <c r="FK39" s="197"/>
      <c r="FL39" s="197"/>
      <c r="FM39" s="197"/>
      <c r="FN39" s="197"/>
      <c r="FO39" s="197"/>
      <c r="FP39" s="197"/>
      <c r="FQ39" s="197"/>
      <c r="FR39" s="197"/>
      <c r="FS39" s="197"/>
      <c r="FT39" s="197"/>
      <c r="FU39" s="197"/>
      <c r="FV39" s="197"/>
      <c r="FW39" s="197"/>
      <c r="FX39" s="197"/>
      <c r="FY39" s="197"/>
      <c r="FZ39" s="197"/>
      <c r="GA39" s="197"/>
      <c r="GB39" s="197"/>
      <c r="GC39" s="197"/>
      <c r="GD39" s="197"/>
      <c r="GE39" s="197"/>
      <c r="GF39" s="197"/>
      <c r="GG39" s="197"/>
      <c r="GH39" s="197"/>
      <c r="GI39" s="197"/>
      <c r="GJ39" s="197"/>
      <c r="GK39" s="197"/>
      <c r="GL39" s="197"/>
      <c r="GM39" s="197"/>
      <c r="GN39" s="197"/>
      <c r="GO39" s="197"/>
      <c r="GP39" s="197"/>
      <c r="GQ39" s="197"/>
      <c r="GR39" s="197"/>
      <c r="GS39" s="197"/>
      <c r="GT39" s="197"/>
      <c r="GU39" s="197"/>
      <c r="GV39" s="197"/>
      <c r="GW39" s="197"/>
      <c r="GX39" s="197"/>
      <c r="GY39" s="197"/>
      <c r="GZ39" s="197"/>
      <c r="HA39" s="197"/>
      <c r="HB39" s="197"/>
      <c r="HC39" s="197"/>
      <c r="HD39" s="197"/>
      <c r="HE39" s="197"/>
      <c r="HF39" s="197"/>
      <c r="HG39" s="197"/>
      <c r="HH39" s="197"/>
      <c r="HI39" s="197"/>
      <c r="HJ39" s="197"/>
      <c r="HK39" s="197"/>
      <c r="HL39" s="197"/>
      <c r="HM39" s="197"/>
      <c r="HN39" s="197"/>
      <c r="HO39" s="197"/>
      <c r="HP39" s="197"/>
      <c r="HQ39" s="197"/>
      <c r="HR39" s="197"/>
      <c r="HS39" s="197"/>
      <c r="HT39" s="197"/>
      <c r="HU39" s="197"/>
      <c r="HV39" s="197"/>
      <c r="HW39" s="197"/>
      <c r="HX39" s="197"/>
      <c r="HY39" s="197"/>
      <c r="HZ39" s="197"/>
      <c r="IA39" s="197"/>
      <c r="IB39" s="197"/>
      <c r="IC39" s="197"/>
      <c r="ID39" s="197"/>
      <c r="IE39" s="197"/>
      <c r="IF39" s="197"/>
      <c r="IG39" s="197"/>
      <c r="IH39" s="197"/>
      <c r="II39" s="197"/>
    </row>
    <row r="40" spans="1:243" s="181" customFormat="1" ht="83.1" customHeight="1">
      <c r="A40" s="178"/>
      <c r="B40" s="224"/>
      <c r="C40" s="225"/>
      <c r="D40" s="214" t="s">
        <v>30</v>
      </c>
      <c r="E40" s="193" t="s">
        <v>28</v>
      </c>
      <c r="F40" s="194">
        <v>91</v>
      </c>
      <c r="G40" s="195">
        <v>25</v>
      </c>
      <c r="H40" s="170">
        <f t="shared" si="5"/>
        <v>2275</v>
      </c>
      <c r="I40" s="215">
        <v>0.26</v>
      </c>
      <c r="J40" s="172">
        <f t="shared" si="6"/>
        <v>6.5</v>
      </c>
      <c r="K40" s="241">
        <f t="shared" si="2"/>
        <v>87.5</v>
      </c>
      <c r="L40" s="239">
        <f t="shared" si="7"/>
        <v>99.224999999999994</v>
      </c>
      <c r="M40" s="243">
        <v>234</v>
      </c>
      <c r="N40" s="180"/>
      <c r="O40" s="197"/>
      <c r="P40" s="182"/>
      <c r="Q40" s="197"/>
      <c r="R40" s="197"/>
      <c r="S40" s="197"/>
      <c r="T40" s="197"/>
      <c r="U40" s="197"/>
      <c r="V40" s="197"/>
      <c r="W40" s="197"/>
      <c r="X40" s="197"/>
      <c r="Y40" s="197"/>
      <c r="Z40" s="197"/>
      <c r="AA40" s="197"/>
      <c r="AB40" s="197"/>
      <c r="AC40" s="197"/>
      <c r="AD40" s="197"/>
      <c r="AE40" s="197"/>
      <c r="AF40" s="197"/>
      <c r="AG40" s="197"/>
      <c r="AH40" s="197"/>
      <c r="AI40" s="197"/>
      <c r="AJ40" s="197"/>
      <c r="AK40" s="197"/>
      <c r="AL40" s="197"/>
      <c r="AM40" s="197"/>
      <c r="AN40" s="197"/>
      <c r="AO40" s="197"/>
      <c r="AP40" s="197"/>
      <c r="AQ40" s="197"/>
      <c r="AR40" s="197"/>
      <c r="AS40" s="197"/>
      <c r="AT40" s="197"/>
      <c r="AU40" s="197"/>
      <c r="AV40" s="197"/>
      <c r="AW40" s="197"/>
      <c r="AX40" s="197"/>
      <c r="AY40" s="197"/>
      <c r="AZ40" s="197"/>
      <c r="BA40" s="197"/>
      <c r="BB40" s="197"/>
      <c r="BC40" s="197"/>
      <c r="BD40" s="197"/>
      <c r="BE40" s="197"/>
      <c r="BF40" s="197"/>
      <c r="BG40" s="197"/>
      <c r="BH40" s="197"/>
      <c r="BI40" s="197"/>
      <c r="BJ40" s="197"/>
      <c r="BK40" s="197"/>
      <c r="BL40" s="197"/>
      <c r="BM40" s="197"/>
      <c r="BN40" s="197"/>
      <c r="BO40" s="197"/>
      <c r="BP40" s="197"/>
      <c r="BQ40" s="197"/>
      <c r="BR40" s="197"/>
      <c r="BS40" s="197"/>
      <c r="BT40" s="197"/>
      <c r="BU40" s="197"/>
      <c r="BV40" s="197"/>
      <c r="BW40" s="197"/>
      <c r="BX40" s="197"/>
      <c r="BY40" s="197"/>
      <c r="BZ40" s="197"/>
      <c r="CA40" s="197"/>
      <c r="CB40" s="197"/>
      <c r="CC40" s="197"/>
      <c r="CD40" s="197"/>
      <c r="CE40" s="197"/>
      <c r="CF40" s="197"/>
      <c r="CG40" s="197"/>
      <c r="CH40" s="197"/>
      <c r="CI40" s="197"/>
      <c r="CJ40" s="197"/>
      <c r="CK40" s="197"/>
      <c r="CL40" s="197"/>
      <c r="CM40" s="197"/>
      <c r="CN40" s="197"/>
      <c r="CO40" s="197"/>
      <c r="CP40" s="197"/>
      <c r="CQ40" s="197"/>
      <c r="CR40" s="197"/>
      <c r="CS40" s="197"/>
      <c r="CT40" s="197"/>
      <c r="CU40" s="197"/>
      <c r="CV40" s="197"/>
      <c r="CW40" s="197"/>
      <c r="CX40" s="197"/>
      <c r="CY40" s="197"/>
      <c r="CZ40" s="197"/>
      <c r="DA40" s="197"/>
      <c r="DB40" s="197"/>
      <c r="DC40" s="197"/>
      <c r="DD40" s="197"/>
      <c r="DE40" s="197"/>
      <c r="DF40" s="197"/>
      <c r="DG40" s="197"/>
      <c r="DH40" s="197"/>
      <c r="DI40" s="197"/>
      <c r="DJ40" s="197"/>
      <c r="DK40" s="197"/>
      <c r="DL40" s="197"/>
      <c r="DM40" s="197"/>
      <c r="DN40" s="197"/>
      <c r="DO40" s="197"/>
      <c r="DP40" s="197"/>
      <c r="DQ40" s="197"/>
      <c r="DR40" s="197"/>
      <c r="DS40" s="197"/>
      <c r="DT40" s="197"/>
      <c r="DU40" s="197"/>
      <c r="DV40" s="197"/>
      <c r="DW40" s="197"/>
      <c r="DX40" s="197"/>
      <c r="DY40" s="197"/>
      <c r="DZ40" s="197"/>
      <c r="EA40" s="197"/>
      <c r="EB40" s="197"/>
      <c r="EC40" s="197"/>
      <c r="ED40" s="197"/>
      <c r="EE40" s="197"/>
      <c r="EF40" s="197"/>
      <c r="EG40" s="197"/>
      <c r="EH40" s="197"/>
      <c r="EI40" s="197"/>
      <c r="EJ40" s="197"/>
      <c r="EK40" s="197"/>
      <c r="EL40" s="197"/>
      <c r="EM40" s="197"/>
      <c r="EN40" s="197"/>
      <c r="EO40" s="197"/>
      <c r="EP40" s="197"/>
      <c r="EQ40" s="197"/>
      <c r="ER40" s="197"/>
      <c r="ES40" s="197"/>
      <c r="ET40" s="197"/>
      <c r="EU40" s="197"/>
      <c r="EV40" s="197"/>
      <c r="EW40" s="197"/>
      <c r="EX40" s="197"/>
      <c r="EY40" s="197"/>
      <c r="EZ40" s="197"/>
      <c r="FA40" s="197"/>
      <c r="FB40" s="197"/>
      <c r="FC40" s="197"/>
      <c r="FD40" s="197"/>
      <c r="FE40" s="197"/>
      <c r="FF40" s="197"/>
      <c r="FG40" s="197"/>
      <c r="FH40" s="197"/>
      <c r="FI40" s="197"/>
      <c r="FJ40" s="197"/>
      <c r="FK40" s="197"/>
      <c r="FL40" s="197"/>
      <c r="FM40" s="197"/>
      <c r="FN40" s="197"/>
      <c r="FO40" s="197"/>
      <c r="FP40" s="197"/>
      <c r="FQ40" s="197"/>
      <c r="FR40" s="197"/>
      <c r="FS40" s="197"/>
      <c r="FT40" s="197"/>
      <c r="FU40" s="197"/>
      <c r="FV40" s="197"/>
      <c r="FW40" s="197"/>
      <c r="FX40" s="197"/>
      <c r="FY40" s="197"/>
      <c r="FZ40" s="197"/>
      <c r="GA40" s="197"/>
      <c r="GB40" s="197"/>
      <c r="GC40" s="197"/>
      <c r="GD40" s="197"/>
      <c r="GE40" s="197"/>
      <c r="GF40" s="197"/>
      <c r="GG40" s="197"/>
      <c r="GH40" s="197"/>
      <c r="GI40" s="197"/>
      <c r="GJ40" s="197"/>
      <c r="GK40" s="197"/>
      <c r="GL40" s="197"/>
      <c r="GM40" s="197"/>
      <c r="GN40" s="197"/>
      <c r="GO40" s="197"/>
      <c r="GP40" s="197"/>
      <c r="GQ40" s="197"/>
      <c r="GR40" s="197"/>
      <c r="GS40" s="197"/>
      <c r="GT40" s="197"/>
      <c r="GU40" s="197"/>
      <c r="GV40" s="197"/>
      <c r="GW40" s="197"/>
      <c r="GX40" s="197"/>
      <c r="GY40" s="197"/>
      <c r="GZ40" s="197"/>
      <c r="HA40" s="197"/>
      <c r="HB40" s="197"/>
      <c r="HC40" s="197"/>
      <c r="HD40" s="197"/>
      <c r="HE40" s="197"/>
      <c r="HF40" s="197"/>
      <c r="HG40" s="197"/>
      <c r="HH40" s="197"/>
      <c r="HI40" s="197"/>
      <c r="HJ40" s="197"/>
      <c r="HK40" s="197"/>
      <c r="HL40" s="197"/>
      <c r="HM40" s="197"/>
      <c r="HN40" s="197"/>
      <c r="HO40" s="197"/>
      <c r="HP40" s="197"/>
      <c r="HQ40" s="197"/>
      <c r="HR40" s="197"/>
      <c r="HS40" s="197"/>
      <c r="HT40" s="197"/>
      <c r="HU40" s="197"/>
      <c r="HV40" s="197"/>
      <c r="HW40" s="197"/>
      <c r="HX40" s="197"/>
      <c r="HY40" s="197"/>
      <c r="HZ40" s="197"/>
      <c r="IA40" s="197"/>
      <c r="IB40" s="197"/>
      <c r="IC40" s="197"/>
      <c r="ID40" s="197"/>
      <c r="IE40" s="197"/>
      <c r="IF40" s="197"/>
      <c r="IG40" s="197"/>
      <c r="IH40" s="197"/>
      <c r="II40" s="197"/>
    </row>
    <row r="41" spans="1:243" s="181" customFormat="1" ht="51.95" customHeight="1">
      <c r="A41" s="176"/>
      <c r="B41" s="222">
        <v>7107</v>
      </c>
      <c r="C41" s="223" t="s">
        <v>153</v>
      </c>
      <c r="D41" s="214" t="s">
        <v>31</v>
      </c>
      <c r="E41" s="193" t="s">
        <v>28</v>
      </c>
      <c r="F41" s="194">
        <v>90</v>
      </c>
      <c r="G41" s="195">
        <v>30</v>
      </c>
      <c r="H41" s="170">
        <f t="shared" si="5"/>
        <v>2700</v>
      </c>
      <c r="I41" s="215">
        <v>0.2</v>
      </c>
      <c r="J41" s="172">
        <f t="shared" si="6"/>
        <v>6</v>
      </c>
      <c r="K41" s="241">
        <f t="shared" si="2"/>
        <v>86.538461538461533</v>
      </c>
      <c r="L41" s="239">
        <f t="shared" si="7"/>
        <v>98.134615384615373</v>
      </c>
      <c r="M41" s="243">
        <v>231</v>
      </c>
      <c r="N41" s="180"/>
      <c r="O41" s="197"/>
      <c r="P41" s="182"/>
      <c r="Q41" s="197"/>
      <c r="R41" s="197"/>
      <c r="S41" s="197"/>
      <c r="T41" s="197"/>
      <c r="U41" s="197"/>
      <c r="V41" s="197"/>
      <c r="W41" s="197"/>
      <c r="X41" s="197"/>
      <c r="Y41" s="197"/>
      <c r="Z41" s="197"/>
      <c r="AA41" s="197"/>
      <c r="AB41" s="197"/>
      <c r="AC41" s="197"/>
      <c r="AD41" s="197"/>
      <c r="AE41" s="197"/>
      <c r="AF41" s="197"/>
      <c r="AG41" s="197"/>
      <c r="AH41" s="197"/>
      <c r="AI41" s="197"/>
      <c r="AJ41" s="197"/>
      <c r="AK41" s="197"/>
      <c r="AL41" s="197"/>
      <c r="AM41" s="197"/>
      <c r="AN41" s="197"/>
      <c r="AO41" s="197"/>
      <c r="AP41" s="197"/>
      <c r="AQ41" s="197"/>
      <c r="AR41" s="197"/>
      <c r="AS41" s="197"/>
      <c r="AT41" s="197"/>
      <c r="AU41" s="197"/>
      <c r="AV41" s="197"/>
      <c r="AW41" s="197"/>
      <c r="AX41" s="197"/>
      <c r="AY41" s="197"/>
      <c r="AZ41" s="197"/>
      <c r="BA41" s="197"/>
      <c r="BB41" s="197"/>
      <c r="BC41" s="197"/>
      <c r="BD41" s="197"/>
      <c r="BE41" s="197"/>
      <c r="BF41" s="197"/>
      <c r="BG41" s="197"/>
      <c r="BH41" s="197"/>
      <c r="BI41" s="197"/>
      <c r="BJ41" s="197"/>
      <c r="BK41" s="197"/>
      <c r="BL41" s="197"/>
      <c r="BM41" s="197"/>
      <c r="BN41" s="197"/>
      <c r="BO41" s="197"/>
      <c r="BP41" s="197"/>
      <c r="BQ41" s="197"/>
      <c r="BR41" s="197"/>
      <c r="BS41" s="197"/>
      <c r="BT41" s="197"/>
      <c r="BU41" s="197"/>
      <c r="BV41" s="197"/>
      <c r="BW41" s="197"/>
      <c r="BX41" s="197"/>
      <c r="BY41" s="197"/>
      <c r="BZ41" s="197"/>
      <c r="CA41" s="197"/>
      <c r="CB41" s="197"/>
      <c r="CC41" s="197"/>
      <c r="CD41" s="197"/>
      <c r="CE41" s="197"/>
      <c r="CF41" s="197"/>
      <c r="CG41" s="197"/>
      <c r="CH41" s="197"/>
      <c r="CI41" s="197"/>
      <c r="CJ41" s="197"/>
      <c r="CK41" s="197"/>
      <c r="CL41" s="197"/>
      <c r="CM41" s="197"/>
      <c r="CN41" s="197"/>
      <c r="CO41" s="197"/>
      <c r="CP41" s="197"/>
      <c r="CQ41" s="197"/>
      <c r="CR41" s="197"/>
      <c r="CS41" s="197"/>
      <c r="CT41" s="197"/>
      <c r="CU41" s="197"/>
      <c r="CV41" s="197"/>
      <c r="CW41" s="197"/>
      <c r="CX41" s="197"/>
      <c r="CY41" s="197"/>
      <c r="CZ41" s="197"/>
      <c r="DA41" s="197"/>
      <c r="DB41" s="197"/>
      <c r="DC41" s="197"/>
      <c r="DD41" s="197"/>
      <c r="DE41" s="197"/>
      <c r="DF41" s="197"/>
      <c r="DG41" s="197"/>
      <c r="DH41" s="197"/>
      <c r="DI41" s="197"/>
      <c r="DJ41" s="197"/>
      <c r="DK41" s="197"/>
      <c r="DL41" s="197"/>
      <c r="DM41" s="197"/>
      <c r="DN41" s="197"/>
      <c r="DO41" s="197"/>
      <c r="DP41" s="197"/>
      <c r="DQ41" s="197"/>
      <c r="DR41" s="197"/>
      <c r="DS41" s="197"/>
      <c r="DT41" s="197"/>
      <c r="DU41" s="197"/>
      <c r="DV41" s="197"/>
      <c r="DW41" s="197"/>
      <c r="DX41" s="197"/>
      <c r="DY41" s="197"/>
      <c r="DZ41" s="197"/>
      <c r="EA41" s="197"/>
      <c r="EB41" s="197"/>
      <c r="EC41" s="197"/>
      <c r="ED41" s="197"/>
      <c r="EE41" s="197"/>
      <c r="EF41" s="197"/>
      <c r="EG41" s="197"/>
      <c r="EH41" s="197"/>
      <c r="EI41" s="197"/>
      <c r="EJ41" s="197"/>
      <c r="EK41" s="197"/>
      <c r="EL41" s="197"/>
      <c r="EM41" s="197"/>
      <c r="EN41" s="197"/>
      <c r="EO41" s="197"/>
      <c r="EP41" s="197"/>
      <c r="EQ41" s="197"/>
      <c r="ER41" s="197"/>
      <c r="ES41" s="197"/>
      <c r="ET41" s="197"/>
      <c r="EU41" s="197"/>
      <c r="EV41" s="197"/>
      <c r="EW41" s="197"/>
      <c r="EX41" s="197"/>
      <c r="EY41" s="197"/>
      <c r="EZ41" s="197"/>
      <c r="FA41" s="197"/>
      <c r="FB41" s="197"/>
      <c r="FC41" s="197"/>
      <c r="FD41" s="197"/>
      <c r="FE41" s="197"/>
      <c r="FF41" s="197"/>
      <c r="FG41" s="197"/>
      <c r="FH41" s="197"/>
      <c r="FI41" s="197"/>
      <c r="FJ41" s="197"/>
      <c r="FK41" s="197"/>
      <c r="FL41" s="197"/>
      <c r="FM41" s="197"/>
      <c r="FN41" s="197"/>
      <c r="FO41" s="197"/>
      <c r="FP41" s="197"/>
      <c r="FQ41" s="197"/>
      <c r="FR41" s="197"/>
      <c r="FS41" s="197"/>
      <c r="FT41" s="197"/>
      <c r="FU41" s="197"/>
      <c r="FV41" s="197"/>
      <c r="FW41" s="197"/>
      <c r="FX41" s="197"/>
      <c r="FY41" s="197"/>
      <c r="FZ41" s="197"/>
      <c r="GA41" s="197"/>
      <c r="GB41" s="197"/>
      <c r="GC41" s="197"/>
      <c r="GD41" s="197"/>
      <c r="GE41" s="197"/>
      <c r="GF41" s="197"/>
      <c r="GG41" s="197"/>
      <c r="GH41" s="197"/>
      <c r="GI41" s="197"/>
      <c r="GJ41" s="197"/>
      <c r="GK41" s="197"/>
      <c r="GL41" s="197"/>
      <c r="GM41" s="197"/>
      <c r="GN41" s="197"/>
      <c r="GO41" s="197"/>
      <c r="GP41" s="197"/>
      <c r="GQ41" s="197"/>
      <c r="GR41" s="197"/>
      <c r="GS41" s="197"/>
      <c r="GT41" s="197"/>
      <c r="GU41" s="197"/>
      <c r="GV41" s="197"/>
      <c r="GW41" s="197"/>
      <c r="GX41" s="197"/>
      <c r="GY41" s="197"/>
      <c r="GZ41" s="197"/>
      <c r="HA41" s="197"/>
      <c r="HB41" s="197"/>
      <c r="HC41" s="197"/>
      <c r="HD41" s="197"/>
      <c r="HE41" s="197"/>
      <c r="HF41" s="197"/>
      <c r="HG41" s="197"/>
      <c r="HH41" s="197"/>
      <c r="HI41" s="197"/>
      <c r="HJ41" s="197"/>
      <c r="HK41" s="197"/>
      <c r="HL41" s="197"/>
      <c r="HM41" s="197"/>
      <c r="HN41" s="197"/>
      <c r="HO41" s="197"/>
      <c r="HP41" s="197"/>
      <c r="HQ41" s="197"/>
      <c r="HR41" s="197"/>
      <c r="HS41" s="197"/>
      <c r="HT41" s="197"/>
      <c r="HU41" s="197"/>
      <c r="HV41" s="197"/>
      <c r="HW41" s="197"/>
      <c r="HX41" s="197"/>
      <c r="HY41" s="197"/>
      <c r="HZ41" s="197"/>
      <c r="IA41" s="197"/>
      <c r="IB41" s="197"/>
      <c r="IC41" s="197"/>
      <c r="ID41" s="197"/>
      <c r="IE41" s="197"/>
      <c r="IF41" s="197"/>
      <c r="IG41" s="197"/>
      <c r="IH41" s="197"/>
      <c r="II41" s="197"/>
    </row>
    <row r="42" spans="1:243" s="181" customFormat="1" ht="51.95" customHeight="1">
      <c r="A42" s="176"/>
      <c r="B42" s="222"/>
      <c r="C42" s="223"/>
      <c r="D42" s="214" t="s">
        <v>29</v>
      </c>
      <c r="E42" s="193" t="s">
        <v>28</v>
      </c>
      <c r="F42" s="194">
        <v>94</v>
      </c>
      <c r="G42" s="195">
        <v>30</v>
      </c>
      <c r="H42" s="170">
        <f t="shared" si="5"/>
        <v>2820</v>
      </c>
      <c r="I42" s="215">
        <v>0.23</v>
      </c>
      <c r="J42" s="172">
        <f t="shared" si="6"/>
        <v>6.9</v>
      </c>
      <c r="K42" s="241">
        <f t="shared" si="2"/>
        <v>90.384615384615387</v>
      </c>
      <c r="L42" s="239">
        <f>K42*1.134</f>
        <v>102.49615384615385</v>
      </c>
      <c r="M42" s="243">
        <v>242</v>
      </c>
      <c r="N42" s="180"/>
      <c r="O42" s="197"/>
      <c r="P42" s="182"/>
      <c r="Q42" s="197"/>
      <c r="R42" s="197"/>
      <c r="S42" s="197"/>
      <c r="T42" s="197"/>
      <c r="U42" s="197"/>
      <c r="V42" s="197"/>
      <c r="W42" s="197"/>
      <c r="X42" s="197"/>
      <c r="Y42" s="197"/>
      <c r="Z42" s="197"/>
      <c r="AA42" s="197"/>
      <c r="AB42" s="197"/>
      <c r="AC42" s="197"/>
      <c r="AD42" s="197"/>
      <c r="AE42" s="197"/>
      <c r="AF42" s="197"/>
      <c r="AG42" s="197"/>
      <c r="AH42" s="197"/>
      <c r="AI42" s="197"/>
      <c r="AJ42" s="197"/>
      <c r="AK42" s="197"/>
      <c r="AL42" s="197"/>
      <c r="AM42" s="197"/>
      <c r="AN42" s="197"/>
      <c r="AO42" s="197"/>
      <c r="AP42" s="197"/>
      <c r="AQ42" s="197"/>
      <c r="AR42" s="197"/>
      <c r="AS42" s="197"/>
      <c r="AT42" s="197"/>
      <c r="AU42" s="197"/>
      <c r="AV42" s="197"/>
      <c r="AW42" s="197"/>
      <c r="AX42" s="197"/>
      <c r="AY42" s="197"/>
      <c r="AZ42" s="197"/>
      <c r="BA42" s="197"/>
      <c r="BB42" s="197"/>
      <c r="BC42" s="197"/>
      <c r="BD42" s="197"/>
      <c r="BE42" s="197"/>
      <c r="BF42" s="197"/>
      <c r="BG42" s="197"/>
      <c r="BH42" s="197"/>
      <c r="BI42" s="197"/>
      <c r="BJ42" s="197"/>
      <c r="BK42" s="197"/>
      <c r="BL42" s="197"/>
      <c r="BM42" s="197"/>
      <c r="BN42" s="197"/>
      <c r="BO42" s="197"/>
      <c r="BP42" s="197"/>
      <c r="BQ42" s="197"/>
      <c r="BR42" s="197"/>
      <c r="BS42" s="197"/>
      <c r="BT42" s="197"/>
      <c r="BU42" s="197"/>
      <c r="BV42" s="197"/>
      <c r="BW42" s="197"/>
      <c r="BX42" s="197"/>
      <c r="BY42" s="197"/>
      <c r="BZ42" s="197"/>
      <c r="CA42" s="197"/>
      <c r="CB42" s="197"/>
      <c r="CC42" s="197"/>
      <c r="CD42" s="197"/>
      <c r="CE42" s="197"/>
      <c r="CF42" s="197"/>
      <c r="CG42" s="197"/>
      <c r="CH42" s="197"/>
      <c r="CI42" s="197"/>
      <c r="CJ42" s="197"/>
      <c r="CK42" s="197"/>
      <c r="CL42" s="197"/>
      <c r="CM42" s="197"/>
      <c r="CN42" s="197"/>
      <c r="CO42" s="197"/>
      <c r="CP42" s="197"/>
      <c r="CQ42" s="197"/>
      <c r="CR42" s="197"/>
      <c r="CS42" s="197"/>
      <c r="CT42" s="197"/>
      <c r="CU42" s="197"/>
      <c r="CV42" s="197"/>
      <c r="CW42" s="197"/>
      <c r="CX42" s="197"/>
      <c r="CY42" s="197"/>
      <c r="CZ42" s="197"/>
      <c r="DA42" s="197"/>
      <c r="DB42" s="197"/>
      <c r="DC42" s="197"/>
      <c r="DD42" s="197"/>
      <c r="DE42" s="197"/>
      <c r="DF42" s="197"/>
      <c r="DG42" s="197"/>
      <c r="DH42" s="197"/>
      <c r="DI42" s="197"/>
      <c r="DJ42" s="197"/>
      <c r="DK42" s="197"/>
      <c r="DL42" s="197"/>
      <c r="DM42" s="197"/>
      <c r="DN42" s="197"/>
      <c r="DO42" s="197"/>
      <c r="DP42" s="197"/>
      <c r="DQ42" s="197"/>
      <c r="DR42" s="197"/>
      <c r="DS42" s="197"/>
      <c r="DT42" s="197"/>
      <c r="DU42" s="197"/>
      <c r="DV42" s="197"/>
      <c r="DW42" s="197"/>
      <c r="DX42" s="197"/>
      <c r="DY42" s="197"/>
      <c r="DZ42" s="197"/>
      <c r="EA42" s="197"/>
      <c r="EB42" s="197"/>
      <c r="EC42" s="197"/>
      <c r="ED42" s="197"/>
      <c r="EE42" s="197"/>
      <c r="EF42" s="197"/>
      <c r="EG42" s="197"/>
      <c r="EH42" s="197"/>
      <c r="EI42" s="197"/>
      <c r="EJ42" s="197"/>
      <c r="EK42" s="197"/>
      <c r="EL42" s="197"/>
      <c r="EM42" s="197"/>
      <c r="EN42" s="197"/>
      <c r="EO42" s="197"/>
      <c r="EP42" s="197"/>
      <c r="EQ42" s="197"/>
      <c r="ER42" s="197"/>
      <c r="ES42" s="197"/>
      <c r="ET42" s="197"/>
      <c r="EU42" s="197"/>
      <c r="EV42" s="197"/>
      <c r="EW42" s="197"/>
      <c r="EX42" s="197"/>
      <c r="EY42" s="197"/>
      <c r="EZ42" s="197"/>
      <c r="FA42" s="197"/>
      <c r="FB42" s="197"/>
      <c r="FC42" s="197"/>
      <c r="FD42" s="197"/>
      <c r="FE42" s="197"/>
      <c r="FF42" s="197"/>
      <c r="FG42" s="197"/>
      <c r="FH42" s="197"/>
      <c r="FI42" s="197"/>
      <c r="FJ42" s="197"/>
      <c r="FK42" s="197"/>
      <c r="FL42" s="197"/>
      <c r="FM42" s="197"/>
      <c r="FN42" s="197"/>
      <c r="FO42" s="197"/>
      <c r="FP42" s="197"/>
      <c r="FQ42" s="197"/>
      <c r="FR42" s="197"/>
      <c r="FS42" s="197"/>
      <c r="FT42" s="197"/>
      <c r="FU42" s="197"/>
      <c r="FV42" s="197"/>
      <c r="FW42" s="197"/>
      <c r="FX42" s="197"/>
      <c r="FY42" s="197"/>
      <c r="FZ42" s="197"/>
      <c r="GA42" s="197"/>
      <c r="GB42" s="197"/>
      <c r="GC42" s="197"/>
      <c r="GD42" s="197"/>
      <c r="GE42" s="197"/>
      <c r="GF42" s="197"/>
      <c r="GG42" s="197"/>
      <c r="GH42" s="197"/>
      <c r="GI42" s="197"/>
      <c r="GJ42" s="197"/>
      <c r="GK42" s="197"/>
      <c r="GL42" s="197"/>
      <c r="GM42" s="197"/>
      <c r="GN42" s="197"/>
      <c r="GO42" s="197"/>
      <c r="GP42" s="197"/>
      <c r="GQ42" s="197"/>
      <c r="GR42" s="197"/>
      <c r="GS42" s="197"/>
      <c r="GT42" s="197"/>
      <c r="GU42" s="197"/>
      <c r="GV42" s="197"/>
      <c r="GW42" s="197"/>
      <c r="GX42" s="197"/>
      <c r="GY42" s="197"/>
      <c r="GZ42" s="197"/>
      <c r="HA42" s="197"/>
      <c r="HB42" s="197"/>
      <c r="HC42" s="197"/>
      <c r="HD42" s="197"/>
      <c r="HE42" s="197"/>
      <c r="HF42" s="197"/>
      <c r="HG42" s="197"/>
      <c r="HH42" s="197"/>
      <c r="HI42" s="197"/>
      <c r="HJ42" s="197"/>
      <c r="HK42" s="197"/>
      <c r="HL42" s="197"/>
      <c r="HM42" s="197"/>
      <c r="HN42" s="197"/>
      <c r="HO42" s="197"/>
      <c r="HP42" s="197"/>
      <c r="HQ42" s="197"/>
      <c r="HR42" s="197"/>
      <c r="HS42" s="197"/>
      <c r="HT42" s="197"/>
      <c r="HU42" s="197"/>
      <c r="HV42" s="197"/>
      <c r="HW42" s="197"/>
      <c r="HX42" s="197"/>
      <c r="HY42" s="197"/>
      <c r="HZ42" s="197"/>
      <c r="IA42" s="197"/>
      <c r="IB42" s="197"/>
      <c r="IC42" s="197"/>
      <c r="ID42" s="197"/>
      <c r="IE42" s="197"/>
      <c r="IF42" s="197"/>
      <c r="IG42" s="197"/>
      <c r="IH42" s="197"/>
      <c r="II42" s="197"/>
    </row>
    <row r="43" spans="1:243" s="181" customFormat="1" ht="74.099999999999994" customHeight="1">
      <c r="A43" s="178"/>
      <c r="B43" s="224"/>
      <c r="C43" s="225"/>
      <c r="D43" s="214" t="s">
        <v>30</v>
      </c>
      <c r="E43" s="193" t="s">
        <v>28</v>
      </c>
      <c r="F43" s="194">
        <v>101</v>
      </c>
      <c r="G43" s="195">
        <v>30</v>
      </c>
      <c r="H43" s="170">
        <f t="shared" si="5"/>
        <v>3030</v>
      </c>
      <c r="I43" s="215">
        <v>0.26</v>
      </c>
      <c r="J43" s="172">
        <f t="shared" si="6"/>
        <v>7.8000000000000007</v>
      </c>
      <c r="K43" s="241">
        <f t="shared" si="2"/>
        <v>97.115384615384613</v>
      </c>
      <c r="L43" s="239">
        <f t="shared" si="7"/>
        <v>110.12884615384614</v>
      </c>
      <c r="M43" s="243">
        <v>260</v>
      </c>
      <c r="N43" s="180"/>
      <c r="O43" s="197"/>
      <c r="P43" s="182"/>
      <c r="Q43" s="197"/>
      <c r="R43" s="197"/>
      <c r="S43" s="197"/>
      <c r="T43" s="197"/>
      <c r="U43" s="197"/>
      <c r="V43" s="197"/>
      <c r="W43" s="197"/>
      <c r="X43" s="197"/>
      <c r="Y43" s="197"/>
      <c r="Z43" s="197"/>
      <c r="AA43" s="197"/>
      <c r="AB43" s="197"/>
      <c r="AC43" s="197"/>
      <c r="AD43" s="197"/>
      <c r="AE43" s="197"/>
      <c r="AF43" s="197"/>
      <c r="AG43" s="197"/>
      <c r="AH43" s="197"/>
      <c r="AI43" s="197"/>
      <c r="AJ43" s="197"/>
      <c r="AK43" s="197"/>
      <c r="AL43" s="197"/>
      <c r="AM43" s="197"/>
      <c r="AN43" s="197"/>
      <c r="AO43" s="197"/>
      <c r="AP43" s="197"/>
      <c r="AQ43" s="197"/>
      <c r="AR43" s="197"/>
      <c r="AS43" s="197"/>
      <c r="AT43" s="197"/>
      <c r="AU43" s="197"/>
      <c r="AV43" s="197"/>
      <c r="AW43" s="197"/>
      <c r="AX43" s="197"/>
      <c r="AY43" s="197"/>
      <c r="AZ43" s="197"/>
      <c r="BA43" s="197"/>
      <c r="BB43" s="197"/>
      <c r="BC43" s="197"/>
      <c r="BD43" s="197"/>
      <c r="BE43" s="197"/>
      <c r="BF43" s="197"/>
      <c r="BG43" s="197"/>
      <c r="BH43" s="197"/>
      <c r="BI43" s="197"/>
      <c r="BJ43" s="197"/>
      <c r="BK43" s="197"/>
      <c r="BL43" s="197"/>
      <c r="BM43" s="197"/>
      <c r="BN43" s="197"/>
      <c r="BO43" s="197"/>
      <c r="BP43" s="197"/>
      <c r="BQ43" s="197"/>
      <c r="BR43" s="197"/>
      <c r="BS43" s="197"/>
      <c r="BT43" s="197"/>
      <c r="BU43" s="197"/>
      <c r="BV43" s="197"/>
      <c r="BW43" s="197"/>
      <c r="BX43" s="197"/>
      <c r="BY43" s="197"/>
      <c r="BZ43" s="197"/>
      <c r="CA43" s="197"/>
      <c r="CB43" s="197"/>
      <c r="CC43" s="197"/>
      <c r="CD43" s="197"/>
      <c r="CE43" s="197"/>
      <c r="CF43" s="197"/>
      <c r="CG43" s="197"/>
      <c r="CH43" s="197"/>
      <c r="CI43" s="197"/>
      <c r="CJ43" s="197"/>
      <c r="CK43" s="197"/>
      <c r="CL43" s="197"/>
      <c r="CM43" s="197"/>
      <c r="CN43" s="197"/>
      <c r="CO43" s="197"/>
      <c r="CP43" s="197"/>
      <c r="CQ43" s="197"/>
      <c r="CR43" s="197"/>
      <c r="CS43" s="197"/>
      <c r="CT43" s="197"/>
      <c r="CU43" s="197"/>
      <c r="CV43" s="197"/>
      <c r="CW43" s="197"/>
      <c r="CX43" s="197"/>
      <c r="CY43" s="197"/>
      <c r="CZ43" s="197"/>
      <c r="DA43" s="197"/>
      <c r="DB43" s="197"/>
      <c r="DC43" s="197"/>
      <c r="DD43" s="197"/>
      <c r="DE43" s="197"/>
      <c r="DF43" s="197"/>
      <c r="DG43" s="197"/>
      <c r="DH43" s="197"/>
      <c r="DI43" s="197"/>
      <c r="DJ43" s="197"/>
      <c r="DK43" s="197"/>
      <c r="DL43" s="197"/>
      <c r="DM43" s="197"/>
      <c r="DN43" s="197"/>
      <c r="DO43" s="197"/>
      <c r="DP43" s="197"/>
      <c r="DQ43" s="197"/>
      <c r="DR43" s="197"/>
      <c r="DS43" s="197"/>
      <c r="DT43" s="197"/>
      <c r="DU43" s="197"/>
      <c r="DV43" s="197"/>
      <c r="DW43" s="197"/>
      <c r="DX43" s="197"/>
      <c r="DY43" s="197"/>
      <c r="DZ43" s="197"/>
      <c r="EA43" s="197"/>
      <c r="EB43" s="197"/>
      <c r="EC43" s="197"/>
      <c r="ED43" s="197"/>
      <c r="EE43" s="197"/>
      <c r="EF43" s="197"/>
      <c r="EG43" s="197"/>
      <c r="EH43" s="197"/>
      <c r="EI43" s="197"/>
      <c r="EJ43" s="197"/>
      <c r="EK43" s="197"/>
      <c r="EL43" s="197"/>
      <c r="EM43" s="197"/>
      <c r="EN43" s="197"/>
      <c r="EO43" s="197"/>
      <c r="EP43" s="197"/>
      <c r="EQ43" s="197"/>
      <c r="ER43" s="197"/>
      <c r="ES43" s="197"/>
      <c r="ET43" s="197"/>
      <c r="EU43" s="197"/>
      <c r="EV43" s="197"/>
      <c r="EW43" s="197"/>
      <c r="EX43" s="197"/>
      <c r="EY43" s="197"/>
      <c r="EZ43" s="197"/>
      <c r="FA43" s="197"/>
      <c r="FB43" s="197"/>
      <c r="FC43" s="197"/>
      <c r="FD43" s="197"/>
      <c r="FE43" s="197"/>
      <c r="FF43" s="197"/>
      <c r="FG43" s="197"/>
      <c r="FH43" s="197"/>
      <c r="FI43" s="197"/>
      <c r="FJ43" s="197"/>
      <c r="FK43" s="197"/>
      <c r="FL43" s="197"/>
      <c r="FM43" s="197"/>
      <c r="FN43" s="197"/>
      <c r="FO43" s="197"/>
      <c r="FP43" s="197"/>
      <c r="FQ43" s="197"/>
      <c r="FR43" s="197"/>
      <c r="FS43" s="197"/>
      <c r="FT43" s="197"/>
      <c r="FU43" s="197"/>
      <c r="FV43" s="197"/>
      <c r="FW43" s="197"/>
      <c r="FX43" s="197"/>
      <c r="FY43" s="197"/>
      <c r="FZ43" s="197"/>
      <c r="GA43" s="197"/>
      <c r="GB43" s="197"/>
      <c r="GC43" s="197"/>
      <c r="GD43" s="197"/>
      <c r="GE43" s="197"/>
      <c r="GF43" s="197"/>
      <c r="GG43" s="197"/>
      <c r="GH43" s="197"/>
      <c r="GI43" s="197"/>
      <c r="GJ43" s="197"/>
      <c r="GK43" s="197"/>
      <c r="GL43" s="197"/>
      <c r="GM43" s="197"/>
      <c r="GN43" s="197"/>
      <c r="GO43" s="197"/>
      <c r="GP43" s="197"/>
      <c r="GQ43" s="197"/>
      <c r="GR43" s="197"/>
      <c r="GS43" s="197"/>
      <c r="GT43" s="197"/>
      <c r="GU43" s="197"/>
      <c r="GV43" s="197"/>
      <c r="GW43" s="197"/>
      <c r="GX43" s="197"/>
      <c r="GY43" s="197"/>
      <c r="GZ43" s="197"/>
      <c r="HA43" s="197"/>
      <c r="HB43" s="197"/>
      <c r="HC43" s="197"/>
      <c r="HD43" s="197"/>
      <c r="HE43" s="197"/>
      <c r="HF43" s="197"/>
      <c r="HG43" s="197"/>
      <c r="HH43" s="197"/>
      <c r="HI43" s="197"/>
      <c r="HJ43" s="197"/>
      <c r="HK43" s="197"/>
      <c r="HL43" s="197"/>
      <c r="HM43" s="197"/>
      <c r="HN43" s="197"/>
      <c r="HO43" s="197"/>
      <c r="HP43" s="197"/>
      <c r="HQ43" s="197"/>
      <c r="HR43" s="197"/>
      <c r="HS43" s="197"/>
      <c r="HT43" s="197"/>
      <c r="HU43" s="197"/>
      <c r="HV43" s="197"/>
      <c r="HW43" s="197"/>
      <c r="HX43" s="197"/>
      <c r="HY43" s="197"/>
      <c r="HZ43" s="197"/>
      <c r="IA43" s="197"/>
      <c r="IB43" s="197"/>
      <c r="IC43" s="197"/>
      <c r="ID43" s="197"/>
      <c r="IE43" s="197"/>
      <c r="IF43" s="197"/>
      <c r="IG43" s="197"/>
      <c r="IH43" s="197"/>
      <c r="II43" s="197"/>
    </row>
    <row r="44" spans="1:243" s="232" customFormat="1" ht="51" customHeight="1">
      <c r="A44" s="231"/>
      <c r="B44" s="231" t="s">
        <v>32</v>
      </c>
      <c r="C44" s="231" t="s">
        <v>33</v>
      </c>
      <c r="D44" s="232" t="s">
        <v>34</v>
      </c>
      <c r="E44" s="232" t="s">
        <v>35</v>
      </c>
      <c r="F44" s="232">
        <v>55</v>
      </c>
      <c r="G44" s="232">
        <v>35</v>
      </c>
      <c r="H44" s="232">
        <f t="shared" si="5"/>
        <v>1925</v>
      </c>
      <c r="I44" s="232">
        <v>0.1</v>
      </c>
      <c r="J44" s="232">
        <f t="shared" si="6"/>
        <v>3.5</v>
      </c>
      <c r="K44" s="242">
        <f t="shared" si="2"/>
        <v>52.88461538461538</v>
      </c>
      <c r="L44" s="240">
        <f t="shared" si="7"/>
        <v>59.971153846153832</v>
      </c>
      <c r="M44" s="243">
        <v>141</v>
      </c>
    </row>
    <row r="45" spans="1:243" s="232" customFormat="1" ht="39" customHeight="1">
      <c r="A45" s="231"/>
      <c r="B45" s="231"/>
      <c r="C45" s="231"/>
      <c r="D45" s="232" t="s">
        <v>36</v>
      </c>
      <c r="E45" s="232" t="s">
        <v>35</v>
      </c>
      <c r="F45" s="232">
        <v>59</v>
      </c>
      <c r="G45" s="232">
        <v>35</v>
      </c>
      <c r="H45" s="232">
        <f t="shared" si="5"/>
        <v>2065</v>
      </c>
      <c r="I45" s="232">
        <v>0.12</v>
      </c>
      <c r="J45" s="232">
        <f t="shared" si="6"/>
        <v>4.2</v>
      </c>
      <c r="K45" s="242">
        <f t="shared" si="2"/>
        <v>56.730769230769226</v>
      </c>
      <c r="L45" s="240">
        <f>K45*1.134</f>
        <v>64.332692307692298</v>
      </c>
      <c r="M45" s="243">
        <v>152</v>
      </c>
    </row>
    <row r="46" spans="1:243" s="232" customFormat="1" ht="60.95" customHeight="1">
      <c r="A46" s="231"/>
      <c r="B46" s="231"/>
      <c r="C46" s="231"/>
      <c r="D46" s="232" t="s">
        <v>37</v>
      </c>
      <c r="E46" s="232" t="s">
        <v>35</v>
      </c>
      <c r="F46" s="232">
        <v>62</v>
      </c>
      <c r="G46" s="232">
        <v>25</v>
      </c>
      <c r="H46" s="232">
        <f t="shared" si="5"/>
        <v>1550</v>
      </c>
      <c r="I46" s="232">
        <v>0.14000000000000001</v>
      </c>
      <c r="J46" s="232">
        <f t="shared" si="6"/>
        <v>3.5000000000000004</v>
      </c>
      <c r="K46" s="242">
        <f t="shared" si="2"/>
        <v>59.615384615384613</v>
      </c>
      <c r="L46" s="240">
        <f t="shared" si="7"/>
        <v>67.603846153846149</v>
      </c>
      <c r="M46" s="243">
        <v>159</v>
      </c>
    </row>
    <row r="47" spans="1:243" s="181" customFormat="1" ht="48.95" customHeight="1">
      <c r="A47" s="165"/>
      <c r="B47" s="212" t="s">
        <v>38</v>
      </c>
      <c r="C47" s="213" t="s">
        <v>151</v>
      </c>
      <c r="D47" s="191" t="s">
        <v>31</v>
      </c>
      <c r="E47" s="193" t="s">
        <v>28</v>
      </c>
      <c r="F47" s="194">
        <v>92</v>
      </c>
      <c r="G47" s="195">
        <v>30</v>
      </c>
      <c r="H47" s="170">
        <f t="shared" si="5"/>
        <v>2760</v>
      </c>
      <c r="I47" s="215">
        <v>0.2</v>
      </c>
      <c r="J47" s="172">
        <f t="shared" si="6"/>
        <v>6</v>
      </c>
      <c r="K47" s="241">
        <f t="shared" si="2"/>
        <v>88.461538461538453</v>
      </c>
      <c r="L47" s="239">
        <f t="shared" si="7"/>
        <v>100.3153846153846</v>
      </c>
      <c r="M47" s="243">
        <v>236</v>
      </c>
      <c r="N47" s="180"/>
      <c r="O47" s="197"/>
      <c r="P47" s="182"/>
      <c r="Q47" s="197"/>
      <c r="R47" s="197"/>
      <c r="S47" s="197"/>
      <c r="T47" s="197"/>
      <c r="U47" s="197"/>
      <c r="V47" s="197"/>
      <c r="W47" s="197"/>
      <c r="X47" s="197"/>
      <c r="Y47" s="197"/>
      <c r="Z47" s="197"/>
      <c r="AA47" s="197"/>
      <c r="AB47" s="197"/>
      <c r="AC47" s="197"/>
      <c r="AD47" s="197"/>
      <c r="AE47" s="197"/>
      <c r="AF47" s="197"/>
      <c r="AG47" s="197"/>
      <c r="AH47" s="197"/>
      <c r="AI47" s="197"/>
      <c r="AJ47" s="197"/>
      <c r="AK47" s="197"/>
      <c r="AL47" s="197"/>
      <c r="AM47" s="197"/>
      <c r="AN47" s="197"/>
      <c r="AO47" s="197"/>
      <c r="AP47" s="197"/>
      <c r="AQ47" s="197"/>
      <c r="AR47" s="197"/>
      <c r="AS47" s="197"/>
      <c r="AT47" s="197"/>
      <c r="AU47" s="197"/>
      <c r="AV47" s="197"/>
      <c r="AW47" s="197"/>
      <c r="AX47" s="197"/>
      <c r="AY47" s="197"/>
      <c r="AZ47" s="197"/>
      <c r="BA47" s="197"/>
      <c r="BB47" s="197"/>
      <c r="BC47" s="197"/>
      <c r="BD47" s="197"/>
      <c r="BE47" s="197"/>
      <c r="BF47" s="197"/>
      <c r="BG47" s="197"/>
      <c r="BH47" s="197"/>
      <c r="BI47" s="197"/>
      <c r="BJ47" s="197"/>
      <c r="BK47" s="197"/>
      <c r="BL47" s="197"/>
      <c r="BM47" s="197"/>
      <c r="BN47" s="197"/>
      <c r="BO47" s="197"/>
      <c r="BP47" s="197"/>
      <c r="BQ47" s="197"/>
      <c r="BR47" s="197"/>
      <c r="BS47" s="197"/>
      <c r="BT47" s="197"/>
      <c r="BU47" s="197"/>
      <c r="BV47" s="197"/>
      <c r="BW47" s="197"/>
      <c r="BX47" s="197"/>
      <c r="BY47" s="197"/>
      <c r="BZ47" s="197"/>
      <c r="CA47" s="197"/>
      <c r="CB47" s="197"/>
      <c r="CC47" s="197"/>
      <c r="CD47" s="197"/>
      <c r="CE47" s="197"/>
      <c r="CF47" s="197"/>
      <c r="CG47" s="197"/>
      <c r="CH47" s="197"/>
      <c r="CI47" s="197"/>
      <c r="CJ47" s="197"/>
      <c r="CK47" s="197"/>
      <c r="CL47" s="197"/>
      <c r="CM47" s="197"/>
      <c r="CN47" s="197"/>
      <c r="CO47" s="197"/>
      <c r="CP47" s="197"/>
      <c r="CQ47" s="197"/>
      <c r="CR47" s="197"/>
      <c r="CS47" s="197"/>
      <c r="CT47" s="197"/>
      <c r="CU47" s="197"/>
      <c r="CV47" s="197"/>
      <c r="CW47" s="197"/>
      <c r="CX47" s="197"/>
      <c r="CY47" s="197"/>
      <c r="CZ47" s="197"/>
      <c r="DA47" s="197"/>
      <c r="DB47" s="197"/>
      <c r="DC47" s="197"/>
      <c r="DD47" s="197"/>
      <c r="DE47" s="197"/>
      <c r="DF47" s="197"/>
      <c r="DG47" s="197"/>
      <c r="DH47" s="197"/>
      <c r="DI47" s="197"/>
      <c r="DJ47" s="197"/>
      <c r="DK47" s="197"/>
      <c r="DL47" s="197"/>
      <c r="DM47" s="197"/>
      <c r="DN47" s="197"/>
      <c r="DO47" s="197"/>
      <c r="DP47" s="197"/>
      <c r="DQ47" s="197"/>
      <c r="DR47" s="197"/>
      <c r="DS47" s="197"/>
      <c r="DT47" s="197"/>
      <c r="DU47" s="197"/>
      <c r="DV47" s="197"/>
      <c r="DW47" s="197"/>
      <c r="DX47" s="197"/>
      <c r="DY47" s="197"/>
      <c r="DZ47" s="197"/>
      <c r="EA47" s="197"/>
      <c r="EB47" s="197"/>
      <c r="EC47" s="197"/>
      <c r="ED47" s="197"/>
      <c r="EE47" s="197"/>
      <c r="EF47" s="197"/>
      <c r="EG47" s="197"/>
      <c r="EH47" s="197"/>
      <c r="EI47" s="197"/>
      <c r="EJ47" s="197"/>
      <c r="EK47" s="197"/>
      <c r="EL47" s="197"/>
      <c r="EM47" s="197"/>
      <c r="EN47" s="197"/>
      <c r="EO47" s="197"/>
      <c r="EP47" s="197"/>
      <c r="EQ47" s="197"/>
      <c r="ER47" s="197"/>
      <c r="ES47" s="197"/>
      <c r="ET47" s="197"/>
      <c r="EU47" s="197"/>
      <c r="EV47" s="197"/>
      <c r="EW47" s="197"/>
      <c r="EX47" s="197"/>
      <c r="EY47" s="197"/>
      <c r="EZ47" s="197"/>
      <c r="FA47" s="197"/>
      <c r="FB47" s="197"/>
      <c r="FC47" s="197"/>
      <c r="FD47" s="197"/>
      <c r="FE47" s="197"/>
      <c r="FF47" s="197"/>
      <c r="FG47" s="197"/>
      <c r="FH47" s="197"/>
      <c r="FI47" s="197"/>
      <c r="FJ47" s="197"/>
      <c r="FK47" s="197"/>
      <c r="FL47" s="197"/>
      <c r="FM47" s="197"/>
      <c r="FN47" s="197"/>
      <c r="FO47" s="197"/>
      <c r="FP47" s="197"/>
      <c r="FQ47" s="197"/>
      <c r="FR47" s="197"/>
      <c r="FS47" s="197"/>
      <c r="FT47" s="197"/>
      <c r="FU47" s="197"/>
      <c r="FV47" s="197"/>
      <c r="FW47" s="197"/>
      <c r="FX47" s="197"/>
      <c r="FY47" s="197"/>
      <c r="FZ47" s="197"/>
      <c r="GA47" s="197"/>
      <c r="GB47" s="197"/>
      <c r="GC47" s="197"/>
      <c r="GD47" s="197"/>
      <c r="GE47" s="197"/>
      <c r="GF47" s="197"/>
      <c r="GG47" s="197"/>
      <c r="GH47" s="197"/>
      <c r="GI47" s="197"/>
      <c r="GJ47" s="197"/>
      <c r="GK47" s="197"/>
      <c r="GL47" s="197"/>
      <c r="GM47" s="197"/>
      <c r="GN47" s="197"/>
      <c r="GO47" s="197"/>
      <c r="GP47" s="197"/>
      <c r="GQ47" s="197"/>
      <c r="GR47" s="197"/>
      <c r="GS47" s="197"/>
      <c r="GT47" s="197"/>
      <c r="GU47" s="197"/>
      <c r="GV47" s="197"/>
      <c r="GW47" s="197"/>
      <c r="GX47" s="197"/>
      <c r="GY47" s="197"/>
      <c r="GZ47" s="197"/>
      <c r="HA47" s="197"/>
      <c r="HB47" s="197"/>
      <c r="HC47" s="197"/>
      <c r="HD47" s="197"/>
      <c r="HE47" s="197"/>
      <c r="HF47" s="197"/>
      <c r="HG47" s="197"/>
      <c r="HH47" s="197"/>
      <c r="HI47" s="197"/>
      <c r="HJ47" s="197"/>
      <c r="HK47" s="197"/>
      <c r="HL47" s="197"/>
      <c r="HM47" s="197"/>
      <c r="HN47" s="197"/>
      <c r="HO47" s="197"/>
      <c r="HP47" s="197"/>
      <c r="HQ47" s="197"/>
      <c r="HR47" s="197"/>
      <c r="HS47" s="197"/>
      <c r="HT47" s="197"/>
      <c r="HU47" s="197"/>
      <c r="HV47" s="197"/>
      <c r="HW47" s="197"/>
      <c r="HX47" s="197"/>
      <c r="HY47" s="197"/>
      <c r="HZ47" s="197"/>
      <c r="IA47" s="197"/>
      <c r="IB47" s="197"/>
      <c r="IC47" s="197"/>
      <c r="ID47" s="197"/>
      <c r="IE47" s="197"/>
      <c r="IF47" s="197"/>
      <c r="IG47" s="197"/>
      <c r="IH47" s="197"/>
      <c r="II47" s="197"/>
    </row>
    <row r="48" spans="1:243" s="181" customFormat="1" ht="54" customHeight="1">
      <c r="A48" s="165"/>
      <c r="B48" s="212"/>
      <c r="C48" s="213"/>
      <c r="D48" s="191" t="s">
        <v>29</v>
      </c>
      <c r="E48" s="193" t="s">
        <v>28</v>
      </c>
      <c r="F48" s="194">
        <v>96</v>
      </c>
      <c r="G48" s="195">
        <v>30</v>
      </c>
      <c r="H48" s="170">
        <f t="shared" si="5"/>
        <v>2880</v>
      </c>
      <c r="I48" s="215">
        <v>0.23</v>
      </c>
      <c r="J48" s="172">
        <f t="shared" si="6"/>
        <v>6.9</v>
      </c>
      <c r="K48" s="241">
        <f t="shared" si="2"/>
        <v>92.307692307692307</v>
      </c>
      <c r="L48" s="239">
        <f t="shared" si="7"/>
        <v>104.67692307692306</v>
      </c>
      <c r="M48" s="243">
        <v>246</v>
      </c>
      <c r="N48" s="180"/>
      <c r="O48" s="197"/>
      <c r="P48" s="182"/>
      <c r="Q48" s="197"/>
      <c r="R48" s="197"/>
      <c r="S48" s="197"/>
      <c r="T48" s="197"/>
      <c r="U48" s="197"/>
      <c r="V48" s="197"/>
      <c r="W48" s="197"/>
      <c r="X48" s="197"/>
      <c r="Y48" s="197"/>
      <c r="Z48" s="197"/>
      <c r="AA48" s="197"/>
      <c r="AB48" s="197"/>
      <c r="AC48" s="197"/>
      <c r="AD48" s="197"/>
      <c r="AE48" s="197"/>
      <c r="AF48" s="197"/>
      <c r="AG48" s="197"/>
      <c r="AH48" s="197"/>
      <c r="AI48" s="197"/>
      <c r="AJ48" s="197"/>
      <c r="AK48" s="197"/>
      <c r="AL48" s="197"/>
      <c r="AM48" s="197"/>
      <c r="AN48" s="197"/>
      <c r="AO48" s="197"/>
      <c r="AP48" s="197"/>
      <c r="AQ48" s="197"/>
      <c r="AR48" s="197"/>
      <c r="AS48" s="197"/>
      <c r="AT48" s="197"/>
      <c r="AU48" s="197"/>
      <c r="AV48" s="197"/>
      <c r="AW48" s="197"/>
      <c r="AX48" s="197"/>
      <c r="AY48" s="197"/>
      <c r="AZ48" s="197"/>
      <c r="BA48" s="197"/>
      <c r="BB48" s="197"/>
      <c r="BC48" s="197"/>
      <c r="BD48" s="197"/>
      <c r="BE48" s="197"/>
      <c r="BF48" s="197"/>
      <c r="BG48" s="197"/>
      <c r="BH48" s="197"/>
      <c r="BI48" s="197"/>
      <c r="BJ48" s="197"/>
      <c r="BK48" s="197"/>
      <c r="BL48" s="197"/>
      <c r="BM48" s="197"/>
      <c r="BN48" s="197"/>
      <c r="BO48" s="197"/>
      <c r="BP48" s="197"/>
      <c r="BQ48" s="197"/>
      <c r="BR48" s="197"/>
      <c r="BS48" s="197"/>
      <c r="BT48" s="197"/>
      <c r="BU48" s="197"/>
      <c r="BV48" s="197"/>
      <c r="BW48" s="197"/>
      <c r="BX48" s="197"/>
      <c r="BY48" s="197"/>
      <c r="BZ48" s="197"/>
      <c r="CA48" s="197"/>
      <c r="CB48" s="197"/>
      <c r="CC48" s="197"/>
      <c r="CD48" s="197"/>
      <c r="CE48" s="197"/>
      <c r="CF48" s="197"/>
      <c r="CG48" s="197"/>
      <c r="CH48" s="197"/>
      <c r="CI48" s="197"/>
      <c r="CJ48" s="197"/>
      <c r="CK48" s="197"/>
      <c r="CL48" s="197"/>
      <c r="CM48" s="197"/>
      <c r="CN48" s="197"/>
      <c r="CO48" s="197"/>
      <c r="CP48" s="197"/>
      <c r="CQ48" s="197"/>
      <c r="CR48" s="197"/>
      <c r="CS48" s="197"/>
      <c r="CT48" s="197"/>
      <c r="CU48" s="197"/>
      <c r="CV48" s="197"/>
      <c r="CW48" s="197"/>
      <c r="CX48" s="197"/>
      <c r="CY48" s="197"/>
      <c r="CZ48" s="197"/>
      <c r="DA48" s="197"/>
      <c r="DB48" s="197"/>
      <c r="DC48" s="197"/>
      <c r="DD48" s="197"/>
      <c r="DE48" s="197"/>
      <c r="DF48" s="197"/>
      <c r="DG48" s="197"/>
      <c r="DH48" s="197"/>
      <c r="DI48" s="197"/>
      <c r="DJ48" s="197"/>
      <c r="DK48" s="197"/>
      <c r="DL48" s="197"/>
      <c r="DM48" s="197"/>
      <c r="DN48" s="197"/>
      <c r="DO48" s="197"/>
      <c r="DP48" s="197"/>
      <c r="DQ48" s="197"/>
      <c r="DR48" s="197"/>
      <c r="DS48" s="197"/>
      <c r="DT48" s="197"/>
      <c r="DU48" s="197"/>
      <c r="DV48" s="197"/>
      <c r="DW48" s="197"/>
      <c r="DX48" s="197"/>
      <c r="DY48" s="197"/>
      <c r="DZ48" s="197"/>
      <c r="EA48" s="197"/>
      <c r="EB48" s="197"/>
      <c r="EC48" s="197"/>
      <c r="ED48" s="197"/>
      <c r="EE48" s="197"/>
      <c r="EF48" s="197"/>
      <c r="EG48" s="197"/>
      <c r="EH48" s="197"/>
      <c r="EI48" s="197"/>
      <c r="EJ48" s="197"/>
      <c r="EK48" s="197"/>
      <c r="EL48" s="197"/>
      <c r="EM48" s="197"/>
      <c r="EN48" s="197"/>
      <c r="EO48" s="197"/>
      <c r="EP48" s="197"/>
      <c r="EQ48" s="197"/>
      <c r="ER48" s="197"/>
      <c r="ES48" s="197"/>
      <c r="ET48" s="197"/>
      <c r="EU48" s="197"/>
      <c r="EV48" s="197"/>
      <c r="EW48" s="197"/>
      <c r="EX48" s="197"/>
      <c r="EY48" s="197"/>
      <c r="EZ48" s="197"/>
      <c r="FA48" s="197"/>
      <c r="FB48" s="197"/>
      <c r="FC48" s="197"/>
      <c r="FD48" s="197"/>
      <c r="FE48" s="197"/>
      <c r="FF48" s="197"/>
      <c r="FG48" s="197"/>
      <c r="FH48" s="197"/>
      <c r="FI48" s="197"/>
      <c r="FJ48" s="197"/>
      <c r="FK48" s="197"/>
      <c r="FL48" s="197"/>
      <c r="FM48" s="197"/>
      <c r="FN48" s="197"/>
      <c r="FO48" s="197"/>
      <c r="FP48" s="197"/>
      <c r="FQ48" s="197"/>
      <c r="FR48" s="197"/>
      <c r="FS48" s="197"/>
      <c r="FT48" s="197"/>
      <c r="FU48" s="197"/>
      <c r="FV48" s="197"/>
      <c r="FW48" s="197"/>
      <c r="FX48" s="197"/>
      <c r="FY48" s="197"/>
      <c r="FZ48" s="197"/>
      <c r="GA48" s="197"/>
      <c r="GB48" s="197"/>
      <c r="GC48" s="197"/>
      <c r="GD48" s="197"/>
      <c r="GE48" s="197"/>
      <c r="GF48" s="197"/>
      <c r="GG48" s="197"/>
      <c r="GH48" s="197"/>
      <c r="GI48" s="197"/>
      <c r="GJ48" s="197"/>
      <c r="GK48" s="197"/>
      <c r="GL48" s="197"/>
      <c r="GM48" s="197"/>
      <c r="GN48" s="197"/>
      <c r="GO48" s="197"/>
      <c r="GP48" s="197"/>
      <c r="GQ48" s="197"/>
      <c r="GR48" s="197"/>
      <c r="GS48" s="197"/>
      <c r="GT48" s="197"/>
      <c r="GU48" s="197"/>
      <c r="GV48" s="197"/>
      <c r="GW48" s="197"/>
      <c r="GX48" s="197"/>
      <c r="GY48" s="197"/>
      <c r="GZ48" s="197"/>
      <c r="HA48" s="197"/>
      <c r="HB48" s="197"/>
      <c r="HC48" s="197"/>
      <c r="HD48" s="197"/>
      <c r="HE48" s="197"/>
      <c r="HF48" s="197"/>
      <c r="HG48" s="197"/>
      <c r="HH48" s="197"/>
      <c r="HI48" s="197"/>
      <c r="HJ48" s="197"/>
      <c r="HK48" s="197"/>
      <c r="HL48" s="197"/>
      <c r="HM48" s="197"/>
      <c r="HN48" s="197"/>
      <c r="HO48" s="197"/>
      <c r="HP48" s="197"/>
      <c r="HQ48" s="197"/>
      <c r="HR48" s="197"/>
      <c r="HS48" s="197"/>
      <c r="HT48" s="197"/>
      <c r="HU48" s="197"/>
      <c r="HV48" s="197"/>
      <c r="HW48" s="197"/>
      <c r="HX48" s="197"/>
      <c r="HY48" s="197"/>
      <c r="HZ48" s="197"/>
      <c r="IA48" s="197"/>
      <c r="IB48" s="197"/>
      <c r="IC48" s="197"/>
      <c r="ID48" s="197"/>
      <c r="IE48" s="197"/>
      <c r="IF48" s="197"/>
      <c r="IG48" s="197"/>
      <c r="IH48" s="197"/>
      <c r="II48" s="197"/>
    </row>
    <row r="49" spans="1:246" s="181" customFormat="1" ht="78" customHeight="1">
      <c r="A49" s="165"/>
      <c r="B49" s="212"/>
      <c r="C49" s="213"/>
      <c r="D49" s="191" t="s">
        <v>30</v>
      </c>
      <c r="E49" s="193" t="s">
        <v>28</v>
      </c>
      <c r="F49" s="194">
        <v>102</v>
      </c>
      <c r="G49" s="195">
        <v>30</v>
      </c>
      <c r="H49" s="170">
        <f t="shared" si="5"/>
        <v>3060</v>
      </c>
      <c r="I49" s="215">
        <v>0.26</v>
      </c>
      <c r="J49" s="172">
        <f t="shared" si="6"/>
        <v>7.8000000000000007</v>
      </c>
      <c r="K49" s="241">
        <f t="shared" si="2"/>
        <v>98.07692307692308</v>
      </c>
      <c r="L49" s="239">
        <f>K49*1.134</f>
        <v>111.21923076923076</v>
      </c>
      <c r="M49" s="243">
        <v>262</v>
      </c>
      <c r="N49" s="180"/>
      <c r="O49" s="197"/>
      <c r="P49" s="182"/>
      <c r="Q49" s="197"/>
      <c r="R49" s="197"/>
      <c r="S49" s="197"/>
      <c r="T49" s="197"/>
      <c r="U49" s="197"/>
      <c r="V49" s="197"/>
      <c r="W49" s="197"/>
      <c r="X49" s="197"/>
      <c r="Y49" s="197"/>
      <c r="Z49" s="197"/>
      <c r="AA49" s="197"/>
      <c r="AB49" s="197"/>
      <c r="AC49" s="197"/>
      <c r="AD49" s="197"/>
      <c r="AE49" s="197"/>
      <c r="AF49" s="197"/>
      <c r="AG49" s="197"/>
      <c r="AH49" s="197"/>
      <c r="AI49" s="197"/>
      <c r="AJ49" s="197"/>
      <c r="AK49" s="197"/>
      <c r="AL49" s="197"/>
      <c r="AM49" s="197"/>
      <c r="AN49" s="197"/>
      <c r="AO49" s="197"/>
      <c r="AP49" s="197"/>
      <c r="AQ49" s="197"/>
      <c r="AR49" s="197"/>
      <c r="AS49" s="197"/>
      <c r="AT49" s="197"/>
      <c r="AU49" s="197"/>
      <c r="AV49" s="197"/>
      <c r="AW49" s="197"/>
      <c r="AX49" s="197"/>
      <c r="AY49" s="197"/>
      <c r="AZ49" s="197"/>
      <c r="BA49" s="197"/>
      <c r="BB49" s="197"/>
      <c r="BC49" s="197"/>
      <c r="BD49" s="197"/>
      <c r="BE49" s="197"/>
      <c r="BF49" s="197"/>
      <c r="BG49" s="197"/>
      <c r="BH49" s="197"/>
      <c r="BI49" s="197"/>
      <c r="BJ49" s="197"/>
      <c r="BK49" s="197"/>
      <c r="BL49" s="197"/>
      <c r="BM49" s="197"/>
      <c r="BN49" s="197"/>
      <c r="BO49" s="197"/>
      <c r="BP49" s="197"/>
      <c r="BQ49" s="197"/>
      <c r="BR49" s="197"/>
      <c r="BS49" s="197"/>
      <c r="BT49" s="197"/>
      <c r="BU49" s="197"/>
      <c r="BV49" s="197"/>
      <c r="BW49" s="197"/>
      <c r="BX49" s="197"/>
      <c r="BY49" s="197"/>
      <c r="BZ49" s="197"/>
      <c r="CA49" s="197"/>
      <c r="CB49" s="197"/>
      <c r="CC49" s="197"/>
      <c r="CD49" s="197"/>
      <c r="CE49" s="197"/>
      <c r="CF49" s="197"/>
      <c r="CG49" s="197"/>
      <c r="CH49" s="197"/>
      <c r="CI49" s="197"/>
      <c r="CJ49" s="197"/>
      <c r="CK49" s="197"/>
      <c r="CL49" s="197"/>
      <c r="CM49" s="197"/>
      <c r="CN49" s="197"/>
      <c r="CO49" s="197"/>
      <c r="CP49" s="197"/>
      <c r="CQ49" s="197"/>
      <c r="CR49" s="197"/>
      <c r="CS49" s="197"/>
      <c r="CT49" s="197"/>
      <c r="CU49" s="197"/>
      <c r="CV49" s="197"/>
      <c r="CW49" s="197"/>
      <c r="CX49" s="197"/>
      <c r="CY49" s="197"/>
      <c r="CZ49" s="197"/>
      <c r="DA49" s="197"/>
      <c r="DB49" s="197"/>
      <c r="DC49" s="197"/>
      <c r="DD49" s="197"/>
      <c r="DE49" s="197"/>
      <c r="DF49" s="197"/>
      <c r="DG49" s="197"/>
      <c r="DH49" s="197"/>
      <c r="DI49" s="197"/>
      <c r="DJ49" s="197"/>
      <c r="DK49" s="197"/>
      <c r="DL49" s="197"/>
      <c r="DM49" s="197"/>
      <c r="DN49" s="197"/>
      <c r="DO49" s="197"/>
      <c r="DP49" s="197"/>
      <c r="DQ49" s="197"/>
      <c r="DR49" s="197"/>
      <c r="DS49" s="197"/>
      <c r="DT49" s="197"/>
      <c r="DU49" s="197"/>
      <c r="DV49" s="197"/>
      <c r="DW49" s="197"/>
      <c r="DX49" s="197"/>
      <c r="DY49" s="197"/>
      <c r="DZ49" s="197"/>
      <c r="EA49" s="197"/>
      <c r="EB49" s="197"/>
      <c r="EC49" s="197"/>
      <c r="ED49" s="197"/>
      <c r="EE49" s="197"/>
      <c r="EF49" s="197"/>
      <c r="EG49" s="197"/>
      <c r="EH49" s="197"/>
      <c r="EI49" s="197"/>
      <c r="EJ49" s="197"/>
      <c r="EK49" s="197"/>
      <c r="EL49" s="197"/>
      <c r="EM49" s="197"/>
      <c r="EN49" s="197"/>
      <c r="EO49" s="197"/>
      <c r="EP49" s="197"/>
      <c r="EQ49" s="197"/>
      <c r="ER49" s="197"/>
      <c r="ES49" s="197"/>
      <c r="ET49" s="197"/>
      <c r="EU49" s="197"/>
      <c r="EV49" s="197"/>
      <c r="EW49" s="197"/>
      <c r="EX49" s="197"/>
      <c r="EY49" s="197"/>
      <c r="EZ49" s="197"/>
      <c r="FA49" s="197"/>
      <c r="FB49" s="197"/>
      <c r="FC49" s="197"/>
      <c r="FD49" s="197"/>
      <c r="FE49" s="197"/>
      <c r="FF49" s="197"/>
      <c r="FG49" s="197"/>
      <c r="FH49" s="197"/>
      <c r="FI49" s="197"/>
      <c r="FJ49" s="197"/>
      <c r="FK49" s="197"/>
      <c r="FL49" s="197"/>
      <c r="FM49" s="197"/>
      <c r="FN49" s="197"/>
      <c r="FO49" s="197"/>
      <c r="FP49" s="197"/>
      <c r="FQ49" s="197"/>
      <c r="FR49" s="197"/>
      <c r="FS49" s="197"/>
      <c r="FT49" s="197"/>
      <c r="FU49" s="197"/>
      <c r="FV49" s="197"/>
      <c r="FW49" s="197"/>
      <c r="FX49" s="197"/>
      <c r="FY49" s="197"/>
      <c r="FZ49" s="197"/>
      <c r="GA49" s="197"/>
      <c r="GB49" s="197"/>
      <c r="GC49" s="197"/>
      <c r="GD49" s="197"/>
      <c r="GE49" s="197"/>
      <c r="GF49" s="197"/>
      <c r="GG49" s="197"/>
      <c r="GH49" s="197"/>
      <c r="GI49" s="197"/>
      <c r="GJ49" s="197"/>
      <c r="GK49" s="197"/>
      <c r="GL49" s="197"/>
      <c r="GM49" s="197"/>
      <c r="GN49" s="197"/>
      <c r="GO49" s="197"/>
      <c r="GP49" s="197"/>
      <c r="GQ49" s="197"/>
      <c r="GR49" s="197"/>
      <c r="GS49" s="197"/>
      <c r="GT49" s="197"/>
      <c r="GU49" s="197"/>
      <c r="GV49" s="197"/>
      <c r="GW49" s="197"/>
      <c r="GX49" s="197"/>
      <c r="GY49" s="197"/>
      <c r="GZ49" s="197"/>
      <c r="HA49" s="197"/>
      <c r="HB49" s="197"/>
      <c r="HC49" s="197"/>
      <c r="HD49" s="197"/>
      <c r="HE49" s="197"/>
      <c r="HF49" s="197"/>
      <c r="HG49" s="197"/>
      <c r="HH49" s="197"/>
      <c r="HI49" s="197"/>
      <c r="HJ49" s="197"/>
      <c r="HK49" s="197"/>
      <c r="HL49" s="197"/>
      <c r="HM49" s="197"/>
      <c r="HN49" s="197"/>
      <c r="HO49" s="197"/>
      <c r="HP49" s="197"/>
      <c r="HQ49" s="197"/>
      <c r="HR49" s="197"/>
      <c r="HS49" s="197"/>
      <c r="HT49" s="197"/>
      <c r="HU49" s="197"/>
      <c r="HV49" s="197"/>
      <c r="HW49" s="197"/>
      <c r="HX49" s="197"/>
      <c r="HY49" s="197"/>
      <c r="HZ49" s="197"/>
      <c r="IA49" s="197"/>
      <c r="IB49" s="197"/>
      <c r="IC49" s="197"/>
      <c r="ID49" s="197"/>
      <c r="IE49" s="197"/>
      <c r="IF49" s="197"/>
      <c r="IG49" s="197"/>
      <c r="IH49" s="197"/>
      <c r="II49" s="197"/>
    </row>
    <row r="50" spans="1:246" s="181" customFormat="1" ht="63.95" customHeight="1">
      <c r="A50" s="165"/>
      <c r="B50" s="233" t="s">
        <v>39</v>
      </c>
      <c r="C50" s="213" t="s">
        <v>154</v>
      </c>
      <c r="D50" s="219" t="s">
        <v>40</v>
      </c>
      <c r="E50" s="193" t="s">
        <v>41</v>
      </c>
      <c r="F50" s="194">
        <v>38</v>
      </c>
      <c r="G50" s="195">
        <v>15</v>
      </c>
      <c r="H50" s="170">
        <f t="shared" si="5"/>
        <v>570</v>
      </c>
      <c r="I50" s="221">
        <v>4.1000000000000002E-2</v>
      </c>
      <c r="J50" s="172">
        <f t="shared" si="6"/>
        <v>0.61499999999999999</v>
      </c>
      <c r="K50" s="241">
        <f t="shared" si="2"/>
        <v>36.53846153846154</v>
      </c>
      <c r="L50" s="239">
        <f>K50*1.134</f>
        <v>41.434615384615384</v>
      </c>
      <c r="M50" s="243">
        <v>98</v>
      </c>
      <c r="N50" s="180"/>
      <c r="O50" s="197"/>
      <c r="P50" s="182"/>
      <c r="Q50" s="197"/>
      <c r="R50" s="197"/>
      <c r="S50" s="197"/>
      <c r="T50" s="197"/>
      <c r="U50" s="197"/>
      <c r="V50" s="197"/>
      <c r="W50" s="197"/>
      <c r="X50" s="197"/>
      <c r="Y50" s="197"/>
      <c r="Z50" s="197"/>
      <c r="AA50" s="197"/>
      <c r="AB50" s="197"/>
      <c r="AC50" s="197"/>
      <c r="AD50" s="197"/>
      <c r="AE50" s="197"/>
      <c r="AF50" s="197"/>
      <c r="AG50" s="197"/>
      <c r="AH50" s="197"/>
      <c r="AI50" s="197"/>
      <c r="AJ50" s="197"/>
      <c r="AK50" s="197"/>
      <c r="AL50" s="197"/>
      <c r="AM50" s="197"/>
      <c r="AN50" s="197"/>
      <c r="AO50" s="197"/>
      <c r="AP50" s="197"/>
      <c r="AQ50" s="197"/>
      <c r="AR50" s="197"/>
      <c r="AS50" s="197"/>
      <c r="AT50" s="197"/>
      <c r="AU50" s="197"/>
      <c r="AV50" s="197"/>
      <c r="AW50" s="197"/>
      <c r="AX50" s="197"/>
      <c r="AY50" s="197"/>
      <c r="AZ50" s="197"/>
      <c r="BA50" s="197"/>
      <c r="BB50" s="197"/>
      <c r="BC50" s="197"/>
      <c r="BD50" s="197"/>
      <c r="BE50" s="197"/>
      <c r="BF50" s="197"/>
      <c r="BG50" s="197"/>
      <c r="BH50" s="197"/>
      <c r="BI50" s="197"/>
      <c r="BJ50" s="197"/>
      <c r="BK50" s="197"/>
      <c r="BL50" s="197"/>
      <c r="BM50" s="197"/>
      <c r="BN50" s="197"/>
      <c r="BO50" s="197"/>
      <c r="BP50" s="197"/>
      <c r="BQ50" s="197"/>
      <c r="BR50" s="197"/>
      <c r="BS50" s="197"/>
      <c r="BT50" s="197"/>
      <c r="BU50" s="197"/>
      <c r="BV50" s="197"/>
      <c r="BW50" s="197"/>
      <c r="BX50" s="197"/>
      <c r="BY50" s="197"/>
      <c r="BZ50" s="197"/>
      <c r="CA50" s="197"/>
      <c r="CB50" s="197"/>
      <c r="CC50" s="197"/>
      <c r="CD50" s="197"/>
      <c r="CE50" s="197"/>
      <c r="CF50" s="197"/>
      <c r="CG50" s="197"/>
      <c r="CH50" s="197"/>
      <c r="CI50" s="197"/>
      <c r="CJ50" s="197"/>
      <c r="CK50" s="197"/>
      <c r="CL50" s="197"/>
      <c r="CM50" s="197"/>
      <c r="CN50" s="197"/>
      <c r="CO50" s="197"/>
      <c r="CP50" s="197"/>
      <c r="CQ50" s="197"/>
      <c r="CR50" s="197"/>
      <c r="CS50" s="197"/>
      <c r="CT50" s="197"/>
      <c r="CU50" s="197"/>
      <c r="CV50" s="197"/>
      <c r="CW50" s="197"/>
      <c r="CX50" s="197"/>
      <c r="CY50" s="197"/>
      <c r="CZ50" s="197"/>
      <c r="DA50" s="197"/>
      <c r="DB50" s="197"/>
      <c r="DC50" s="197"/>
      <c r="DD50" s="197"/>
      <c r="DE50" s="197"/>
      <c r="DF50" s="197"/>
      <c r="DG50" s="197"/>
      <c r="DH50" s="197"/>
      <c r="DI50" s="197"/>
      <c r="DJ50" s="197"/>
      <c r="DK50" s="197"/>
      <c r="DL50" s="197"/>
      <c r="DM50" s="197"/>
      <c r="DN50" s="197"/>
      <c r="DO50" s="197"/>
      <c r="DP50" s="197"/>
      <c r="DQ50" s="197"/>
      <c r="DR50" s="197"/>
      <c r="DS50" s="197"/>
      <c r="DT50" s="197"/>
      <c r="DU50" s="197"/>
      <c r="DV50" s="197"/>
      <c r="DW50" s="197"/>
      <c r="DX50" s="197"/>
      <c r="DY50" s="197"/>
      <c r="DZ50" s="197"/>
      <c r="EA50" s="197"/>
      <c r="EB50" s="197"/>
      <c r="EC50" s="197"/>
      <c r="ED50" s="197"/>
      <c r="EE50" s="197"/>
      <c r="EF50" s="197"/>
      <c r="EG50" s="197"/>
      <c r="EH50" s="197"/>
      <c r="EI50" s="197"/>
      <c r="EJ50" s="197"/>
      <c r="EK50" s="197"/>
      <c r="EL50" s="197"/>
      <c r="EM50" s="197"/>
      <c r="EN50" s="197"/>
      <c r="EO50" s="197"/>
      <c r="EP50" s="197"/>
      <c r="EQ50" s="197"/>
      <c r="ER50" s="197"/>
      <c r="ES50" s="197"/>
      <c r="ET50" s="197"/>
      <c r="EU50" s="197"/>
      <c r="EV50" s="197"/>
      <c r="EW50" s="197"/>
      <c r="EX50" s="197"/>
      <c r="EY50" s="197"/>
      <c r="EZ50" s="197"/>
      <c r="FA50" s="197"/>
      <c r="FB50" s="197"/>
      <c r="FC50" s="197"/>
      <c r="FD50" s="197"/>
      <c r="FE50" s="197"/>
      <c r="FF50" s="197"/>
      <c r="FG50" s="197"/>
      <c r="FH50" s="197"/>
      <c r="FI50" s="197"/>
      <c r="FJ50" s="197"/>
      <c r="FK50" s="197"/>
      <c r="FL50" s="197"/>
      <c r="FM50" s="197"/>
      <c r="FN50" s="197"/>
      <c r="FO50" s="197"/>
      <c r="FP50" s="197"/>
      <c r="FQ50" s="197"/>
      <c r="FR50" s="197"/>
      <c r="FS50" s="197"/>
      <c r="FT50" s="197"/>
      <c r="FU50" s="197"/>
      <c r="FV50" s="197"/>
      <c r="FW50" s="197"/>
      <c r="FX50" s="197"/>
      <c r="FY50" s="197"/>
      <c r="FZ50" s="197"/>
      <c r="GA50" s="197"/>
      <c r="GB50" s="197"/>
      <c r="GC50" s="197"/>
      <c r="GD50" s="197"/>
      <c r="GE50" s="197"/>
      <c r="GF50" s="197"/>
      <c r="GG50" s="197"/>
      <c r="GH50" s="197"/>
      <c r="GI50" s="197"/>
      <c r="GJ50" s="197"/>
      <c r="GK50" s="197"/>
      <c r="GL50" s="197"/>
      <c r="GM50" s="197"/>
      <c r="GN50" s="197"/>
      <c r="GO50" s="197"/>
      <c r="GP50" s="197"/>
      <c r="GQ50" s="197"/>
      <c r="GR50" s="197"/>
      <c r="GS50" s="197"/>
      <c r="GT50" s="197"/>
      <c r="GU50" s="197"/>
      <c r="GV50" s="197"/>
      <c r="GW50" s="197"/>
      <c r="GX50" s="197"/>
      <c r="GY50" s="197"/>
      <c r="GZ50" s="197"/>
      <c r="HA50" s="197"/>
      <c r="HB50" s="197"/>
      <c r="HC50" s="197"/>
      <c r="HD50" s="197"/>
      <c r="HE50" s="197"/>
      <c r="HF50" s="197"/>
      <c r="HG50" s="197"/>
      <c r="HH50" s="197"/>
      <c r="HI50" s="197"/>
      <c r="HJ50" s="197"/>
      <c r="HK50" s="197"/>
      <c r="HL50" s="197"/>
      <c r="HM50" s="197"/>
      <c r="HN50" s="197"/>
      <c r="HO50" s="197"/>
      <c r="HP50" s="197"/>
      <c r="HQ50" s="197"/>
      <c r="HR50" s="197"/>
      <c r="HS50" s="197"/>
      <c r="HT50" s="197"/>
      <c r="HU50" s="197"/>
      <c r="HV50" s="197"/>
      <c r="HW50" s="197"/>
      <c r="HX50" s="197"/>
      <c r="HY50" s="197"/>
      <c r="HZ50" s="197"/>
      <c r="IA50" s="197"/>
      <c r="IB50" s="197"/>
      <c r="IC50" s="197"/>
      <c r="ID50" s="197"/>
      <c r="IE50" s="197"/>
      <c r="IF50" s="197"/>
      <c r="IG50" s="197"/>
      <c r="IH50" s="197"/>
      <c r="II50" s="197"/>
      <c r="IJ50" s="197"/>
      <c r="IK50" s="197"/>
      <c r="IL50" s="197"/>
    </row>
    <row r="51" spans="1:246" s="181" customFormat="1" ht="114" customHeight="1">
      <c r="A51" s="165"/>
      <c r="B51" s="233"/>
      <c r="C51" s="213"/>
      <c r="D51" s="219" t="s">
        <v>42</v>
      </c>
      <c r="E51" s="193" t="s">
        <v>28</v>
      </c>
      <c r="F51" s="194">
        <v>102</v>
      </c>
      <c r="G51" s="195">
        <v>15</v>
      </c>
      <c r="H51" s="170">
        <f t="shared" si="5"/>
        <v>1530</v>
      </c>
      <c r="I51" s="221">
        <v>0.3</v>
      </c>
      <c r="J51" s="172">
        <f t="shared" si="6"/>
        <v>4.5</v>
      </c>
      <c r="K51" s="241">
        <f t="shared" si="2"/>
        <v>98.07692307692308</v>
      </c>
      <c r="L51" s="239">
        <f t="shared" ref="L51" si="8">K51*1.134</f>
        <v>111.21923076923076</v>
      </c>
      <c r="M51" s="243">
        <v>262</v>
      </c>
      <c r="N51" s="180"/>
      <c r="O51" s="197"/>
      <c r="P51" s="182"/>
      <c r="Q51" s="197"/>
      <c r="R51" s="197"/>
      <c r="S51" s="197"/>
      <c r="T51" s="197"/>
      <c r="U51" s="197"/>
      <c r="V51" s="197"/>
      <c r="W51" s="197"/>
      <c r="X51" s="197"/>
      <c r="Y51" s="197"/>
      <c r="Z51" s="197"/>
      <c r="AA51" s="197"/>
      <c r="AB51" s="197"/>
      <c r="AC51" s="197"/>
      <c r="AD51" s="197"/>
      <c r="AE51" s="197"/>
      <c r="AF51" s="197"/>
      <c r="AG51" s="197"/>
      <c r="AH51" s="197"/>
      <c r="AI51" s="197"/>
      <c r="AJ51" s="197"/>
      <c r="AK51" s="197"/>
      <c r="AL51" s="197"/>
      <c r="AM51" s="197"/>
      <c r="AN51" s="197"/>
      <c r="AO51" s="197"/>
      <c r="AP51" s="197"/>
      <c r="AQ51" s="197"/>
      <c r="AR51" s="197"/>
      <c r="AS51" s="197"/>
      <c r="AT51" s="197"/>
      <c r="AU51" s="197"/>
      <c r="AV51" s="197"/>
      <c r="AW51" s="197"/>
      <c r="AX51" s="197"/>
      <c r="AY51" s="197"/>
      <c r="AZ51" s="197"/>
      <c r="BA51" s="197"/>
      <c r="BB51" s="197"/>
      <c r="BC51" s="197"/>
      <c r="BD51" s="197"/>
      <c r="BE51" s="197"/>
      <c r="BF51" s="197"/>
      <c r="BG51" s="197"/>
      <c r="BH51" s="197"/>
      <c r="BI51" s="197"/>
      <c r="BJ51" s="197"/>
      <c r="BK51" s="197"/>
      <c r="BL51" s="197"/>
      <c r="BM51" s="197"/>
      <c r="BN51" s="197"/>
      <c r="BO51" s="197"/>
      <c r="BP51" s="197"/>
      <c r="BQ51" s="197"/>
      <c r="BR51" s="197"/>
      <c r="BS51" s="197"/>
      <c r="BT51" s="197"/>
      <c r="BU51" s="197"/>
      <c r="BV51" s="197"/>
      <c r="BW51" s="197"/>
      <c r="BX51" s="197"/>
      <c r="BY51" s="197"/>
      <c r="BZ51" s="197"/>
      <c r="CA51" s="197"/>
      <c r="CB51" s="197"/>
      <c r="CC51" s="197"/>
      <c r="CD51" s="197"/>
      <c r="CE51" s="197"/>
      <c r="CF51" s="197"/>
      <c r="CG51" s="197"/>
      <c r="CH51" s="197"/>
      <c r="CI51" s="197"/>
      <c r="CJ51" s="197"/>
      <c r="CK51" s="197"/>
      <c r="CL51" s="197"/>
      <c r="CM51" s="197"/>
      <c r="CN51" s="197"/>
      <c r="CO51" s="197"/>
      <c r="CP51" s="197"/>
      <c r="CQ51" s="197"/>
      <c r="CR51" s="197"/>
      <c r="CS51" s="197"/>
      <c r="CT51" s="197"/>
      <c r="CU51" s="197"/>
      <c r="CV51" s="197"/>
      <c r="CW51" s="197"/>
      <c r="CX51" s="197"/>
      <c r="CY51" s="197"/>
      <c r="CZ51" s="197"/>
      <c r="DA51" s="197"/>
      <c r="DB51" s="197"/>
      <c r="DC51" s="197"/>
      <c r="DD51" s="197"/>
      <c r="DE51" s="197"/>
      <c r="DF51" s="197"/>
      <c r="DG51" s="197"/>
      <c r="DH51" s="197"/>
      <c r="DI51" s="197"/>
      <c r="DJ51" s="197"/>
      <c r="DK51" s="197"/>
      <c r="DL51" s="197"/>
      <c r="DM51" s="197"/>
      <c r="DN51" s="197"/>
      <c r="DO51" s="197"/>
      <c r="DP51" s="197"/>
      <c r="DQ51" s="197"/>
      <c r="DR51" s="197"/>
      <c r="DS51" s="197"/>
      <c r="DT51" s="197"/>
      <c r="DU51" s="197"/>
      <c r="DV51" s="197"/>
      <c r="DW51" s="197"/>
      <c r="DX51" s="197"/>
      <c r="DY51" s="197"/>
      <c r="DZ51" s="197"/>
      <c r="EA51" s="197"/>
      <c r="EB51" s="197"/>
      <c r="EC51" s="197"/>
      <c r="ED51" s="197"/>
      <c r="EE51" s="197"/>
      <c r="EF51" s="197"/>
      <c r="EG51" s="197"/>
      <c r="EH51" s="197"/>
      <c r="EI51" s="197"/>
      <c r="EJ51" s="197"/>
      <c r="EK51" s="197"/>
      <c r="EL51" s="197"/>
      <c r="EM51" s="197"/>
      <c r="EN51" s="197"/>
      <c r="EO51" s="197"/>
      <c r="EP51" s="197"/>
      <c r="EQ51" s="197"/>
      <c r="ER51" s="197"/>
      <c r="ES51" s="197"/>
      <c r="ET51" s="197"/>
      <c r="EU51" s="197"/>
      <c r="EV51" s="197"/>
      <c r="EW51" s="197"/>
      <c r="EX51" s="197"/>
      <c r="EY51" s="197"/>
      <c r="EZ51" s="197"/>
      <c r="FA51" s="197"/>
      <c r="FB51" s="197"/>
      <c r="FC51" s="197"/>
      <c r="FD51" s="197"/>
      <c r="FE51" s="197"/>
      <c r="FF51" s="197"/>
      <c r="FG51" s="197"/>
      <c r="FH51" s="197"/>
      <c r="FI51" s="197"/>
      <c r="FJ51" s="197"/>
      <c r="FK51" s="197"/>
      <c r="FL51" s="197"/>
      <c r="FM51" s="197"/>
      <c r="FN51" s="197"/>
      <c r="FO51" s="197"/>
      <c r="FP51" s="197"/>
      <c r="FQ51" s="197"/>
      <c r="FR51" s="197"/>
      <c r="FS51" s="197"/>
      <c r="FT51" s="197"/>
      <c r="FU51" s="197"/>
      <c r="FV51" s="197"/>
      <c r="FW51" s="197"/>
      <c r="FX51" s="197"/>
      <c r="FY51" s="197"/>
      <c r="FZ51" s="197"/>
      <c r="GA51" s="197"/>
      <c r="GB51" s="197"/>
      <c r="GC51" s="197"/>
      <c r="GD51" s="197"/>
      <c r="GE51" s="197"/>
      <c r="GF51" s="197"/>
      <c r="GG51" s="197"/>
      <c r="GH51" s="197"/>
      <c r="GI51" s="197"/>
      <c r="GJ51" s="197"/>
      <c r="GK51" s="197"/>
      <c r="GL51" s="197"/>
      <c r="GM51" s="197"/>
      <c r="GN51" s="197"/>
      <c r="GO51" s="197"/>
      <c r="GP51" s="197"/>
      <c r="GQ51" s="197"/>
      <c r="GR51" s="197"/>
      <c r="GS51" s="197"/>
      <c r="GT51" s="197"/>
      <c r="GU51" s="197"/>
      <c r="GV51" s="197"/>
      <c r="GW51" s="197"/>
      <c r="GX51" s="197"/>
      <c r="GY51" s="197"/>
      <c r="GZ51" s="197"/>
      <c r="HA51" s="197"/>
      <c r="HB51" s="197"/>
      <c r="HC51" s="197"/>
      <c r="HD51" s="197"/>
      <c r="HE51" s="197"/>
      <c r="HF51" s="197"/>
      <c r="HG51" s="197"/>
      <c r="HH51" s="197"/>
      <c r="HI51" s="197"/>
      <c r="HJ51" s="197"/>
      <c r="HK51" s="197"/>
      <c r="HL51" s="197"/>
      <c r="HM51" s="197"/>
      <c r="HN51" s="197"/>
      <c r="HO51" s="197"/>
      <c r="HP51" s="197"/>
      <c r="HQ51" s="197"/>
      <c r="HR51" s="197"/>
      <c r="HS51" s="197"/>
      <c r="HT51" s="197"/>
      <c r="HU51" s="197"/>
      <c r="HV51" s="197"/>
      <c r="HW51" s="197"/>
      <c r="HX51" s="197"/>
      <c r="HY51" s="197"/>
      <c r="HZ51" s="197"/>
      <c r="IA51" s="197"/>
      <c r="IB51" s="197"/>
      <c r="IC51" s="197"/>
      <c r="ID51" s="197"/>
      <c r="IE51" s="197"/>
      <c r="IF51" s="197"/>
      <c r="IG51" s="197"/>
      <c r="IH51" s="197"/>
      <c r="II51" s="197"/>
      <c r="IJ51" s="197"/>
      <c r="IK51" s="197"/>
      <c r="IL51" s="197"/>
    </row>
    <row r="52" spans="1:246" s="181" customFormat="1" ht="102" customHeight="1">
      <c r="A52" s="189"/>
      <c r="B52" s="212" t="s">
        <v>43</v>
      </c>
      <c r="C52" s="213" t="s">
        <v>44</v>
      </c>
      <c r="D52" s="214" t="s">
        <v>45</v>
      </c>
      <c r="E52" s="193" t="s">
        <v>35</v>
      </c>
      <c r="F52" s="194">
        <v>77</v>
      </c>
      <c r="G52" s="195">
        <v>1</v>
      </c>
      <c r="H52" s="170">
        <f t="shared" si="5"/>
        <v>77</v>
      </c>
      <c r="I52" s="215">
        <v>0.17</v>
      </c>
      <c r="J52" s="172">
        <f t="shared" si="6"/>
        <v>0.17</v>
      </c>
      <c r="K52" s="241">
        <f t="shared" si="2"/>
        <v>74.038461538461533</v>
      </c>
      <c r="L52" s="239">
        <f>K52*1.12</f>
        <v>82.92307692307692</v>
      </c>
      <c r="M52" s="243">
        <v>195</v>
      </c>
      <c r="N52" s="180"/>
      <c r="O52" s="197"/>
      <c r="P52" s="182"/>
      <c r="Q52" s="197"/>
      <c r="R52" s="197"/>
      <c r="S52" s="197"/>
      <c r="T52" s="197"/>
      <c r="U52" s="197"/>
      <c r="V52" s="197"/>
      <c r="W52" s="197"/>
      <c r="X52" s="197"/>
      <c r="Y52" s="197"/>
      <c r="Z52" s="197"/>
      <c r="AA52" s="197"/>
      <c r="AB52" s="197"/>
      <c r="AC52" s="197"/>
      <c r="AD52" s="197"/>
      <c r="AE52" s="197"/>
      <c r="AF52" s="197"/>
      <c r="AG52" s="197"/>
      <c r="AH52" s="197"/>
      <c r="AI52" s="197"/>
      <c r="AJ52" s="197"/>
      <c r="AK52" s="197"/>
      <c r="AL52" s="197"/>
      <c r="AM52" s="197"/>
      <c r="AN52" s="197"/>
      <c r="AO52" s="197"/>
      <c r="AP52" s="197"/>
      <c r="AQ52" s="197"/>
      <c r="AR52" s="197"/>
      <c r="AS52" s="197"/>
      <c r="AT52" s="197"/>
      <c r="AU52" s="197"/>
      <c r="AV52" s="197"/>
      <c r="AW52" s="197"/>
      <c r="AX52" s="197"/>
      <c r="AY52" s="197"/>
      <c r="AZ52" s="197"/>
      <c r="BA52" s="197"/>
      <c r="BB52" s="197"/>
      <c r="BC52" s="197"/>
      <c r="BD52" s="197"/>
      <c r="BE52" s="197"/>
      <c r="BF52" s="197"/>
      <c r="BG52" s="197"/>
      <c r="BH52" s="197"/>
      <c r="BI52" s="197"/>
      <c r="BJ52" s="197"/>
      <c r="BK52" s="197"/>
      <c r="BL52" s="197"/>
      <c r="BM52" s="197"/>
      <c r="BN52" s="197"/>
      <c r="BO52" s="197"/>
      <c r="BP52" s="197"/>
      <c r="BQ52" s="197"/>
      <c r="BR52" s="197"/>
      <c r="BS52" s="197"/>
      <c r="BT52" s="197"/>
      <c r="BU52" s="197"/>
      <c r="BV52" s="197"/>
      <c r="BW52" s="197"/>
      <c r="BX52" s="197"/>
      <c r="BY52" s="197"/>
      <c r="BZ52" s="197"/>
      <c r="CA52" s="197"/>
      <c r="CB52" s="197"/>
      <c r="CC52" s="197"/>
      <c r="CD52" s="197"/>
      <c r="CE52" s="197"/>
      <c r="CF52" s="197"/>
      <c r="CG52" s="197"/>
      <c r="CH52" s="197"/>
      <c r="CI52" s="197"/>
      <c r="CJ52" s="197"/>
      <c r="CK52" s="197"/>
      <c r="CL52" s="197"/>
      <c r="CM52" s="197"/>
      <c r="CN52" s="197"/>
      <c r="CO52" s="197"/>
      <c r="CP52" s="197"/>
      <c r="CQ52" s="197"/>
      <c r="CR52" s="197"/>
      <c r="CS52" s="197"/>
      <c r="CT52" s="197"/>
      <c r="CU52" s="197"/>
      <c r="CV52" s="197"/>
      <c r="CW52" s="197"/>
      <c r="CX52" s="197"/>
      <c r="CY52" s="197"/>
      <c r="CZ52" s="197"/>
      <c r="DA52" s="197"/>
      <c r="DB52" s="197"/>
      <c r="DC52" s="197"/>
      <c r="DD52" s="197"/>
      <c r="DE52" s="197"/>
      <c r="DF52" s="197"/>
      <c r="DG52" s="197"/>
      <c r="DH52" s="197"/>
      <c r="DI52" s="197"/>
      <c r="DJ52" s="197"/>
      <c r="DK52" s="197"/>
      <c r="DL52" s="197"/>
      <c r="DM52" s="197"/>
      <c r="DN52" s="197"/>
      <c r="DO52" s="197"/>
      <c r="DP52" s="197"/>
      <c r="DQ52" s="197"/>
      <c r="DR52" s="197"/>
      <c r="DS52" s="197"/>
      <c r="DT52" s="197"/>
      <c r="DU52" s="197"/>
      <c r="DV52" s="197"/>
      <c r="DW52" s="197"/>
      <c r="DX52" s="197"/>
      <c r="DY52" s="197"/>
      <c r="DZ52" s="197"/>
      <c r="EA52" s="197"/>
      <c r="EB52" s="197"/>
      <c r="EC52" s="197"/>
      <c r="ED52" s="197"/>
      <c r="EE52" s="197"/>
      <c r="EF52" s="197"/>
      <c r="EG52" s="197"/>
      <c r="EH52" s="197"/>
      <c r="EI52" s="197"/>
      <c r="EJ52" s="197"/>
      <c r="EK52" s="197"/>
      <c r="EL52" s="197"/>
      <c r="EM52" s="197"/>
      <c r="EN52" s="197"/>
      <c r="EO52" s="197"/>
      <c r="EP52" s="197"/>
      <c r="EQ52" s="197"/>
      <c r="ER52" s="197"/>
      <c r="ES52" s="197"/>
      <c r="ET52" s="197"/>
      <c r="EU52" s="197"/>
      <c r="EV52" s="197"/>
      <c r="EW52" s="197"/>
      <c r="EX52" s="197"/>
      <c r="EY52" s="197"/>
      <c r="EZ52" s="197"/>
      <c r="FA52" s="197"/>
      <c r="FB52" s="197"/>
      <c r="FC52" s="197"/>
      <c r="FD52" s="197"/>
      <c r="FE52" s="197"/>
      <c r="FF52" s="197"/>
      <c r="FG52" s="197"/>
      <c r="FH52" s="197"/>
      <c r="FI52" s="197"/>
      <c r="FJ52" s="197"/>
      <c r="FK52" s="197"/>
      <c r="FL52" s="197"/>
      <c r="FM52" s="197"/>
      <c r="FN52" s="197"/>
      <c r="FO52" s="197"/>
      <c r="FP52" s="197"/>
      <c r="FQ52" s="197"/>
      <c r="FR52" s="197"/>
      <c r="FS52" s="197"/>
      <c r="FT52" s="197"/>
      <c r="FU52" s="197"/>
      <c r="FV52" s="197"/>
      <c r="FW52" s="197"/>
      <c r="FX52" s="197"/>
      <c r="FY52" s="197"/>
      <c r="FZ52" s="197"/>
      <c r="GA52" s="197"/>
      <c r="GB52" s="197"/>
      <c r="GC52" s="197"/>
      <c r="GD52" s="197"/>
      <c r="GE52" s="197"/>
      <c r="GF52" s="197"/>
      <c r="GG52" s="197"/>
      <c r="GH52" s="197"/>
      <c r="GI52" s="197"/>
      <c r="GJ52" s="197"/>
      <c r="GK52" s="197"/>
      <c r="GL52" s="197"/>
      <c r="GM52" s="197"/>
      <c r="GN52" s="197"/>
      <c r="GO52" s="197"/>
      <c r="GP52" s="197"/>
      <c r="GQ52" s="197"/>
      <c r="GR52" s="197"/>
      <c r="GS52" s="197"/>
      <c r="GT52" s="197"/>
      <c r="GU52" s="197"/>
      <c r="GV52" s="197"/>
      <c r="GW52" s="197"/>
      <c r="GX52" s="197"/>
      <c r="GY52" s="197"/>
      <c r="GZ52" s="197"/>
      <c r="HA52" s="197"/>
      <c r="HB52" s="197"/>
      <c r="HC52" s="197"/>
      <c r="HD52" s="197"/>
      <c r="HE52" s="197"/>
      <c r="HF52" s="197"/>
      <c r="HG52" s="197"/>
      <c r="HH52" s="197"/>
      <c r="HI52" s="197"/>
      <c r="HJ52" s="197"/>
      <c r="HK52" s="197"/>
      <c r="HL52" s="197"/>
      <c r="HM52" s="197"/>
      <c r="HN52" s="197"/>
      <c r="HO52" s="197"/>
      <c r="HP52" s="197"/>
      <c r="HQ52" s="197"/>
      <c r="HR52" s="197"/>
      <c r="HS52" s="197"/>
      <c r="HT52" s="197"/>
      <c r="HU52" s="197"/>
      <c r="HV52" s="197"/>
      <c r="HW52" s="197"/>
      <c r="HX52" s="197"/>
      <c r="HY52" s="197"/>
      <c r="HZ52" s="197"/>
      <c r="IA52" s="197"/>
      <c r="IB52" s="197"/>
      <c r="IC52" s="197"/>
      <c r="ID52" s="197"/>
      <c r="IE52" s="197"/>
      <c r="IF52" s="197"/>
      <c r="IG52" s="197"/>
      <c r="IH52" s="197"/>
      <c r="II52" s="197"/>
    </row>
    <row r="53" spans="1:246" s="181" customFormat="1" ht="60" customHeight="1">
      <c r="A53" s="216"/>
      <c r="B53" s="217"/>
      <c r="C53" s="218"/>
      <c r="D53" s="219" t="s">
        <v>46</v>
      </c>
      <c r="E53" s="193" t="s">
        <v>28</v>
      </c>
      <c r="F53" s="194">
        <v>110</v>
      </c>
      <c r="G53" s="195">
        <v>1</v>
      </c>
      <c r="H53" s="170">
        <f t="shared" si="5"/>
        <v>110</v>
      </c>
      <c r="I53" s="215">
        <v>0.33</v>
      </c>
      <c r="J53" s="172">
        <f t="shared" si="6"/>
        <v>0.33</v>
      </c>
      <c r="K53" s="241">
        <f t="shared" si="2"/>
        <v>105.76923076923076</v>
      </c>
      <c r="L53" s="239">
        <f t="shared" ref="L53:L55" si="9">K53*1.12</f>
        <v>118.46153846153847</v>
      </c>
      <c r="M53" s="243">
        <v>279</v>
      </c>
      <c r="N53" s="180"/>
      <c r="O53" s="197"/>
      <c r="P53" s="182"/>
      <c r="Q53" s="197"/>
      <c r="R53" s="197"/>
      <c r="S53" s="197"/>
      <c r="T53" s="197"/>
      <c r="U53" s="197"/>
      <c r="V53" s="197"/>
      <c r="W53" s="197"/>
      <c r="X53" s="197"/>
      <c r="Y53" s="197"/>
      <c r="Z53" s="197"/>
      <c r="AA53" s="197"/>
      <c r="AB53" s="197"/>
      <c r="AC53" s="197"/>
      <c r="AD53" s="197"/>
      <c r="AE53" s="197"/>
      <c r="AF53" s="197"/>
      <c r="AG53" s="197"/>
      <c r="AH53" s="197"/>
      <c r="AI53" s="197"/>
      <c r="AJ53" s="197"/>
      <c r="AK53" s="197"/>
      <c r="AL53" s="197"/>
      <c r="AM53" s="197"/>
      <c r="AN53" s="197"/>
      <c r="AO53" s="197"/>
      <c r="AP53" s="197"/>
      <c r="AQ53" s="197"/>
      <c r="AR53" s="197"/>
      <c r="AS53" s="197"/>
      <c r="AT53" s="197"/>
      <c r="AU53" s="197"/>
      <c r="AV53" s="197"/>
      <c r="AW53" s="197"/>
      <c r="AX53" s="197"/>
      <c r="AY53" s="197"/>
      <c r="AZ53" s="197"/>
      <c r="BA53" s="197"/>
      <c r="BB53" s="197"/>
      <c r="BC53" s="197"/>
      <c r="BD53" s="197"/>
      <c r="BE53" s="197"/>
      <c r="BF53" s="197"/>
      <c r="BG53" s="197"/>
      <c r="BH53" s="197"/>
      <c r="BI53" s="197"/>
      <c r="BJ53" s="197"/>
      <c r="BK53" s="197"/>
      <c r="BL53" s="197"/>
      <c r="BM53" s="197"/>
      <c r="BN53" s="197"/>
      <c r="BO53" s="197"/>
      <c r="BP53" s="197"/>
      <c r="BQ53" s="197"/>
      <c r="BR53" s="197"/>
      <c r="BS53" s="197"/>
      <c r="BT53" s="197"/>
      <c r="BU53" s="197"/>
      <c r="BV53" s="197"/>
      <c r="BW53" s="197"/>
      <c r="BX53" s="197"/>
      <c r="BY53" s="197"/>
      <c r="BZ53" s="197"/>
      <c r="CA53" s="197"/>
      <c r="CB53" s="197"/>
      <c r="CC53" s="197"/>
      <c r="CD53" s="197"/>
      <c r="CE53" s="197"/>
      <c r="CF53" s="197"/>
      <c r="CG53" s="197"/>
      <c r="CH53" s="197"/>
      <c r="CI53" s="197"/>
      <c r="CJ53" s="197"/>
      <c r="CK53" s="197"/>
      <c r="CL53" s="197"/>
      <c r="CM53" s="197"/>
      <c r="CN53" s="197"/>
      <c r="CO53" s="197"/>
      <c r="CP53" s="197"/>
      <c r="CQ53" s="197"/>
      <c r="CR53" s="197"/>
      <c r="CS53" s="197"/>
      <c r="CT53" s="197"/>
      <c r="CU53" s="197"/>
      <c r="CV53" s="197"/>
      <c r="CW53" s="197"/>
      <c r="CX53" s="197"/>
      <c r="CY53" s="197"/>
      <c r="CZ53" s="197"/>
      <c r="DA53" s="197"/>
      <c r="DB53" s="197"/>
      <c r="DC53" s="197"/>
      <c r="DD53" s="197"/>
      <c r="DE53" s="197"/>
      <c r="DF53" s="197"/>
      <c r="DG53" s="197"/>
      <c r="DH53" s="197"/>
      <c r="DI53" s="197"/>
      <c r="DJ53" s="197"/>
      <c r="DK53" s="197"/>
      <c r="DL53" s="197"/>
      <c r="DM53" s="197"/>
      <c r="DN53" s="197"/>
      <c r="DO53" s="197"/>
      <c r="DP53" s="197"/>
      <c r="DQ53" s="197"/>
      <c r="DR53" s="197"/>
      <c r="DS53" s="197"/>
      <c r="DT53" s="197"/>
      <c r="DU53" s="197"/>
      <c r="DV53" s="197"/>
      <c r="DW53" s="197"/>
      <c r="DX53" s="197"/>
      <c r="DY53" s="197"/>
      <c r="DZ53" s="197"/>
      <c r="EA53" s="197"/>
      <c r="EB53" s="197"/>
      <c r="EC53" s="197"/>
      <c r="ED53" s="197"/>
      <c r="EE53" s="197"/>
      <c r="EF53" s="197"/>
      <c r="EG53" s="197"/>
      <c r="EH53" s="197"/>
      <c r="EI53" s="197"/>
      <c r="EJ53" s="197"/>
      <c r="EK53" s="197"/>
      <c r="EL53" s="197"/>
      <c r="EM53" s="197"/>
      <c r="EN53" s="197"/>
      <c r="EO53" s="197"/>
      <c r="EP53" s="197"/>
      <c r="EQ53" s="197"/>
      <c r="ER53" s="197"/>
      <c r="ES53" s="197"/>
      <c r="ET53" s="197"/>
      <c r="EU53" s="197"/>
      <c r="EV53" s="197"/>
      <c r="EW53" s="197"/>
      <c r="EX53" s="197"/>
      <c r="EY53" s="197"/>
      <c r="EZ53" s="197"/>
      <c r="FA53" s="197"/>
      <c r="FB53" s="197"/>
      <c r="FC53" s="197"/>
      <c r="FD53" s="197"/>
      <c r="FE53" s="197"/>
      <c r="FF53" s="197"/>
      <c r="FG53" s="197"/>
      <c r="FH53" s="197"/>
      <c r="FI53" s="197"/>
      <c r="FJ53" s="197"/>
      <c r="FK53" s="197"/>
      <c r="FL53" s="197"/>
      <c r="FM53" s="197"/>
      <c r="FN53" s="197"/>
      <c r="FO53" s="197"/>
      <c r="FP53" s="197"/>
      <c r="FQ53" s="197"/>
      <c r="FR53" s="197"/>
      <c r="FS53" s="197"/>
      <c r="FT53" s="197"/>
      <c r="FU53" s="197"/>
      <c r="FV53" s="197"/>
      <c r="FW53" s="197"/>
      <c r="FX53" s="197"/>
      <c r="FY53" s="197"/>
      <c r="FZ53" s="197"/>
      <c r="GA53" s="197"/>
      <c r="GB53" s="197"/>
      <c r="GC53" s="197"/>
      <c r="GD53" s="197"/>
      <c r="GE53" s="197"/>
      <c r="GF53" s="197"/>
      <c r="GG53" s="197"/>
      <c r="GH53" s="197"/>
      <c r="GI53" s="197"/>
      <c r="GJ53" s="197"/>
      <c r="GK53" s="197"/>
      <c r="GL53" s="197"/>
      <c r="GM53" s="197"/>
      <c r="GN53" s="197"/>
      <c r="GO53" s="197"/>
      <c r="GP53" s="197"/>
      <c r="GQ53" s="197"/>
      <c r="GR53" s="197"/>
      <c r="GS53" s="197"/>
      <c r="GT53" s="197"/>
      <c r="GU53" s="197"/>
      <c r="GV53" s="197"/>
      <c r="GW53" s="197"/>
      <c r="GX53" s="197"/>
      <c r="GY53" s="197"/>
      <c r="GZ53" s="197"/>
      <c r="HA53" s="197"/>
      <c r="HB53" s="197"/>
      <c r="HC53" s="197"/>
      <c r="HD53" s="197"/>
      <c r="HE53" s="197"/>
      <c r="HF53" s="197"/>
      <c r="HG53" s="197"/>
      <c r="HH53" s="197"/>
      <c r="HI53" s="197"/>
      <c r="HJ53" s="197"/>
      <c r="HK53" s="197"/>
      <c r="HL53" s="197"/>
      <c r="HM53" s="197"/>
      <c r="HN53" s="197"/>
      <c r="HO53" s="197"/>
      <c r="HP53" s="197"/>
      <c r="HQ53" s="197"/>
      <c r="HR53" s="197"/>
      <c r="HS53" s="197"/>
      <c r="HT53" s="197"/>
      <c r="HU53" s="197"/>
      <c r="HV53" s="197"/>
      <c r="HW53" s="197"/>
      <c r="HX53" s="197"/>
      <c r="HY53" s="197"/>
      <c r="HZ53" s="197"/>
      <c r="IA53" s="197"/>
      <c r="IB53" s="197"/>
      <c r="IC53" s="197"/>
      <c r="ID53" s="197"/>
      <c r="IE53" s="197"/>
      <c r="IF53" s="197"/>
      <c r="IG53" s="197"/>
      <c r="IH53" s="197"/>
      <c r="II53" s="197"/>
    </row>
    <row r="54" spans="1:246" s="181" customFormat="1" ht="99" customHeight="1">
      <c r="A54" s="216"/>
      <c r="B54" s="217" t="s">
        <v>47</v>
      </c>
      <c r="C54" s="218" t="s">
        <v>48</v>
      </c>
      <c r="D54" s="214" t="s">
        <v>36</v>
      </c>
      <c r="E54" s="193" t="s">
        <v>35</v>
      </c>
      <c r="F54" s="194">
        <v>58</v>
      </c>
      <c r="G54" s="195">
        <v>1</v>
      </c>
      <c r="H54" s="170">
        <f t="shared" si="5"/>
        <v>58</v>
      </c>
      <c r="I54" s="215">
        <v>0.12</v>
      </c>
      <c r="J54" s="172">
        <f t="shared" si="6"/>
        <v>0.12</v>
      </c>
      <c r="K54" s="241">
        <f t="shared" si="2"/>
        <v>55.769230769230766</v>
      </c>
      <c r="L54" s="239">
        <f t="shared" si="9"/>
        <v>62.461538461538467</v>
      </c>
      <c r="M54" s="243">
        <v>147</v>
      </c>
      <c r="N54" s="180"/>
      <c r="O54" s="197"/>
      <c r="P54" s="182"/>
      <c r="Q54" s="197"/>
      <c r="R54" s="197"/>
      <c r="S54" s="197"/>
      <c r="T54" s="197"/>
      <c r="U54" s="197"/>
      <c r="V54" s="197"/>
      <c r="W54" s="197"/>
      <c r="X54" s="197"/>
      <c r="Y54" s="197"/>
      <c r="Z54" s="197"/>
      <c r="AA54" s="197"/>
      <c r="AB54" s="197"/>
      <c r="AC54" s="197"/>
      <c r="AD54" s="197"/>
      <c r="AE54" s="197"/>
      <c r="AF54" s="197"/>
      <c r="AG54" s="197"/>
      <c r="AH54" s="197"/>
      <c r="AI54" s="197"/>
      <c r="AJ54" s="197"/>
      <c r="AK54" s="197"/>
      <c r="AL54" s="197"/>
      <c r="AM54" s="197"/>
      <c r="AN54" s="197"/>
      <c r="AO54" s="197"/>
      <c r="AP54" s="197"/>
      <c r="AQ54" s="197"/>
      <c r="AR54" s="197"/>
      <c r="AS54" s="197"/>
      <c r="AT54" s="197"/>
      <c r="AU54" s="197"/>
      <c r="AV54" s="197"/>
      <c r="AW54" s="197"/>
      <c r="AX54" s="197"/>
      <c r="AY54" s="197"/>
      <c r="AZ54" s="197"/>
      <c r="BA54" s="197"/>
      <c r="BB54" s="197"/>
      <c r="BC54" s="197"/>
      <c r="BD54" s="197"/>
      <c r="BE54" s="197"/>
      <c r="BF54" s="197"/>
      <c r="BG54" s="197"/>
      <c r="BH54" s="197"/>
      <c r="BI54" s="197"/>
      <c r="BJ54" s="197"/>
      <c r="BK54" s="197"/>
      <c r="BL54" s="197"/>
      <c r="BM54" s="197"/>
      <c r="BN54" s="197"/>
      <c r="BO54" s="197"/>
      <c r="BP54" s="197"/>
      <c r="BQ54" s="197"/>
      <c r="BR54" s="197"/>
      <c r="BS54" s="197"/>
      <c r="BT54" s="197"/>
      <c r="BU54" s="197"/>
      <c r="BV54" s="197"/>
      <c r="BW54" s="197"/>
      <c r="BX54" s="197"/>
      <c r="BY54" s="197"/>
      <c r="BZ54" s="197"/>
      <c r="CA54" s="197"/>
      <c r="CB54" s="197"/>
      <c r="CC54" s="197"/>
      <c r="CD54" s="197"/>
      <c r="CE54" s="197"/>
      <c r="CF54" s="197"/>
      <c r="CG54" s="197"/>
      <c r="CH54" s="197"/>
      <c r="CI54" s="197"/>
      <c r="CJ54" s="197"/>
      <c r="CK54" s="197"/>
      <c r="CL54" s="197"/>
      <c r="CM54" s="197"/>
      <c r="CN54" s="197"/>
      <c r="CO54" s="197"/>
      <c r="CP54" s="197"/>
      <c r="CQ54" s="197"/>
      <c r="CR54" s="197"/>
      <c r="CS54" s="197"/>
      <c r="CT54" s="197"/>
      <c r="CU54" s="197"/>
      <c r="CV54" s="197"/>
      <c r="CW54" s="197"/>
      <c r="CX54" s="197"/>
      <c r="CY54" s="197"/>
      <c r="CZ54" s="197"/>
      <c r="DA54" s="197"/>
      <c r="DB54" s="197"/>
      <c r="DC54" s="197"/>
      <c r="DD54" s="197"/>
      <c r="DE54" s="197"/>
      <c r="DF54" s="197"/>
      <c r="DG54" s="197"/>
      <c r="DH54" s="197"/>
      <c r="DI54" s="197"/>
      <c r="DJ54" s="197"/>
      <c r="DK54" s="197"/>
      <c r="DL54" s="197"/>
      <c r="DM54" s="197"/>
      <c r="DN54" s="197"/>
      <c r="DO54" s="197"/>
      <c r="DP54" s="197"/>
      <c r="DQ54" s="197"/>
      <c r="DR54" s="197"/>
      <c r="DS54" s="197"/>
      <c r="DT54" s="197"/>
      <c r="DU54" s="197"/>
      <c r="DV54" s="197"/>
      <c r="DW54" s="197"/>
      <c r="DX54" s="197"/>
      <c r="DY54" s="197"/>
      <c r="DZ54" s="197"/>
      <c r="EA54" s="197"/>
      <c r="EB54" s="197"/>
      <c r="EC54" s="197"/>
      <c r="ED54" s="197"/>
      <c r="EE54" s="197"/>
      <c r="EF54" s="197"/>
      <c r="EG54" s="197"/>
      <c r="EH54" s="197"/>
      <c r="EI54" s="197"/>
      <c r="EJ54" s="197"/>
      <c r="EK54" s="197"/>
      <c r="EL54" s="197"/>
      <c r="EM54" s="197"/>
      <c r="EN54" s="197"/>
      <c r="EO54" s="197"/>
      <c r="EP54" s="197"/>
      <c r="EQ54" s="197"/>
      <c r="ER54" s="197"/>
      <c r="ES54" s="197"/>
      <c r="ET54" s="197"/>
      <c r="EU54" s="197"/>
      <c r="EV54" s="197"/>
      <c r="EW54" s="197"/>
      <c r="EX54" s="197"/>
      <c r="EY54" s="197"/>
      <c r="EZ54" s="197"/>
      <c r="FA54" s="197"/>
      <c r="FB54" s="197"/>
      <c r="FC54" s="197"/>
      <c r="FD54" s="197"/>
      <c r="FE54" s="197"/>
      <c r="FF54" s="197"/>
      <c r="FG54" s="197"/>
      <c r="FH54" s="197"/>
      <c r="FI54" s="197"/>
      <c r="FJ54" s="197"/>
      <c r="FK54" s="197"/>
      <c r="FL54" s="197"/>
      <c r="FM54" s="197"/>
      <c r="FN54" s="197"/>
      <c r="FO54" s="197"/>
      <c r="FP54" s="197"/>
      <c r="FQ54" s="197"/>
      <c r="FR54" s="197"/>
      <c r="FS54" s="197"/>
      <c r="FT54" s="197"/>
      <c r="FU54" s="197"/>
      <c r="FV54" s="197"/>
      <c r="FW54" s="197"/>
      <c r="FX54" s="197"/>
      <c r="FY54" s="197"/>
      <c r="FZ54" s="197"/>
      <c r="GA54" s="197"/>
      <c r="GB54" s="197"/>
      <c r="GC54" s="197"/>
      <c r="GD54" s="197"/>
      <c r="GE54" s="197"/>
      <c r="GF54" s="197"/>
      <c r="GG54" s="197"/>
      <c r="GH54" s="197"/>
      <c r="GI54" s="197"/>
      <c r="GJ54" s="197"/>
      <c r="GK54" s="197"/>
      <c r="GL54" s="197"/>
      <c r="GM54" s="197"/>
      <c r="GN54" s="197"/>
      <c r="GO54" s="197"/>
      <c r="GP54" s="197"/>
      <c r="GQ54" s="197"/>
      <c r="GR54" s="197"/>
      <c r="GS54" s="197"/>
      <c r="GT54" s="197"/>
      <c r="GU54" s="197"/>
      <c r="GV54" s="197"/>
      <c r="GW54" s="197"/>
      <c r="GX54" s="197"/>
      <c r="GY54" s="197"/>
      <c r="GZ54" s="197"/>
      <c r="HA54" s="197"/>
      <c r="HB54" s="197"/>
      <c r="HC54" s="197"/>
      <c r="HD54" s="197"/>
      <c r="HE54" s="197"/>
      <c r="HF54" s="197"/>
      <c r="HG54" s="197"/>
      <c r="HH54" s="197"/>
      <c r="HI54" s="197"/>
      <c r="HJ54" s="197"/>
      <c r="HK54" s="197"/>
      <c r="HL54" s="197"/>
      <c r="HM54" s="197"/>
      <c r="HN54" s="197"/>
      <c r="HO54" s="197"/>
      <c r="HP54" s="197"/>
      <c r="HQ54" s="197"/>
      <c r="HR54" s="197"/>
      <c r="HS54" s="197"/>
      <c r="HT54" s="197"/>
      <c r="HU54" s="197"/>
      <c r="HV54" s="197"/>
      <c r="HW54" s="197"/>
      <c r="HX54" s="197"/>
      <c r="HY54" s="197"/>
      <c r="HZ54" s="197"/>
      <c r="IA54" s="197"/>
      <c r="IB54" s="197"/>
      <c r="IC54" s="197"/>
      <c r="ID54" s="197"/>
      <c r="IE54" s="197"/>
      <c r="IF54" s="197"/>
      <c r="IG54" s="197"/>
      <c r="IH54" s="197"/>
      <c r="II54" s="197"/>
    </row>
    <row r="55" spans="1:246" s="181" customFormat="1" ht="71.099999999999994" customHeight="1">
      <c r="A55" s="216"/>
      <c r="B55" s="235"/>
      <c r="C55" s="223"/>
      <c r="D55" s="226" t="s">
        <v>29</v>
      </c>
      <c r="E55" s="227" t="s">
        <v>28</v>
      </c>
      <c r="F55" s="228">
        <v>81</v>
      </c>
      <c r="G55" s="229">
        <v>1</v>
      </c>
      <c r="H55" s="170">
        <f t="shared" si="5"/>
        <v>81</v>
      </c>
      <c r="I55" s="230">
        <v>0.23</v>
      </c>
      <c r="J55" s="172">
        <f t="shared" si="6"/>
        <v>0.23</v>
      </c>
      <c r="K55" s="241">
        <f t="shared" si="2"/>
        <v>77.884615384615387</v>
      </c>
      <c r="L55" s="239">
        <f t="shared" si="9"/>
        <v>87.230769230769241</v>
      </c>
      <c r="M55" s="243">
        <v>205</v>
      </c>
      <c r="N55" s="180"/>
      <c r="O55" s="197"/>
      <c r="P55" s="182"/>
      <c r="Q55" s="197"/>
      <c r="R55" s="197"/>
      <c r="S55" s="197"/>
      <c r="T55" s="197"/>
      <c r="U55" s="197"/>
      <c r="V55" s="197"/>
      <c r="W55" s="197"/>
      <c r="X55" s="197"/>
      <c r="Y55" s="197"/>
      <c r="Z55" s="197"/>
      <c r="AA55" s="197"/>
      <c r="AB55" s="197"/>
      <c r="AC55" s="197"/>
      <c r="AD55" s="197"/>
      <c r="AE55" s="197"/>
      <c r="AF55" s="197"/>
      <c r="AG55" s="197"/>
      <c r="AH55" s="197"/>
      <c r="AI55" s="197"/>
      <c r="AJ55" s="197"/>
      <c r="AK55" s="197"/>
      <c r="AL55" s="197"/>
      <c r="AM55" s="197"/>
      <c r="AN55" s="197"/>
      <c r="AO55" s="197"/>
      <c r="AP55" s="197"/>
      <c r="AQ55" s="197"/>
      <c r="AR55" s="197"/>
      <c r="AS55" s="197"/>
      <c r="AT55" s="197"/>
      <c r="AU55" s="197"/>
      <c r="AV55" s="197"/>
      <c r="AW55" s="197"/>
      <c r="AX55" s="197"/>
      <c r="AY55" s="197"/>
      <c r="AZ55" s="197"/>
      <c r="BA55" s="197"/>
      <c r="BB55" s="197"/>
      <c r="BC55" s="197"/>
      <c r="BD55" s="197"/>
      <c r="BE55" s="197"/>
      <c r="BF55" s="197"/>
      <c r="BG55" s="197"/>
      <c r="BH55" s="197"/>
      <c r="BI55" s="197"/>
      <c r="BJ55" s="197"/>
      <c r="BK55" s="197"/>
      <c r="BL55" s="197"/>
      <c r="BM55" s="197"/>
      <c r="BN55" s="197"/>
      <c r="BO55" s="197"/>
      <c r="BP55" s="197"/>
      <c r="BQ55" s="197"/>
      <c r="BR55" s="197"/>
      <c r="BS55" s="197"/>
      <c r="BT55" s="197"/>
      <c r="BU55" s="197"/>
      <c r="BV55" s="197"/>
      <c r="BW55" s="197"/>
      <c r="BX55" s="197"/>
      <c r="BY55" s="197"/>
      <c r="BZ55" s="197"/>
      <c r="CA55" s="197"/>
      <c r="CB55" s="197"/>
      <c r="CC55" s="197"/>
      <c r="CD55" s="197"/>
      <c r="CE55" s="197"/>
      <c r="CF55" s="197"/>
      <c r="CG55" s="197"/>
      <c r="CH55" s="197"/>
      <c r="CI55" s="197"/>
      <c r="CJ55" s="197"/>
      <c r="CK55" s="197"/>
      <c r="CL55" s="197"/>
      <c r="CM55" s="197"/>
      <c r="CN55" s="197"/>
      <c r="CO55" s="197"/>
      <c r="CP55" s="197"/>
      <c r="CQ55" s="197"/>
      <c r="CR55" s="197"/>
      <c r="CS55" s="197"/>
      <c r="CT55" s="197"/>
      <c r="CU55" s="197"/>
      <c r="CV55" s="197"/>
      <c r="CW55" s="197"/>
      <c r="CX55" s="197"/>
      <c r="CY55" s="197"/>
      <c r="CZ55" s="197"/>
      <c r="DA55" s="197"/>
      <c r="DB55" s="197"/>
      <c r="DC55" s="197"/>
      <c r="DD55" s="197"/>
      <c r="DE55" s="197"/>
      <c r="DF55" s="197"/>
      <c r="DG55" s="197"/>
      <c r="DH55" s="197"/>
      <c r="DI55" s="197"/>
      <c r="DJ55" s="197"/>
      <c r="DK55" s="197"/>
      <c r="DL55" s="197"/>
      <c r="DM55" s="197"/>
      <c r="DN55" s="197"/>
      <c r="DO55" s="197"/>
      <c r="DP55" s="197"/>
      <c r="DQ55" s="197"/>
      <c r="DR55" s="197"/>
      <c r="DS55" s="197"/>
      <c r="DT55" s="197"/>
      <c r="DU55" s="197"/>
      <c r="DV55" s="197"/>
      <c r="DW55" s="197"/>
      <c r="DX55" s="197"/>
      <c r="DY55" s="197"/>
      <c r="DZ55" s="197"/>
      <c r="EA55" s="197"/>
      <c r="EB55" s="197"/>
      <c r="EC55" s="197"/>
      <c r="ED55" s="197"/>
      <c r="EE55" s="197"/>
      <c r="EF55" s="197"/>
      <c r="EG55" s="197"/>
      <c r="EH55" s="197"/>
      <c r="EI55" s="197"/>
      <c r="EJ55" s="197"/>
      <c r="EK55" s="197"/>
      <c r="EL55" s="197"/>
      <c r="EM55" s="197"/>
      <c r="EN55" s="197"/>
      <c r="EO55" s="197"/>
      <c r="EP55" s="197"/>
      <c r="EQ55" s="197"/>
      <c r="ER55" s="197"/>
      <c r="ES55" s="197"/>
      <c r="ET55" s="197"/>
      <c r="EU55" s="197"/>
      <c r="EV55" s="197"/>
      <c r="EW55" s="197"/>
      <c r="EX55" s="197"/>
      <c r="EY55" s="197"/>
      <c r="EZ55" s="197"/>
      <c r="FA55" s="197"/>
      <c r="FB55" s="197"/>
      <c r="FC55" s="197"/>
      <c r="FD55" s="197"/>
      <c r="FE55" s="197"/>
      <c r="FF55" s="197"/>
      <c r="FG55" s="197"/>
      <c r="FH55" s="197"/>
      <c r="FI55" s="197"/>
      <c r="FJ55" s="197"/>
      <c r="FK55" s="197"/>
      <c r="FL55" s="197"/>
      <c r="FM55" s="197"/>
      <c r="FN55" s="197"/>
      <c r="FO55" s="197"/>
      <c r="FP55" s="197"/>
      <c r="FQ55" s="197"/>
      <c r="FR55" s="197"/>
      <c r="FS55" s="197"/>
      <c r="FT55" s="197"/>
      <c r="FU55" s="197"/>
      <c r="FV55" s="197"/>
      <c r="FW55" s="197"/>
      <c r="FX55" s="197"/>
      <c r="FY55" s="197"/>
      <c r="FZ55" s="197"/>
      <c r="GA55" s="197"/>
      <c r="GB55" s="197"/>
      <c r="GC55" s="197"/>
      <c r="GD55" s="197"/>
      <c r="GE55" s="197"/>
      <c r="GF55" s="197"/>
      <c r="GG55" s="197"/>
      <c r="GH55" s="197"/>
      <c r="GI55" s="197"/>
      <c r="GJ55" s="197"/>
      <c r="GK55" s="197"/>
      <c r="GL55" s="197"/>
      <c r="GM55" s="197"/>
      <c r="GN55" s="197"/>
      <c r="GO55" s="197"/>
      <c r="GP55" s="197"/>
      <c r="GQ55" s="197"/>
      <c r="GR55" s="197"/>
      <c r="GS55" s="197"/>
      <c r="GT55" s="197"/>
      <c r="GU55" s="197"/>
      <c r="GV55" s="197"/>
      <c r="GW55" s="197"/>
      <c r="GX55" s="197"/>
      <c r="GY55" s="197"/>
      <c r="GZ55" s="197"/>
      <c r="HA55" s="197"/>
      <c r="HB55" s="197"/>
      <c r="HC55" s="197"/>
      <c r="HD55" s="197"/>
      <c r="HE55" s="197"/>
      <c r="HF55" s="197"/>
      <c r="HG55" s="197"/>
      <c r="HH55" s="197"/>
      <c r="HI55" s="197"/>
      <c r="HJ55" s="197"/>
      <c r="HK55" s="197"/>
      <c r="HL55" s="197"/>
      <c r="HM55" s="197"/>
      <c r="HN55" s="197"/>
      <c r="HO55" s="197"/>
      <c r="HP55" s="197"/>
      <c r="HQ55" s="197"/>
      <c r="HR55" s="197"/>
      <c r="HS55" s="197"/>
      <c r="HT55" s="197"/>
      <c r="HU55" s="197"/>
      <c r="HV55" s="197"/>
      <c r="HW55" s="197"/>
      <c r="HX55" s="197"/>
      <c r="HY55" s="197"/>
      <c r="HZ55" s="197"/>
      <c r="IA55" s="197"/>
      <c r="IB55" s="197"/>
      <c r="IC55" s="197"/>
      <c r="ID55" s="197"/>
      <c r="IE55" s="197"/>
      <c r="IF55" s="197"/>
      <c r="IG55" s="197"/>
      <c r="IH55" s="197"/>
      <c r="II55" s="197"/>
    </row>
    <row r="56" spans="1:246" s="181" customFormat="1" ht="173.1" customHeight="1">
      <c r="A56" s="189"/>
      <c r="B56" s="190">
        <v>1001</v>
      </c>
      <c r="C56" s="220" t="s">
        <v>49</v>
      </c>
      <c r="D56" s="219" t="s">
        <v>50</v>
      </c>
      <c r="E56" s="193" t="s">
        <v>28</v>
      </c>
      <c r="F56" s="194">
        <v>77</v>
      </c>
      <c r="G56" s="195">
        <v>2</v>
      </c>
      <c r="H56" s="170">
        <f t="shared" si="5"/>
        <v>154</v>
      </c>
      <c r="I56" s="196">
        <v>0.2</v>
      </c>
      <c r="J56" s="172">
        <f t="shared" si="6"/>
        <v>0.4</v>
      </c>
      <c r="K56" s="241">
        <f t="shared" si="2"/>
        <v>74.038461538461533</v>
      </c>
      <c r="L56" s="239">
        <f>K56*1.12</f>
        <v>82.92307692307692</v>
      </c>
      <c r="M56" s="243">
        <v>195</v>
      </c>
      <c r="N56" s="180"/>
      <c r="O56" s="197"/>
      <c r="P56" s="182"/>
      <c r="Q56" s="197"/>
      <c r="R56" s="197"/>
      <c r="S56" s="197"/>
      <c r="T56" s="197"/>
      <c r="U56" s="197"/>
      <c r="V56" s="197"/>
      <c r="W56" s="197"/>
      <c r="X56" s="197"/>
      <c r="Y56" s="197"/>
      <c r="Z56" s="197"/>
      <c r="AA56" s="197"/>
      <c r="AB56" s="197"/>
      <c r="AC56" s="197"/>
      <c r="AD56" s="197"/>
      <c r="AE56" s="197"/>
      <c r="AF56" s="197"/>
      <c r="AG56" s="197"/>
      <c r="AH56" s="197"/>
      <c r="AI56" s="197"/>
      <c r="AJ56" s="197"/>
      <c r="AK56" s="197"/>
      <c r="AL56" s="197"/>
      <c r="AM56" s="197"/>
      <c r="AN56" s="197"/>
      <c r="AO56" s="197"/>
      <c r="AP56" s="197"/>
      <c r="AQ56" s="197"/>
      <c r="AR56" s="197"/>
      <c r="AS56" s="197"/>
      <c r="AT56" s="197"/>
      <c r="AU56" s="197"/>
      <c r="AV56" s="197"/>
      <c r="AW56" s="197"/>
      <c r="AX56" s="197"/>
      <c r="AY56" s="197"/>
      <c r="AZ56" s="197"/>
      <c r="BA56" s="197"/>
      <c r="BB56" s="197"/>
      <c r="BC56" s="197"/>
      <c r="BD56" s="197"/>
      <c r="BE56" s="197"/>
      <c r="BF56" s="197"/>
      <c r="BG56" s="197"/>
      <c r="BH56" s="197"/>
      <c r="BI56" s="197"/>
      <c r="BJ56" s="197"/>
      <c r="BK56" s="197"/>
      <c r="BL56" s="197"/>
      <c r="BM56" s="197"/>
      <c r="BN56" s="197"/>
      <c r="BO56" s="197"/>
      <c r="BP56" s="197"/>
      <c r="BQ56" s="197"/>
      <c r="BR56" s="197"/>
      <c r="BS56" s="197"/>
      <c r="BT56" s="197"/>
      <c r="BU56" s="197"/>
      <c r="BV56" s="197"/>
      <c r="BW56" s="197"/>
      <c r="BX56" s="197"/>
      <c r="BY56" s="197"/>
      <c r="BZ56" s="197"/>
      <c r="CA56" s="197"/>
      <c r="CB56" s="197"/>
      <c r="CC56" s="197"/>
      <c r="CD56" s="197"/>
      <c r="CE56" s="197"/>
      <c r="CF56" s="197"/>
      <c r="CG56" s="197"/>
      <c r="CH56" s="197"/>
      <c r="CI56" s="197"/>
      <c r="CJ56" s="197"/>
      <c r="CK56" s="197"/>
      <c r="CL56" s="197"/>
      <c r="CM56" s="197"/>
      <c r="CN56" s="197"/>
      <c r="CO56" s="197"/>
      <c r="CP56" s="197"/>
      <c r="CQ56" s="197"/>
      <c r="CR56" s="197"/>
      <c r="CS56" s="197"/>
      <c r="CT56" s="197"/>
      <c r="CU56" s="197"/>
      <c r="CV56" s="197"/>
      <c r="CW56" s="197"/>
      <c r="CX56" s="197"/>
      <c r="CY56" s="197"/>
      <c r="CZ56" s="197"/>
      <c r="DA56" s="197"/>
      <c r="DB56" s="197"/>
      <c r="DC56" s="197"/>
      <c r="DD56" s="197"/>
      <c r="DE56" s="197"/>
      <c r="DF56" s="197"/>
      <c r="DG56" s="197"/>
      <c r="DH56" s="197"/>
      <c r="DI56" s="197"/>
      <c r="DJ56" s="197"/>
      <c r="DK56" s="197"/>
      <c r="DL56" s="197"/>
      <c r="DM56" s="197"/>
      <c r="DN56" s="197"/>
      <c r="DO56" s="197"/>
      <c r="DP56" s="197"/>
      <c r="DQ56" s="197"/>
      <c r="DR56" s="197"/>
      <c r="DS56" s="197"/>
      <c r="DT56" s="197"/>
      <c r="DU56" s="197"/>
      <c r="DV56" s="197"/>
      <c r="DW56" s="197"/>
      <c r="DX56" s="197"/>
      <c r="DY56" s="197"/>
      <c r="DZ56" s="197"/>
      <c r="EA56" s="197"/>
      <c r="EB56" s="197"/>
      <c r="EC56" s="197"/>
      <c r="ED56" s="197"/>
      <c r="EE56" s="197"/>
      <c r="EF56" s="197"/>
      <c r="EG56" s="197"/>
      <c r="EH56" s="197"/>
      <c r="EI56" s="197"/>
      <c r="EJ56" s="197"/>
      <c r="EK56" s="197"/>
      <c r="EL56" s="197"/>
      <c r="EM56" s="197"/>
      <c r="EN56" s="197"/>
      <c r="EO56" s="197"/>
      <c r="EP56" s="197"/>
      <c r="EQ56" s="197"/>
      <c r="ER56" s="197"/>
      <c r="ES56" s="197"/>
      <c r="ET56" s="197"/>
      <c r="EU56" s="197"/>
      <c r="EV56" s="197"/>
      <c r="EW56" s="197"/>
      <c r="EX56" s="197"/>
      <c r="EY56" s="197"/>
      <c r="EZ56" s="197"/>
      <c r="FA56" s="197"/>
      <c r="FB56" s="197"/>
      <c r="FC56" s="197"/>
      <c r="FD56" s="197"/>
      <c r="FE56" s="197"/>
      <c r="FF56" s="197"/>
      <c r="FG56" s="197"/>
      <c r="FH56" s="197"/>
      <c r="FI56" s="197"/>
      <c r="FJ56" s="197"/>
      <c r="FK56" s="197"/>
      <c r="FL56" s="197"/>
      <c r="FM56" s="197"/>
      <c r="FN56" s="197"/>
      <c r="FO56" s="197"/>
      <c r="FP56" s="197"/>
      <c r="FQ56" s="197"/>
      <c r="FR56" s="197"/>
      <c r="FS56" s="197"/>
      <c r="FT56" s="197"/>
      <c r="FU56" s="197"/>
      <c r="FV56" s="197"/>
      <c r="FW56" s="197"/>
      <c r="FX56" s="197"/>
      <c r="FY56" s="197"/>
      <c r="FZ56" s="197"/>
      <c r="GA56" s="197"/>
      <c r="GB56" s="197"/>
      <c r="GC56" s="197"/>
      <c r="GD56" s="197"/>
      <c r="GE56" s="197"/>
      <c r="GF56" s="197"/>
      <c r="GG56" s="197"/>
      <c r="GH56" s="197"/>
      <c r="GI56" s="197"/>
      <c r="GJ56" s="197"/>
      <c r="GK56" s="197"/>
      <c r="GL56" s="197"/>
      <c r="GM56" s="197"/>
      <c r="GN56" s="197"/>
      <c r="GO56" s="197"/>
      <c r="GP56" s="197"/>
      <c r="GQ56" s="197"/>
      <c r="GR56" s="197"/>
      <c r="GS56" s="197"/>
      <c r="GT56" s="197"/>
      <c r="GU56" s="197"/>
      <c r="GV56" s="197"/>
      <c r="GW56" s="197"/>
      <c r="GX56" s="197"/>
      <c r="GY56" s="197"/>
      <c r="GZ56" s="197"/>
      <c r="HA56" s="197"/>
      <c r="HB56" s="197"/>
      <c r="HC56" s="197"/>
      <c r="HD56" s="197"/>
      <c r="HE56" s="197"/>
      <c r="HF56" s="197"/>
      <c r="HG56" s="197"/>
      <c r="HH56" s="197"/>
      <c r="HI56" s="197"/>
      <c r="HJ56" s="197"/>
      <c r="HK56" s="197"/>
      <c r="HL56" s="197"/>
      <c r="HM56" s="197"/>
      <c r="HN56" s="197"/>
      <c r="HO56" s="197"/>
      <c r="HP56" s="197"/>
      <c r="HQ56" s="197"/>
      <c r="HR56" s="197"/>
      <c r="HS56" s="197"/>
      <c r="HT56" s="197"/>
      <c r="HU56" s="197"/>
      <c r="HV56" s="197"/>
      <c r="HW56" s="197"/>
      <c r="HX56" s="197"/>
      <c r="HY56" s="197"/>
      <c r="HZ56" s="197"/>
      <c r="IA56" s="197"/>
      <c r="IB56" s="197"/>
      <c r="IC56" s="197"/>
      <c r="ID56" s="197"/>
      <c r="IE56" s="197"/>
      <c r="IF56" s="197"/>
      <c r="IG56" s="197"/>
      <c r="IH56" s="197"/>
      <c r="II56" s="197"/>
    </row>
    <row r="57" spans="1:246" s="181" customFormat="1" ht="128.1" customHeight="1">
      <c r="A57" s="189"/>
      <c r="B57" s="237" t="s">
        <v>155</v>
      </c>
      <c r="C57" s="218" t="s">
        <v>51</v>
      </c>
      <c r="D57" s="219" t="s">
        <v>52</v>
      </c>
      <c r="E57" s="193" t="s">
        <v>53</v>
      </c>
      <c r="F57" s="194">
        <v>77</v>
      </c>
      <c r="G57" s="195">
        <v>1</v>
      </c>
      <c r="H57" s="170">
        <f t="shared" si="5"/>
        <v>77</v>
      </c>
      <c r="I57" s="196">
        <v>0.2</v>
      </c>
      <c r="J57" s="172">
        <f t="shared" si="6"/>
        <v>0.2</v>
      </c>
      <c r="K57" s="241">
        <f t="shared" si="2"/>
        <v>74.038461538461533</v>
      </c>
      <c r="L57" s="239">
        <f>K57*1.134</f>
        <v>83.959615384615375</v>
      </c>
      <c r="M57" s="243">
        <v>198</v>
      </c>
      <c r="N57" s="180"/>
      <c r="O57" s="197"/>
      <c r="P57" s="182"/>
      <c r="Q57" s="197"/>
      <c r="R57" s="197"/>
      <c r="S57" s="197"/>
      <c r="T57" s="197"/>
      <c r="U57" s="197"/>
      <c r="V57" s="197"/>
      <c r="W57" s="197"/>
      <c r="X57" s="197"/>
      <c r="Y57" s="197"/>
      <c r="Z57" s="197"/>
      <c r="AA57" s="197"/>
      <c r="AB57" s="197"/>
      <c r="AC57" s="197"/>
      <c r="AD57" s="197"/>
      <c r="AE57" s="197"/>
      <c r="AF57" s="197"/>
      <c r="AG57" s="197"/>
      <c r="AH57" s="197"/>
      <c r="AI57" s="197"/>
      <c r="AJ57" s="197"/>
      <c r="AK57" s="197"/>
      <c r="AL57" s="197"/>
      <c r="AM57" s="197"/>
      <c r="AN57" s="197"/>
      <c r="AO57" s="197"/>
      <c r="AP57" s="197"/>
      <c r="AQ57" s="197"/>
      <c r="AR57" s="197"/>
      <c r="AS57" s="197"/>
      <c r="AT57" s="197"/>
      <c r="AU57" s="197"/>
      <c r="AV57" s="197"/>
      <c r="AW57" s="197"/>
      <c r="AX57" s="197"/>
      <c r="AY57" s="197"/>
      <c r="AZ57" s="197"/>
      <c r="BA57" s="197"/>
      <c r="BB57" s="197"/>
      <c r="BC57" s="197"/>
      <c r="BD57" s="197"/>
      <c r="BE57" s="197"/>
      <c r="BF57" s="197"/>
      <c r="BG57" s="197"/>
      <c r="BH57" s="197"/>
      <c r="BI57" s="197"/>
      <c r="BJ57" s="197"/>
      <c r="BK57" s="197"/>
      <c r="BL57" s="197"/>
      <c r="BM57" s="197"/>
      <c r="BN57" s="197"/>
      <c r="BO57" s="197"/>
      <c r="BP57" s="197"/>
      <c r="BQ57" s="197"/>
      <c r="BR57" s="197"/>
      <c r="BS57" s="197"/>
      <c r="BT57" s="197"/>
      <c r="BU57" s="197"/>
      <c r="BV57" s="197"/>
      <c r="BW57" s="197"/>
      <c r="BX57" s="197"/>
      <c r="BY57" s="197"/>
      <c r="BZ57" s="197"/>
      <c r="CA57" s="197"/>
      <c r="CB57" s="197"/>
      <c r="CC57" s="197"/>
      <c r="CD57" s="197"/>
      <c r="CE57" s="197"/>
      <c r="CF57" s="197"/>
      <c r="CG57" s="197"/>
      <c r="CH57" s="197"/>
      <c r="CI57" s="197"/>
      <c r="CJ57" s="197"/>
      <c r="CK57" s="197"/>
      <c r="CL57" s="197"/>
      <c r="CM57" s="197"/>
      <c r="CN57" s="197"/>
      <c r="CO57" s="197"/>
      <c r="CP57" s="197"/>
      <c r="CQ57" s="197"/>
      <c r="CR57" s="197"/>
      <c r="CS57" s="197"/>
      <c r="CT57" s="197"/>
      <c r="CU57" s="197"/>
      <c r="CV57" s="197"/>
      <c r="CW57" s="197"/>
      <c r="CX57" s="197"/>
      <c r="CY57" s="197"/>
      <c r="CZ57" s="197"/>
      <c r="DA57" s="197"/>
      <c r="DB57" s="197"/>
      <c r="DC57" s="197"/>
      <c r="DD57" s="197"/>
      <c r="DE57" s="197"/>
      <c r="DF57" s="197"/>
      <c r="DG57" s="197"/>
      <c r="DH57" s="197"/>
      <c r="DI57" s="197"/>
      <c r="DJ57" s="197"/>
      <c r="DK57" s="197"/>
      <c r="DL57" s="197"/>
      <c r="DM57" s="197"/>
      <c r="DN57" s="197"/>
      <c r="DO57" s="197"/>
      <c r="DP57" s="197"/>
      <c r="DQ57" s="197"/>
      <c r="DR57" s="197"/>
      <c r="DS57" s="197"/>
      <c r="DT57" s="197"/>
      <c r="DU57" s="197"/>
      <c r="DV57" s="197"/>
      <c r="DW57" s="197"/>
      <c r="DX57" s="197"/>
      <c r="DY57" s="197"/>
      <c r="DZ57" s="197"/>
      <c r="EA57" s="197"/>
      <c r="EB57" s="197"/>
      <c r="EC57" s="197"/>
      <c r="ED57" s="197"/>
      <c r="EE57" s="197"/>
      <c r="EF57" s="197"/>
      <c r="EG57" s="197"/>
      <c r="EH57" s="197"/>
      <c r="EI57" s="197"/>
      <c r="EJ57" s="197"/>
      <c r="EK57" s="197"/>
      <c r="EL57" s="197"/>
      <c r="EM57" s="197"/>
      <c r="EN57" s="197"/>
      <c r="EO57" s="197"/>
      <c r="EP57" s="197"/>
      <c r="EQ57" s="197"/>
      <c r="ER57" s="197"/>
      <c r="ES57" s="197"/>
      <c r="ET57" s="197"/>
      <c r="EU57" s="197"/>
      <c r="EV57" s="197"/>
      <c r="EW57" s="197"/>
      <c r="EX57" s="197"/>
      <c r="EY57" s="197"/>
      <c r="EZ57" s="197"/>
      <c r="FA57" s="197"/>
      <c r="FB57" s="197"/>
      <c r="FC57" s="197"/>
      <c r="FD57" s="197"/>
      <c r="FE57" s="197"/>
      <c r="FF57" s="197"/>
      <c r="FG57" s="197"/>
      <c r="FH57" s="197"/>
      <c r="FI57" s="197"/>
      <c r="FJ57" s="197"/>
      <c r="FK57" s="197"/>
      <c r="FL57" s="197"/>
      <c r="FM57" s="197"/>
      <c r="FN57" s="197"/>
      <c r="FO57" s="197"/>
      <c r="FP57" s="197"/>
      <c r="FQ57" s="197"/>
      <c r="FR57" s="197"/>
      <c r="FS57" s="197"/>
      <c r="FT57" s="197"/>
      <c r="FU57" s="197"/>
      <c r="FV57" s="197"/>
      <c r="FW57" s="197"/>
      <c r="FX57" s="197"/>
      <c r="FY57" s="197"/>
      <c r="FZ57" s="197"/>
      <c r="GA57" s="197"/>
      <c r="GB57" s="197"/>
      <c r="GC57" s="197"/>
      <c r="GD57" s="197"/>
      <c r="GE57" s="197"/>
      <c r="GF57" s="197"/>
      <c r="GG57" s="197"/>
      <c r="GH57" s="197"/>
      <c r="GI57" s="197"/>
      <c r="GJ57" s="197"/>
      <c r="GK57" s="197"/>
      <c r="GL57" s="197"/>
      <c r="GM57" s="197"/>
      <c r="GN57" s="197"/>
      <c r="GO57" s="197"/>
      <c r="GP57" s="197"/>
      <c r="GQ57" s="197"/>
      <c r="GR57" s="197"/>
      <c r="GS57" s="197"/>
      <c r="GT57" s="197"/>
      <c r="GU57" s="197"/>
      <c r="GV57" s="197"/>
      <c r="GW57" s="197"/>
      <c r="GX57" s="197"/>
      <c r="GY57" s="197"/>
      <c r="GZ57" s="197"/>
      <c r="HA57" s="197"/>
      <c r="HB57" s="197"/>
      <c r="HC57" s="197"/>
      <c r="HD57" s="197"/>
      <c r="HE57" s="197"/>
      <c r="HF57" s="197"/>
      <c r="HG57" s="197"/>
      <c r="HH57" s="197"/>
      <c r="HI57" s="197"/>
      <c r="HJ57" s="197"/>
      <c r="HK57" s="197"/>
      <c r="HL57" s="197"/>
      <c r="HM57" s="197"/>
      <c r="HN57" s="197"/>
      <c r="HO57" s="197"/>
      <c r="HP57" s="197"/>
      <c r="HQ57" s="197"/>
      <c r="HR57" s="197"/>
      <c r="HS57" s="197"/>
      <c r="HT57" s="197"/>
      <c r="HU57" s="197"/>
      <c r="HV57" s="197"/>
      <c r="HW57" s="197"/>
      <c r="HX57" s="197"/>
      <c r="HY57" s="197"/>
      <c r="HZ57" s="197"/>
      <c r="IA57" s="197"/>
      <c r="IB57" s="197"/>
      <c r="IC57" s="197"/>
      <c r="ID57" s="197"/>
      <c r="IE57" s="197"/>
      <c r="IF57" s="197"/>
      <c r="IG57" s="197"/>
      <c r="IH57" s="197"/>
      <c r="II57" s="197"/>
    </row>
    <row r="58" spans="1:246" s="181" customFormat="1" ht="132" customHeight="1">
      <c r="A58" s="189"/>
      <c r="B58" s="238"/>
      <c r="C58" s="225"/>
      <c r="D58" s="219" t="s">
        <v>54</v>
      </c>
      <c r="E58" s="193" t="s">
        <v>53</v>
      </c>
      <c r="F58" s="194">
        <v>80</v>
      </c>
      <c r="G58" s="195">
        <v>1</v>
      </c>
      <c r="H58" s="170">
        <f t="shared" si="5"/>
        <v>80</v>
      </c>
      <c r="I58" s="196">
        <v>0.26</v>
      </c>
      <c r="J58" s="172">
        <f t="shared" si="6"/>
        <v>0.26</v>
      </c>
      <c r="K58" s="241">
        <f t="shared" si="2"/>
        <v>76.92307692307692</v>
      </c>
      <c r="L58" s="239">
        <f t="shared" ref="L58" si="10">K58*1.134</f>
        <v>87.230769230769212</v>
      </c>
      <c r="M58" s="243">
        <v>205</v>
      </c>
      <c r="N58" s="180"/>
      <c r="O58" s="197"/>
      <c r="P58" s="182"/>
      <c r="Q58" s="197"/>
      <c r="R58" s="197"/>
      <c r="S58" s="197"/>
      <c r="T58" s="197"/>
      <c r="U58" s="197"/>
      <c r="V58" s="197"/>
      <c r="W58" s="197"/>
      <c r="X58" s="197"/>
      <c r="Y58" s="197"/>
      <c r="Z58" s="197"/>
      <c r="AA58" s="197"/>
      <c r="AB58" s="197"/>
      <c r="AC58" s="197"/>
      <c r="AD58" s="197"/>
      <c r="AE58" s="197"/>
      <c r="AF58" s="197"/>
      <c r="AG58" s="197"/>
      <c r="AH58" s="197"/>
      <c r="AI58" s="197"/>
      <c r="AJ58" s="197"/>
      <c r="AK58" s="197"/>
      <c r="AL58" s="197"/>
      <c r="AM58" s="197"/>
      <c r="AN58" s="197"/>
      <c r="AO58" s="197"/>
      <c r="AP58" s="197"/>
      <c r="AQ58" s="197"/>
      <c r="AR58" s="197"/>
      <c r="AS58" s="197"/>
      <c r="AT58" s="197"/>
      <c r="AU58" s="197"/>
      <c r="AV58" s="197"/>
      <c r="AW58" s="197"/>
      <c r="AX58" s="197"/>
      <c r="AY58" s="197"/>
      <c r="AZ58" s="197"/>
      <c r="BA58" s="197"/>
      <c r="BB58" s="197"/>
      <c r="BC58" s="197"/>
      <c r="BD58" s="197"/>
      <c r="BE58" s="197"/>
      <c r="BF58" s="197"/>
      <c r="BG58" s="197"/>
      <c r="BH58" s="197"/>
      <c r="BI58" s="197"/>
      <c r="BJ58" s="197"/>
      <c r="BK58" s="197"/>
      <c r="BL58" s="197"/>
      <c r="BM58" s="197"/>
      <c r="BN58" s="197"/>
      <c r="BO58" s="197"/>
      <c r="BP58" s="197"/>
      <c r="BQ58" s="197"/>
      <c r="BR58" s="197"/>
      <c r="BS58" s="197"/>
      <c r="BT58" s="197"/>
      <c r="BU58" s="197"/>
      <c r="BV58" s="197"/>
      <c r="BW58" s="197"/>
      <c r="BX58" s="197"/>
      <c r="BY58" s="197"/>
      <c r="BZ58" s="197"/>
      <c r="CA58" s="197"/>
      <c r="CB58" s="197"/>
      <c r="CC58" s="197"/>
      <c r="CD58" s="197"/>
      <c r="CE58" s="197"/>
      <c r="CF58" s="197"/>
      <c r="CG58" s="197"/>
      <c r="CH58" s="197"/>
      <c r="CI58" s="197"/>
      <c r="CJ58" s="197"/>
      <c r="CK58" s="197"/>
      <c r="CL58" s="197"/>
      <c r="CM58" s="197"/>
      <c r="CN58" s="197"/>
      <c r="CO58" s="197"/>
      <c r="CP58" s="197"/>
      <c r="CQ58" s="197"/>
      <c r="CR58" s="197"/>
      <c r="CS58" s="197"/>
      <c r="CT58" s="197"/>
      <c r="CU58" s="197"/>
      <c r="CV58" s="197"/>
      <c r="CW58" s="197"/>
      <c r="CX58" s="197"/>
      <c r="CY58" s="197"/>
      <c r="CZ58" s="197"/>
      <c r="DA58" s="197"/>
      <c r="DB58" s="197"/>
      <c r="DC58" s="197"/>
      <c r="DD58" s="197"/>
      <c r="DE58" s="197"/>
      <c r="DF58" s="197"/>
      <c r="DG58" s="197"/>
      <c r="DH58" s="197"/>
      <c r="DI58" s="197"/>
      <c r="DJ58" s="197"/>
      <c r="DK58" s="197"/>
      <c r="DL58" s="197"/>
      <c r="DM58" s="197"/>
      <c r="DN58" s="197"/>
      <c r="DO58" s="197"/>
      <c r="DP58" s="197"/>
      <c r="DQ58" s="197"/>
      <c r="DR58" s="197"/>
      <c r="DS58" s="197"/>
      <c r="DT58" s="197"/>
      <c r="DU58" s="197"/>
      <c r="DV58" s="197"/>
      <c r="DW58" s="197"/>
      <c r="DX58" s="197"/>
      <c r="DY58" s="197"/>
      <c r="DZ58" s="197"/>
      <c r="EA58" s="197"/>
      <c r="EB58" s="197"/>
      <c r="EC58" s="197"/>
      <c r="ED58" s="197"/>
      <c r="EE58" s="197"/>
      <c r="EF58" s="197"/>
      <c r="EG58" s="197"/>
      <c r="EH58" s="197"/>
      <c r="EI58" s="197"/>
      <c r="EJ58" s="197"/>
      <c r="EK58" s="197"/>
      <c r="EL58" s="197"/>
      <c r="EM58" s="197"/>
      <c r="EN58" s="197"/>
      <c r="EO58" s="197"/>
      <c r="EP58" s="197"/>
      <c r="EQ58" s="197"/>
      <c r="ER58" s="197"/>
      <c r="ES58" s="197"/>
      <c r="ET58" s="197"/>
      <c r="EU58" s="197"/>
      <c r="EV58" s="197"/>
      <c r="EW58" s="197"/>
      <c r="EX58" s="197"/>
      <c r="EY58" s="197"/>
      <c r="EZ58" s="197"/>
      <c r="FA58" s="197"/>
      <c r="FB58" s="197"/>
      <c r="FC58" s="197"/>
      <c r="FD58" s="197"/>
      <c r="FE58" s="197"/>
      <c r="FF58" s="197"/>
      <c r="FG58" s="197"/>
      <c r="FH58" s="197"/>
      <c r="FI58" s="197"/>
      <c r="FJ58" s="197"/>
      <c r="FK58" s="197"/>
      <c r="FL58" s="197"/>
      <c r="FM58" s="197"/>
      <c r="FN58" s="197"/>
      <c r="FO58" s="197"/>
      <c r="FP58" s="197"/>
      <c r="FQ58" s="197"/>
      <c r="FR58" s="197"/>
      <c r="FS58" s="197"/>
      <c r="FT58" s="197"/>
      <c r="FU58" s="197"/>
      <c r="FV58" s="197"/>
      <c r="FW58" s="197"/>
      <c r="FX58" s="197"/>
      <c r="FY58" s="197"/>
      <c r="FZ58" s="197"/>
      <c r="GA58" s="197"/>
      <c r="GB58" s="197"/>
      <c r="GC58" s="197"/>
      <c r="GD58" s="197"/>
      <c r="GE58" s="197"/>
      <c r="GF58" s="197"/>
      <c r="GG58" s="197"/>
      <c r="GH58" s="197"/>
      <c r="GI58" s="197"/>
      <c r="GJ58" s="197"/>
      <c r="GK58" s="197"/>
      <c r="GL58" s="197"/>
      <c r="GM58" s="197"/>
      <c r="GN58" s="197"/>
      <c r="GO58" s="197"/>
      <c r="GP58" s="197"/>
      <c r="GQ58" s="197"/>
      <c r="GR58" s="197"/>
      <c r="GS58" s="197"/>
      <c r="GT58" s="197"/>
      <c r="GU58" s="197"/>
      <c r="GV58" s="197"/>
      <c r="GW58" s="197"/>
      <c r="GX58" s="197"/>
      <c r="GY58" s="197"/>
      <c r="GZ58" s="197"/>
      <c r="HA58" s="197"/>
      <c r="HB58" s="197"/>
      <c r="HC58" s="197"/>
      <c r="HD58" s="197"/>
      <c r="HE58" s="197"/>
      <c r="HF58" s="197"/>
      <c r="HG58" s="197"/>
      <c r="HH58" s="197"/>
      <c r="HI58" s="197"/>
      <c r="HJ58" s="197"/>
      <c r="HK58" s="197"/>
      <c r="HL58" s="197"/>
      <c r="HM58" s="197"/>
      <c r="HN58" s="197"/>
      <c r="HO58" s="197"/>
      <c r="HP58" s="197"/>
      <c r="HQ58" s="197"/>
      <c r="HR58" s="197"/>
      <c r="HS58" s="197"/>
      <c r="HT58" s="197"/>
      <c r="HU58" s="197"/>
      <c r="HV58" s="197"/>
      <c r="HW58" s="197"/>
      <c r="HX58" s="197"/>
      <c r="HY58" s="197"/>
      <c r="HZ58" s="197"/>
      <c r="IA58" s="197"/>
      <c r="IB58" s="197"/>
      <c r="IC58" s="197"/>
      <c r="ID58" s="197"/>
      <c r="IE58" s="197"/>
      <c r="IF58" s="197"/>
      <c r="IG58" s="197"/>
      <c r="IH58" s="197"/>
      <c r="II58" s="197"/>
    </row>
    <row r="59" spans="1:246" s="211" customFormat="1" ht="132" customHeight="1">
      <c r="A59" s="198"/>
      <c r="B59" s="199"/>
      <c r="C59" s="200"/>
      <c r="D59" s="201" t="s">
        <v>55</v>
      </c>
      <c r="E59" s="202"/>
      <c r="F59" s="203">
        <v>62</v>
      </c>
      <c r="G59" s="204">
        <v>30</v>
      </c>
      <c r="H59" s="205">
        <f t="shared" si="5"/>
        <v>1860</v>
      </c>
      <c r="I59" s="206">
        <v>0.18</v>
      </c>
      <c r="J59" s="207">
        <f t="shared" si="6"/>
        <v>5.3999999999999995</v>
      </c>
      <c r="K59" s="241">
        <f t="shared" si="2"/>
        <v>59.615384615384613</v>
      </c>
      <c r="L59" s="239">
        <f>K59*1.134</f>
        <v>67.603846153846149</v>
      </c>
      <c r="M59" s="243">
        <v>159</v>
      </c>
      <c r="N59" s="208"/>
      <c r="O59" s="209"/>
      <c r="P59" s="210"/>
      <c r="Q59" s="209"/>
      <c r="R59" s="209"/>
      <c r="S59" s="209"/>
      <c r="T59" s="209"/>
      <c r="U59" s="209"/>
      <c r="V59" s="209"/>
      <c r="W59" s="209"/>
      <c r="X59" s="209"/>
      <c r="Y59" s="209"/>
      <c r="Z59" s="209"/>
      <c r="AA59" s="209"/>
      <c r="AB59" s="209"/>
      <c r="AC59" s="209"/>
      <c r="AD59" s="209"/>
      <c r="AE59" s="209"/>
      <c r="AF59" s="209"/>
      <c r="AG59" s="209"/>
      <c r="AH59" s="209"/>
      <c r="AI59" s="209"/>
      <c r="AJ59" s="209"/>
      <c r="AK59" s="209"/>
      <c r="AL59" s="209"/>
      <c r="AM59" s="209"/>
      <c r="AN59" s="209"/>
      <c r="AO59" s="209"/>
      <c r="AP59" s="209"/>
      <c r="AQ59" s="209"/>
      <c r="AR59" s="209"/>
      <c r="AS59" s="209"/>
      <c r="AT59" s="209"/>
      <c r="AU59" s="209"/>
      <c r="AV59" s="209"/>
      <c r="AW59" s="209"/>
      <c r="AX59" s="209"/>
      <c r="AY59" s="209"/>
      <c r="AZ59" s="209"/>
      <c r="BA59" s="209"/>
      <c r="BB59" s="209"/>
      <c r="BC59" s="209"/>
      <c r="BD59" s="209"/>
      <c r="BE59" s="209"/>
      <c r="BF59" s="209"/>
      <c r="BG59" s="209"/>
      <c r="BH59" s="209"/>
      <c r="BI59" s="209"/>
      <c r="BJ59" s="209"/>
      <c r="BK59" s="209"/>
      <c r="BL59" s="209"/>
      <c r="BM59" s="209"/>
      <c r="BN59" s="209"/>
      <c r="BO59" s="209"/>
      <c r="BP59" s="209"/>
      <c r="BQ59" s="209"/>
      <c r="BR59" s="209"/>
      <c r="BS59" s="209"/>
      <c r="BT59" s="209"/>
      <c r="BU59" s="209"/>
      <c r="BV59" s="209"/>
      <c r="BW59" s="209"/>
      <c r="BX59" s="209"/>
      <c r="BY59" s="209"/>
      <c r="BZ59" s="209"/>
      <c r="CA59" s="209"/>
      <c r="CB59" s="209"/>
      <c r="CC59" s="209"/>
      <c r="CD59" s="209"/>
      <c r="CE59" s="209"/>
      <c r="CF59" s="209"/>
      <c r="CG59" s="209"/>
      <c r="CH59" s="209"/>
      <c r="CI59" s="209"/>
      <c r="CJ59" s="209"/>
      <c r="CK59" s="209"/>
      <c r="CL59" s="209"/>
      <c r="CM59" s="209"/>
      <c r="CN59" s="209"/>
      <c r="CO59" s="209"/>
      <c r="CP59" s="209"/>
      <c r="CQ59" s="209"/>
      <c r="CR59" s="209"/>
      <c r="CS59" s="209"/>
      <c r="CT59" s="209"/>
      <c r="CU59" s="209"/>
      <c r="CV59" s="209"/>
      <c r="CW59" s="209"/>
      <c r="CX59" s="209"/>
      <c r="CY59" s="209"/>
      <c r="CZ59" s="209"/>
      <c r="DA59" s="209"/>
      <c r="DB59" s="209"/>
      <c r="DC59" s="209"/>
      <c r="DD59" s="209"/>
      <c r="DE59" s="209"/>
      <c r="DF59" s="209"/>
      <c r="DG59" s="209"/>
      <c r="DH59" s="209"/>
      <c r="DI59" s="209"/>
      <c r="DJ59" s="209"/>
      <c r="DK59" s="209"/>
      <c r="DL59" s="209"/>
      <c r="DM59" s="209"/>
      <c r="DN59" s="209"/>
      <c r="DO59" s="209"/>
      <c r="DP59" s="209"/>
      <c r="DQ59" s="209"/>
      <c r="DR59" s="209"/>
      <c r="DS59" s="209"/>
      <c r="DT59" s="209"/>
      <c r="DU59" s="209"/>
      <c r="DV59" s="209"/>
      <c r="DW59" s="209"/>
      <c r="DX59" s="209"/>
      <c r="DY59" s="209"/>
      <c r="DZ59" s="209"/>
      <c r="EA59" s="209"/>
      <c r="EB59" s="209"/>
      <c r="EC59" s="209"/>
      <c r="ED59" s="209"/>
      <c r="EE59" s="209"/>
      <c r="EF59" s="209"/>
      <c r="EG59" s="209"/>
      <c r="EH59" s="209"/>
      <c r="EI59" s="209"/>
      <c r="EJ59" s="209"/>
      <c r="EK59" s="209"/>
      <c r="EL59" s="209"/>
      <c r="EM59" s="209"/>
      <c r="EN59" s="209"/>
      <c r="EO59" s="209"/>
      <c r="EP59" s="209"/>
      <c r="EQ59" s="209"/>
      <c r="ER59" s="209"/>
      <c r="ES59" s="209"/>
      <c r="ET59" s="209"/>
      <c r="EU59" s="209"/>
      <c r="EV59" s="209"/>
      <c r="EW59" s="209"/>
      <c r="EX59" s="209"/>
      <c r="EY59" s="209"/>
      <c r="EZ59" s="209"/>
      <c r="FA59" s="209"/>
      <c r="FB59" s="209"/>
      <c r="FC59" s="209"/>
      <c r="FD59" s="209"/>
      <c r="FE59" s="209"/>
      <c r="FF59" s="209"/>
      <c r="FG59" s="209"/>
      <c r="FH59" s="209"/>
      <c r="FI59" s="209"/>
      <c r="FJ59" s="209"/>
      <c r="FK59" s="209"/>
      <c r="FL59" s="209"/>
      <c r="FM59" s="209"/>
      <c r="FN59" s="209"/>
      <c r="FO59" s="209"/>
      <c r="FP59" s="209"/>
      <c r="FQ59" s="209"/>
      <c r="FR59" s="209"/>
      <c r="FS59" s="209"/>
      <c r="FT59" s="209"/>
      <c r="FU59" s="209"/>
      <c r="FV59" s="209"/>
      <c r="FW59" s="209"/>
      <c r="FX59" s="209"/>
      <c r="FY59" s="209"/>
      <c r="FZ59" s="209"/>
      <c r="GA59" s="209"/>
      <c r="GB59" s="209"/>
      <c r="GC59" s="209"/>
      <c r="GD59" s="209"/>
      <c r="GE59" s="209"/>
      <c r="GF59" s="209"/>
      <c r="GG59" s="209"/>
      <c r="GH59" s="209"/>
      <c r="GI59" s="209"/>
      <c r="GJ59" s="209"/>
      <c r="GK59" s="209"/>
      <c r="GL59" s="209"/>
      <c r="GM59" s="209"/>
      <c r="GN59" s="209"/>
      <c r="GO59" s="209"/>
      <c r="GP59" s="209"/>
      <c r="GQ59" s="209"/>
      <c r="GR59" s="209"/>
      <c r="GS59" s="209"/>
      <c r="GT59" s="209"/>
      <c r="GU59" s="209"/>
      <c r="GV59" s="209"/>
      <c r="GW59" s="209"/>
      <c r="GX59" s="209"/>
      <c r="GY59" s="209"/>
      <c r="GZ59" s="209"/>
      <c r="HA59" s="209"/>
      <c r="HB59" s="209"/>
      <c r="HC59" s="209"/>
      <c r="HD59" s="209"/>
      <c r="HE59" s="209"/>
      <c r="HF59" s="209"/>
      <c r="HG59" s="209"/>
      <c r="HH59" s="209"/>
      <c r="HI59" s="209"/>
      <c r="HJ59" s="209"/>
      <c r="HK59" s="209"/>
      <c r="HL59" s="209"/>
      <c r="HM59" s="209"/>
      <c r="HN59" s="209"/>
      <c r="HO59" s="209"/>
      <c r="HP59" s="209"/>
      <c r="HQ59" s="209"/>
      <c r="HR59" s="209"/>
      <c r="HS59" s="209"/>
      <c r="HT59" s="209"/>
      <c r="HU59" s="209"/>
      <c r="HV59" s="209"/>
      <c r="HW59" s="209"/>
      <c r="HX59" s="209"/>
      <c r="HY59" s="209"/>
      <c r="HZ59" s="209"/>
      <c r="IA59" s="209"/>
      <c r="IB59" s="209"/>
      <c r="IC59" s="209"/>
      <c r="ID59" s="209"/>
      <c r="IE59" s="209"/>
      <c r="IF59" s="209"/>
      <c r="IG59" s="209"/>
      <c r="IH59" s="209"/>
      <c r="II59" s="209"/>
    </row>
    <row r="60" spans="1:246" s="211" customFormat="1" ht="132" customHeight="1">
      <c r="A60" s="198"/>
      <c r="B60" s="199"/>
      <c r="C60" s="200"/>
      <c r="D60" s="201" t="s">
        <v>56</v>
      </c>
      <c r="E60" s="202"/>
      <c r="F60" s="203">
        <v>44</v>
      </c>
      <c r="G60" s="204">
        <v>30</v>
      </c>
      <c r="H60" s="205">
        <f t="shared" si="5"/>
        <v>1320</v>
      </c>
      <c r="I60" s="206">
        <v>7.9000000000000001E-2</v>
      </c>
      <c r="J60" s="207">
        <f t="shared" si="6"/>
        <v>2.37</v>
      </c>
      <c r="K60" s="241">
        <f t="shared" si="2"/>
        <v>42.307692307692307</v>
      </c>
      <c r="L60" s="239">
        <f t="shared" ref="L60:L61" si="11">K60*1.134</f>
        <v>47.976923076923072</v>
      </c>
      <c r="M60" s="243">
        <v>113</v>
      </c>
      <c r="N60" s="208"/>
      <c r="O60" s="209"/>
      <c r="P60" s="210"/>
      <c r="Q60" s="209"/>
      <c r="R60" s="209"/>
      <c r="S60" s="209"/>
      <c r="T60" s="209"/>
      <c r="U60" s="209"/>
      <c r="V60" s="209"/>
      <c r="W60" s="209"/>
      <c r="X60" s="209"/>
      <c r="Y60" s="209"/>
      <c r="Z60" s="209"/>
      <c r="AA60" s="209"/>
      <c r="AB60" s="209"/>
      <c r="AC60" s="209"/>
      <c r="AD60" s="209"/>
      <c r="AE60" s="209"/>
      <c r="AF60" s="209"/>
      <c r="AG60" s="209"/>
      <c r="AH60" s="209"/>
      <c r="AI60" s="209"/>
      <c r="AJ60" s="209"/>
      <c r="AK60" s="209"/>
      <c r="AL60" s="209"/>
      <c r="AM60" s="209"/>
      <c r="AN60" s="209"/>
      <c r="AO60" s="209"/>
      <c r="AP60" s="209"/>
      <c r="AQ60" s="209"/>
      <c r="AR60" s="209"/>
      <c r="AS60" s="209"/>
      <c r="AT60" s="209"/>
      <c r="AU60" s="209"/>
      <c r="AV60" s="209"/>
      <c r="AW60" s="209"/>
      <c r="AX60" s="209"/>
      <c r="AY60" s="209"/>
      <c r="AZ60" s="209"/>
      <c r="BA60" s="209"/>
      <c r="BB60" s="209"/>
      <c r="BC60" s="209"/>
      <c r="BD60" s="209"/>
      <c r="BE60" s="209"/>
      <c r="BF60" s="209"/>
      <c r="BG60" s="209"/>
      <c r="BH60" s="209"/>
      <c r="BI60" s="209"/>
      <c r="BJ60" s="209"/>
      <c r="BK60" s="209"/>
      <c r="BL60" s="209"/>
      <c r="BM60" s="209"/>
      <c r="BN60" s="209"/>
      <c r="BO60" s="209"/>
      <c r="BP60" s="209"/>
      <c r="BQ60" s="209"/>
      <c r="BR60" s="209"/>
      <c r="BS60" s="209"/>
      <c r="BT60" s="209"/>
      <c r="BU60" s="209"/>
      <c r="BV60" s="209"/>
      <c r="BW60" s="209"/>
      <c r="BX60" s="209"/>
      <c r="BY60" s="209"/>
      <c r="BZ60" s="209"/>
      <c r="CA60" s="209"/>
      <c r="CB60" s="209"/>
      <c r="CC60" s="209"/>
      <c r="CD60" s="209"/>
      <c r="CE60" s="209"/>
      <c r="CF60" s="209"/>
      <c r="CG60" s="209"/>
      <c r="CH60" s="209"/>
      <c r="CI60" s="209"/>
      <c r="CJ60" s="209"/>
      <c r="CK60" s="209"/>
      <c r="CL60" s="209"/>
      <c r="CM60" s="209"/>
      <c r="CN60" s="209"/>
      <c r="CO60" s="209"/>
      <c r="CP60" s="209"/>
      <c r="CQ60" s="209"/>
      <c r="CR60" s="209"/>
      <c r="CS60" s="209"/>
      <c r="CT60" s="209"/>
      <c r="CU60" s="209"/>
      <c r="CV60" s="209"/>
      <c r="CW60" s="209"/>
      <c r="CX60" s="209"/>
      <c r="CY60" s="209"/>
      <c r="CZ60" s="209"/>
      <c r="DA60" s="209"/>
      <c r="DB60" s="209"/>
      <c r="DC60" s="209"/>
      <c r="DD60" s="209"/>
      <c r="DE60" s="209"/>
      <c r="DF60" s="209"/>
      <c r="DG60" s="209"/>
      <c r="DH60" s="209"/>
      <c r="DI60" s="209"/>
      <c r="DJ60" s="209"/>
      <c r="DK60" s="209"/>
      <c r="DL60" s="209"/>
      <c r="DM60" s="209"/>
      <c r="DN60" s="209"/>
      <c r="DO60" s="209"/>
      <c r="DP60" s="209"/>
      <c r="DQ60" s="209"/>
      <c r="DR60" s="209"/>
      <c r="DS60" s="209"/>
      <c r="DT60" s="209"/>
      <c r="DU60" s="209"/>
      <c r="DV60" s="209"/>
      <c r="DW60" s="209"/>
      <c r="DX60" s="209"/>
      <c r="DY60" s="209"/>
      <c r="DZ60" s="209"/>
      <c r="EA60" s="209"/>
      <c r="EB60" s="209"/>
      <c r="EC60" s="209"/>
      <c r="ED60" s="209"/>
      <c r="EE60" s="209"/>
      <c r="EF60" s="209"/>
      <c r="EG60" s="209"/>
      <c r="EH60" s="209"/>
      <c r="EI60" s="209"/>
      <c r="EJ60" s="209"/>
      <c r="EK60" s="209"/>
      <c r="EL60" s="209"/>
      <c r="EM60" s="209"/>
      <c r="EN60" s="209"/>
      <c r="EO60" s="209"/>
      <c r="EP60" s="209"/>
      <c r="EQ60" s="209"/>
      <c r="ER60" s="209"/>
      <c r="ES60" s="209"/>
      <c r="ET60" s="209"/>
      <c r="EU60" s="209"/>
      <c r="EV60" s="209"/>
      <c r="EW60" s="209"/>
      <c r="EX60" s="209"/>
      <c r="EY60" s="209"/>
      <c r="EZ60" s="209"/>
      <c r="FA60" s="209"/>
      <c r="FB60" s="209"/>
      <c r="FC60" s="209"/>
      <c r="FD60" s="209"/>
      <c r="FE60" s="209"/>
      <c r="FF60" s="209"/>
      <c r="FG60" s="209"/>
      <c r="FH60" s="209"/>
      <c r="FI60" s="209"/>
      <c r="FJ60" s="209"/>
      <c r="FK60" s="209"/>
      <c r="FL60" s="209"/>
      <c r="FM60" s="209"/>
      <c r="FN60" s="209"/>
      <c r="FO60" s="209"/>
      <c r="FP60" s="209"/>
      <c r="FQ60" s="209"/>
      <c r="FR60" s="209"/>
      <c r="FS60" s="209"/>
      <c r="FT60" s="209"/>
      <c r="FU60" s="209"/>
      <c r="FV60" s="209"/>
      <c r="FW60" s="209"/>
      <c r="FX60" s="209"/>
      <c r="FY60" s="209"/>
      <c r="FZ60" s="209"/>
      <c r="GA60" s="209"/>
      <c r="GB60" s="209"/>
      <c r="GC60" s="209"/>
      <c r="GD60" s="209"/>
      <c r="GE60" s="209"/>
      <c r="GF60" s="209"/>
      <c r="GG60" s="209"/>
      <c r="GH60" s="209"/>
      <c r="GI60" s="209"/>
      <c r="GJ60" s="209"/>
      <c r="GK60" s="209"/>
      <c r="GL60" s="209"/>
      <c r="GM60" s="209"/>
      <c r="GN60" s="209"/>
      <c r="GO60" s="209"/>
      <c r="GP60" s="209"/>
      <c r="GQ60" s="209"/>
      <c r="GR60" s="209"/>
      <c r="GS60" s="209"/>
      <c r="GT60" s="209"/>
      <c r="GU60" s="209"/>
      <c r="GV60" s="209"/>
      <c r="GW60" s="209"/>
      <c r="GX60" s="209"/>
      <c r="GY60" s="209"/>
      <c r="GZ60" s="209"/>
      <c r="HA60" s="209"/>
      <c r="HB60" s="209"/>
      <c r="HC60" s="209"/>
      <c r="HD60" s="209"/>
      <c r="HE60" s="209"/>
      <c r="HF60" s="209"/>
      <c r="HG60" s="209"/>
      <c r="HH60" s="209"/>
      <c r="HI60" s="209"/>
      <c r="HJ60" s="209"/>
      <c r="HK60" s="209"/>
      <c r="HL60" s="209"/>
      <c r="HM60" s="209"/>
      <c r="HN60" s="209"/>
      <c r="HO60" s="209"/>
      <c r="HP60" s="209"/>
      <c r="HQ60" s="209"/>
      <c r="HR60" s="209"/>
      <c r="HS60" s="209"/>
      <c r="HT60" s="209"/>
      <c r="HU60" s="209"/>
      <c r="HV60" s="209"/>
      <c r="HW60" s="209"/>
      <c r="HX60" s="209"/>
      <c r="HY60" s="209"/>
      <c r="HZ60" s="209"/>
      <c r="IA60" s="209"/>
      <c r="IB60" s="209"/>
      <c r="IC60" s="209"/>
      <c r="ID60" s="209"/>
      <c r="IE60" s="209"/>
      <c r="IF60" s="209"/>
      <c r="IG60" s="209"/>
      <c r="IH60" s="209"/>
      <c r="II60" s="209"/>
    </row>
    <row r="61" spans="1:246" s="211" customFormat="1" ht="132" customHeight="1">
      <c r="A61" s="198"/>
      <c r="B61" s="199"/>
      <c r="C61" s="200"/>
      <c r="D61" s="201" t="s">
        <v>57</v>
      </c>
      <c r="E61" s="202"/>
      <c r="F61" s="203">
        <v>60</v>
      </c>
      <c r="G61" s="204">
        <v>30</v>
      </c>
      <c r="H61" s="205">
        <f t="shared" si="5"/>
        <v>1800</v>
      </c>
      <c r="I61" s="206">
        <v>0.09</v>
      </c>
      <c r="J61" s="207">
        <f t="shared" si="6"/>
        <v>2.6999999999999997</v>
      </c>
      <c r="K61" s="241">
        <f t="shared" si="2"/>
        <v>57.692307692307693</v>
      </c>
      <c r="L61" s="239">
        <f t="shared" si="11"/>
        <v>65.42307692307692</v>
      </c>
      <c r="M61" s="243">
        <v>154</v>
      </c>
      <c r="N61" s="208"/>
      <c r="O61" s="209"/>
      <c r="P61" s="210"/>
      <c r="Q61" s="209"/>
      <c r="R61" s="209"/>
      <c r="S61" s="209"/>
      <c r="T61" s="209"/>
      <c r="U61" s="209"/>
      <c r="V61" s="209"/>
      <c r="W61" s="209"/>
      <c r="X61" s="209"/>
      <c r="Y61" s="209"/>
      <c r="Z61" s="209"/>
      <c r="AA61" s="209"/>
      <c r="AB61" s="209"/>
      <c r="AC61" s="209"/>
      <c r="AD61" s="209"/>
      <c r="AE61" s="209"/>
      <c r="AF61" s="209"/>
      <c r="AG61" s="209"/>
      <c r="AH61" s="209"/>
      <c r="AI61" s="209"/>
      <c r="AJ61" s="209"/>
      <c r="AK61" s="209"/>
      <c r="AL61" s="209"/>
      <c r="AM61" s="209"/>
      <c r="AN61" s="209"/>
      <c r="AO61" s="209"/>
      <c r="AP61" s="209"/>
      <c r="AQ61" s="209"/>
      <c r="AR61" s="209"/>
      <c r="AS61" s="209"/>
      <c r="AT61" s="209"/>
      <c r="AU61" s="209"/>
      <c r="AV61" s="209"/>
      <c r="AW61" s="209"/>
      <c r="AX61" s="209"/>
      <c r="AY61" s="209"/>
      <c r="AZ61" s="209"/>
      <c r="BA61" s="209"/>
      <c r="BB61" s="209"/>
      <c r="BC61" s="209"/>
      <c r="BD61" s="209"/>
      <c r="BE61" s="209"/>
      <c r="BF61" s="209"/>
      <c r="BG61" s="209"/>
      <c r="BH61" s="209"/>
      <c r="BI61" s="209"/>
      <c r="BJ61" s="209"/>
      <c r="BK61" s="209"/>
      <c r="BL61" s="209"/>
      <c r="BM61" s="209"/>
      <c r="BN61" s="209"/>
      <c r="BO61" s="209"/>
      <c r="BP61" s="209"/>
      <c r="BQ61" s="209"/>
      <c r="BR61" s="209"/>
      <c r="BS61" s="209"/>
      <c r="BT61" s="209"/>
      <c r="BU61" s="209"/>
      <c r="BV61" s="209"/>
      <c r="BW61" s="209"/>
      <c r="BX61" s="209"/>
      <c r="BY61" s="209"/>
      <c r="BZ61" s="209"/>
      <c r="CA61" s="209"/>
      <c r="CB61" s="209"/>
      <c r="CC61" s="209"/>
      <c r="CD61" s="209"/>
      <c r="CE61" s="209"/>
      <c r="CF61" s="209"/>
      <c r="CG61" s="209"/>
      <c r="CH61" s="209"/>
      <c r="CI61" s="209"/>
      <c r="CJ61" s="209"/>
      <c r="CK61" s="209"/>
      <c r="CL61" s="209"/>
      <c r="CM61" s="209"/>
      <c r="CN61" s="209"/>
      <c r="CO61" s="209"/>
      <c r="CP61" s="209"/>
      <c r="CQ61" s="209"/>
      <c r="CR61" s="209"/>
      <c r="CS61" s="209"/>
      <c r="CT61" s="209"/>
      <c r="CU61" s="209"/>
      <c r="CV61" s="209"/>
      <c r="CW61" s="209"/>
      <c r="CX61" s="209"/>
      <c r="CY61" s="209"/>
      <c r="CZ61" s="209"/>
      <c r="DA61" s="209"/>
      <c r="DB61" s="209"/>
      <c r="DC61" s="209"/>
      <c r="DD61" s="209"/>
      <c r="DE61" s="209"/>
      <c r="DF61" s="209"/>
      <c r="DG61" s="209"/>
      <c r="DH61" s="209"/>
      <c r="DI61" s="209"/>
      <c r="DJ61" s="209"/>
      <c r="DK61" s="209"/>
      <c r="DL61" s="209"/>
      <c r="DM61" s="209"/>
      <c r="DN61" s="209"/>
      <c r="DO61" s="209"/>
      <c r="DP61" s="209"/>
      <c r="DQ61" s="209"/>
      <c r="DR61" s="209"/>
      <c r="DS61" s="209"/>
      <c r="DT61" s="209"/>
      <c r="DU61" s="209"/>
      <c r="DV61" s="209"/>
      <c r="DW61" s="209"/>
      <c r="DX61" s="209"/>
      <c r="DY61" s="209"/>
      <c r="DZ61" s="209"/>
      <c r="EA61" s="209"/>
      <c r="EB61" s="209"/>
      <c r="EC61" s="209"/>
      <c r="ED61" s="209"/>
      <c r="EE61" s="209"/>
      <c r="EF61" s="209"/>
      <c r="EG61" s="209"/>
      <c r="EH61" s="209"/>
      <c r="EI61" s="209"/>
      <c r="EJ61" s="209"/>
      <c r="EK61" s="209"/>
      <c r="EL61" s="209"/>
      <c r="EM61" s="209"/>
      <c r="EN61" s="209"/>
      <c r="EO61" s="209"/>
      <c r="EP61" s="209"/>
      <c r="EQ61" s="209"/>
      <c r="ER61" s="209"/>
      <c r="ES61" s="209"/>
      <c r="ET61" s="209"/>
      <c r="EU61" s="209"/>
      <c r="EV61" s="209"/>
      <c r="EW61" s="209"/>
      <c r="EX61" s="209"/>
      <c r="EY61" s="209"/>
      <c r="EZ61" s="209"/>
      <c r="FA61" s="209"/>
      <c r="FB61" s="209"/>
      <c r="FC61" s="209"/>
      <c r="FD61" s="209"/>
      <c r="FE61" s="209"/>
      <c r="FF61" s="209"/>
      <c r="FG61" s="209"/>
      <c r="FH61" s="209"/>
      <c r="FI61" s="209"/>
      <c r="FJ61" s="209"/>
      <c r="FK61" s="209"/>
      <c r="FL61" s="209"/>
      <c r="FM61" s="209"/>
      <c r="FN61" s="209"/>
      <c r="FO61" s="209"/>
      <c r="FP61" s="209"/>
      <c r="FQ61" s="209"/>
      <c r="FR61" s="209"/>
      <c r="FS61" s="209"/>
      <c r="FT61" s="209"/>
      <c r="FU61" s="209"/>
      <c r="FV61" s="209"/>
      <c r="FW61" s="209"/>
      <c r="FX61" s="209"/>
      <c r="FY61" s="209"/>
      <c r="FZ61" s="209"/>
      <c r="GA61" s="209"/>
      <c r="GB61" s="209"/>
      <c r="GC61" s="209"/>
      <c r="GD61" s="209"/>
      <c r="GE61" s="209"/>
      <c r="GF61" s="209"/>
      <c r="GG61" s="209"/>
      <c r="GH61" s="209"/>
      <c r="GI61" s="209"/>
      <c r="GJ61" s="209"/>
      <c r="GK61" s="209"/>
      <c r="GL61" s="209"/>
      <c r="GM61" s="209"/>
      <c r="GN61" s="209"/>
      <c r="GO61" s="209"/>
      <c r="GP61" s="209"/>
      <c r="GQ61" s="209"/>
      <c r="GR61" s="209"/>
      <c r="GS61" s="209"/>
      <c r="GT61" s="209"/>
      <c r="GU61" s="209"/>
      <c r="GV61" s="209"/>
      <c r="GW61" s="209"/>
      <c r="GX61" s="209"/>
      <c r="GY61" s="209"/>
      <c r="GZ61" s="209"/>
      <c r="HA61" s="209"/>
      <c r="HB61" s="209"/>
      <c r="HC61" s="209"/>
      <c r="HD61" s="209"/>
      <c r="HE61" s="209"/>
      <c r="HF61" s="209"/>
      <c r="HG61" s="209"/>
      <c r="HH61" s="209"/>
      <c r="HI61" s="209"/>
      <c r="HJ61" s="209"/>
      <c r="HK61" s="209"/>
      <c r="HL61" s="209"/>
      <c r="HM61" s="209"/>
      <c r="HN61" s="209"/>
      <c r="HO61" s="209"/>
      <c r="HP61" s="209"/>
      <c r="HQ61" s="209"/>
      <c r="HR61" s="209"/>
      <c r="HS61" s="209"/>
      <c r="HT61" s="209"/>
      <c r="HU61" s="209"/>
      <c r="HV61" s="209"/>
      <c r="HW61" s="209"/>
      <c r="HX61" s="209"/>
      <c r="HY61" s="209"/>
      <c r="HZ61" s="209"/>
      <c r="IA61" s="209"/>
      <c r="IB61" s="209"/>
      <c r="IC61" s="209"/>
      <c r="ID61" s="209"/>
      <c r="IE61" s="209"/>
      <c r="IF61" s="209"/>
      <c r="IG61" s="209"/>
      <c r="IH61" s="209"/>
      <c r="II61" s="209"/>
    </row>
    <row r="62" spans="1:246" s="181" customFormat="1" ht="132" customHeight="1">
      <c r="A62" s="189"/>
      <c r="B62" s="190" t="s">
        <v>58</v>
      </c>
      <c r="C62" s="236" t="s">
        <v>150</v>
      </c>
      <c r="D62" s="219" t="s">
        <v>59</v>
      </c>
      <c r="E62" s="193"/>
      <c r="F62" s="194">
        <v>90</v>
      </c>
      <c r="G62" s="195">
        <v>30</v>
      </c>
      <c r="H62" s="170">
        <f t="shared" si="5"/>
        <v>2700</v>
      </c>
      <c r="I62" s="196">
        <v>0.2</v>
      </c>
      <c r="J62" s="172">
        <f t="shared" si="6"/>
        <v>6</v>
      </c>
      <c r="K62" s="241">
        <f t="shared" si="2"/>
        <v>86.538461538461533</v>
      </c>
      <c r="L62" s="239">
        <f>K62*1.134</f>
        <v>98.134615384615373</v>
      </c>
      <c r="M62" s="243">
        <v>231</v>
      </c>
      <c r="N62" s="180"/>
      <c r="O62" s="197"/>
      <c r="P62" s="182"/>
      <c r="Q62" s="197"/>
      <c r="R62" s="197"/>
      <c r="S62" s="197"/>
      <c r="T62" s="197"/>
      <c r="U62" s="197"/>
      <c r="V62" s="197"/>
      <c r="W62" s="197"/>
      <c r="X62" s="197"/>
      <c r="Y62" s="197"/>
      <c r="Z62" s="197"/>
      <c r="AA62" s="197"/>
      <c r="AB62" s="197"/>
      <c r="AC62" s="197"/>
      <c r="AD62" s="197"/>
      <c r="AE62" s="197"/>
      <c r="AF62" s="197"/>
      <c r="AG62" s="197"/>
      <c r="AH62" s="197"/>
      <c r="AI62" s="197"/>
      <c r="AJ62" s="197"/>
      <c r="AK62" s="197"/>
      <c r="AL62" s="197"/>
      <c r="AM62" s="197"/>
      <c r="AN62" s="197"/>
      <c r="AO62" s="197"/>
      <c r="AP62" s="197"/>
      <c r="AQ62" s="197"/>
      <c r="AR62" s="197"/>
      <c r="AS62" s="197"/>
      <c r="AT62" s="197"/>
      <c r="AU62" s="197"/>
      <c r="AV62" s="197"/>
      <c r="AW62" s="197"/>
      <c r="AX62" s="197"/>
      <c r="AY62" s="197"/>
      <c r="AZ62" s="197"/>
      <c r="BA62" s="197"/>
      <c r="BB62" s="197"/>
      <c r="BC62" s="197"/>
      <c r="BD62" s="197"/>
      <c r="BE62" s="197"/>
      <c r="BF62" s="197"/>
      <c r="BG62" s="197"/>
      <c r="BH62" s="197"/>
      <c r="BI62" s="197"/>
      <c r="BJ62" s="197"/>
      <c r="BK62" s="197"/>
      <c r="BL62" s="197"/>
      <c r="BM62" s="197"/>
      <c r="BN62" s="197"/>
      <c r="BO62" s="197"/>
      <c r="BP62" s="197"/>
      <c r="BQ62" s="197"/>
      <c r="BR62" s="197"/>
      <c r="BS62" s="197"/>
      <c r="BT62" s="197"/>
      <c r="BU62" s="197"/>
      <c r="BV62" s="197"/>
      <c r="BW62" s="197"/>
      <c r="BX62" s="197"/>
      <c r="BY62" s="197"/>
      <c r="BZ62" s="197"/>
      <c r="CA62" s="197"/>
      <c r="CB62" s="197"/>
      <c r="CC62" s="197"/>
      <c r="CD62" s="197"/>
      <c r="CE62" s="197"/>
      <c r="CF62" s="197"/>
      <c r="CG62" s="197"/>
      <c r="CH62" s="197"/>
      <c r="CI62" s="197"/>
      <c r="CJ62" s="197"/>
      <c r="CK62" s="197"/>
      <c r="CL62" s="197"/>
      <c r="CM62" s="197"/>
      <c r="CN62" s="197"/>
      <c r="CO62" s="197"/>
      <c r="CP62" s="197"/>
      <c r="CQ62" s="197"/>
      <c r="CR62" s="197"/>
      <c r="CS62" s="197"/>
      <c r="CT62" s="197"/>
      <c r="CU62" s="197"/>
      <c r="CV62" s="197"/>
      <c r="CW62" s="197"/>
      <c r="CX62" s="197"/>
      <c r="CY62" s="197"/>
      <c r="CZ62" s="197"/>
      <c r="DA62" s="197"/>
      <c r="DB62" s="197"/>
      <c r="DC62" s="197"/>
      <c r="DD62" s="197"/>
      <c r="DE62" s="197"/>
      <c r="DF62" s="197"/>
      <c r="DG62" s="197"/>
      <c r="DH62" s="197"/>
      <c r="DI62" s="197"/>
      <c r="DJ62" s="197"/>
      <c r="DK62" s="197"/>
      <c r="DL62" s="197"/>
      <c r="DM62" s="197"/>
      <c r="DN62" s="197"/>
      <c r="DO62" s="197"/>
      <c r="DP62" s="197"/>
      <c r="DQ62" s="197"/>
      <c r="DR62" s="197"/>
      <c r="DS62" s="197"/>
      <c r="DT62" s="197"/>
      <c r="DU62" s="197"/>
      <c r="DV62" s="197"/>
      <c r="DW62" s="197"/>
      <c r="DX62" s="197"/>
      <c r="DY62" s="197"/>
      <c r="DZ62" s="197"/>
      <c r="EA62" s="197"/>
      <c r="EB62" s="197"/>
      <c r="EC62" s="197"/>
      <c r="ED62" s="197"/>
      <c r="EE62" s="197"/>
      <c r="EF62" s="197"/>
      <c r="EG62" s="197"/>
      <c r="EH62" s="197"/>
      <c r="EI62" s="197"/>
      <c r="EJ62" s="197"/>
      <c r="EK62" s="197"/>
      <c r="EL62" s="197"/>
      <c r="EM62" s="197"/>
      <c r="EN62" s="197"/>
      <c r="EO62" s="197"/>
      <c r="EP62" s="197"/>
      <c r="EQ62" s="197"/>
      <c r="ER62" s="197"/>
      <c r="ES62" s="197"/>
      <c r="ET62" s="197"/>
      <c r="EU62" s="197"/>
      <c r="EV62" s="197"/>
      <c r="EW62" s="197"/>
      <c r="EX62" s="197"/>
      <c r="EY62" s="197"/>
      <c r="EZ62" s="197"/>
      <c r="FA62" s="197"/>
      <c r="FB62" s="197"/>
      <c r="FC62" s="197"/>
      <c r="FD62" s="197"/>
      <c r="FE62" s="197"/>
      <c r="FF62" s="197"/>
      <c r="FG62" s="197"/>
      <c r="FH62" s="197"/>
      <c r="FI62" s="197"/>
      <c r="FJ62" s="197"/>
      <c r="FK62" s="197"/>
      <c r="FL62" s="197"/>
      <c r="FM62" s="197"/>
      <c r="FN62" s="197"/>
      <c r="FO62" s="197"/>
      <c r="FP62" s="197"/>
      <c r="FQ62" s="197"/>
      <c r="FR62" s="197"/>
      <c r="FS62" s="197"/>
      <c r="FT62" s="197"/>
      <c r="FU62" s="197"/>
      <c r="FV62" s="197"/>
      <c r="FW62" s="197"/>
      <c r="FX62" s="197"/>
      <c r="FY62" s="197"/>
      <c r="FZ62" s="197"/>
      <c r="GA62" s="197"/>
      <c r="GB62" s="197"/>
      <c r="GC62" s="197"/>
      <c r="GD62" s="197"/>
      <c r="GE62" s="197"/>
      <c r="GF62" s="197"/>
      <c r="GG62" s="197"/>
      <c r="GH62" s="197"/>
      <c r="GI62" s="197"/>
      <c r="GJ62" s="197"/>
      <c r="GK62" s="197"/>
      <c r="GL62" s="197"/>
      <c r="GM62" s="197"/>
      <c r="GN62" s="197"/>
      <c r="GO62" s="197"/>
      <c r="GP62" s="197"/>
      <c r="GQ62" s="197"/>
      <c r="GR62" s="197"/>
      <c r="GS62" s="197"/>
      <c r="GT62" s="197"/>
      <c r="GU62" s="197"/>
      <c r="GV62" s="197"/>
      <c r="GW62" s="197"/>
      <c r="GX62" s="197"/>
      <c r="GY62" s="197"/>
      <c r="GZ62" s="197"/>
      <c r="HA62" s="197"/>
      <c r="HB62" s="197"/>
      <c r="HC62" s="197"/>
      <c r="HD62" s="197"/>
      <c r="HE62" s="197"/>
      <c r="HF62" s="197"/>
      <c r="HG62" s="197"/>
      <c r="HH62" s="197"/>
      <c r="HI62" s="197"/>
      <c r="HJ62" s="197"/>
      <c r="HK62" s="197"/>
      <c r="HL62" s="197"/>
      <c r="HM62" s="197"/>
      <c r="HN62" s="197"/>
      <c r="HO62" s="197"/>
      <c r="HP62" s="197"/>
      <c r="HQ62" s="197"/>
      <c r="HR62" s="197"/>
      <c r="HS62" s="197"/>
      <c r="HT62" s="197"/>
      <c r="HU62" s="197"/>
      <c r="HV62" s="197"/>
      <c r="HW62" s="197"/>
      <c r="HX62" s="197"/>
      <c r="HY62" s="197"/>
      <c r="HZ62" s="197"/>
      <c r="IA62" s="197"/>
      <c r="IB62" s="197"/>
      <c r="IC62" s="197"/>
      <c r="ID62" s="197"/>
      <c r="IE62" s="197"/>
      <c r="IF62" s="197"/>
      <c r="IG62" s="197"/>
      <c r="IH62" s="197"/>
      <c r="II62" s="197"/>
    </row>
    <row r="63" spans="1:246" s="181" customFormat="1" ht="132" customHeight="1">
      <c r="A63" s="189"/>
      <c r="B63" s="190">
        <v>314</v>
      </c>
      <c r="C63" s="191" t="s">
        <v>148</v>
      </c>
      <c r="D63" s="192" t="s">
        <v>60</v>
      </c>
      <c r="E63" s="193"/>
      <c r="F63" s="194">
        <v>50</v>
      </c>
      <c r="G63" s="195">
        <v>5</v>
      </c>
      <c r="H63" s="170">
        <f t="shared" si="5"/>
        <v>250</v>
      </c>
      <c r="I63" s="196">
        <v>3.2000000000000001E-2</v>
      </c>
      <c r="J63" s="172">
        <f t="shared" si="6"/>
        <v>0.16</v>
      </c>
      <c r="K63" s="241">
        <f t="shared" si="2"/>
        <v>48.076923076923073</v>
      </c>
      <c r="L63" s="239">
        <f>K63*1.145</f>
        <v>55.04807692307692</v>
      </c>
      <c r="M63" s="243">
        <v>130</v>
      </c>
      <c r="N63" s="180"/>
      <c r="O63" s="234"/>
      <c r="P63" s="182"/>
      <c r="Q63" s="244"/>
      <c r="R63" s="197"/>
      <c r="S63" s="197"/>
      <c r="T63" s="197"/>
      <c r="U63" s="197"/>
      <c r="V63" s="197"/>
      <c r="W63" s="197"/>
      <c r="X63" s="197"/>
      <c r="Y63" s="197"/>
      <c r="Z63" s="197"/>
      <c r="AA63" s="197"/>
      <c r="AB63" s="197"/>
      <c r="AC63" s="197"/>
      <c r="AD63" s="197"/>
      <c r="AE63" s="197"/>
      <c r="AF63" s="197"/>
      <c r="AG63" s="197"/>
      <c r="AH63" s="197"/>
      <c r="AI63" s="197"/>
      <c r="AJ63" s="197"/>
      <c r="AK63" s="197"/>
      <c r="AL63" s="197"/>
      <c r="AM63" s="197"/>
      <c r="AN63" s="197"/>
      <c r="AO63" s="197"/>
      <c r="AP63" s="197"/>
      <c r="AQ63" s="197"/>
      <c r="AR63" s="197"/>
      <c r="AS63" s="197"/>
      <c r="AT63" s="197"/>
      <c r="AU63" s="197"/>
      <c r="AV63" s="197"/>
      <c r="AW63" s="197"/>
      <c r="AX63" s="197"/>
      <c r="AY63" s="197"/>
      <c r="AZ63" s="197"/>
      <c r="BA63" s="197"/>
      <c r="BB63" s="197"/>
      <c r="BC63" s="197"/>
      <c r="BD63" s="197"/>
      <c r="BE63" s="197"/>
      <c r="BF63" s="197"/>
      <c r="BG63" s="197"/>
      <c r="BH63" s="197"/>
      <c r="BI63" s="197"/>
      <c r="BJ63" s="197"/>
      <c r="BK63" s="197"/>
      <c r="BL63" s="197"/>
      <c r="BM63" s="197"/>
      <c r="BN63" s="197"/>
      <c r="BO63" s="197"/>
      <c r="BP63" s="197"/>
      <c r="BQ63" s="197"/>
      <c r="BR63" s="197"/>
      <c r="BS63" s="197"/>
      <c r="BT63" s="197"/>
      <c r="BU63" s="197"/>
      <c r="BV63" s="197"/>
      <c r="BW63" s="197"/>
      <c r="BX63" s="197"/>
      <c r="BY63" s="197"/>
      <c r="BZ63" s="197"/>
      <c r="CA63" s="197"/>
      <c r="CB63" s="197"/>
      <c r="CC63" s="197"/>
      <c r="CD63" s="197"/>
      <c r="CE63" s="197"/>
      <c r="CF63" s="197"/>
      <c r="CG63" s="197"/>
      <c r="CH63" s="197"/>
      <c r="CI63" s="197"/>
      <c r="CJ63" s="197"/>
      <c r="CK63" s="197"/>
      <c r="CL63" s="197"/>
      <c r="CM63" s="197"/>
      <c r="CN63" s="197"/>
      <c r="CO63" s="197"/>
      <c r="CP63" s="197"/>
      <c r="CQ63" s="197"/>
      <c r="CR63" s="197"/>
      <c r="CS63" s="197"/>
      <c r="CT63" s="197"/>
      <c r="CU63" s="197"/>
      <c r="CV63" s="197"/>
      <c r="CW63" s="197"/>
      <c r="CX63" s="197"/>
      <c r="CY63" s="197"/>
      <c r="CZ63" s="197"/>
      <c r="DA63" s="197"/>
      <c r="DB63" s="197"/>
      <c r="DC63" s="197"/>
      <c r="DD63" s="197"/>
      <c r="DE63" s="197"/>
      <c r="DF63" s="197"/>
      <c r="DG63" s="197"/>
      <c r="DH63" s="197"/>
      <c r="DI63" s="197"/>
      <c r="DJ63" s="197"/>
      <c r="DK63" s="197"/>
      <c r="DL63" s="197"/>
      <c r="DM63" s="197"/>
      <c r="DN63" s="197"/>
      <c r="DO63" s="197"/>
      <c r="DP63" s="197"/>
      <c r="DQ63" s="197"/>
      <c r="DR63" s="197"/>
      <c r="DS63" s="197"/>
      <c r="DT63" s="197"/>
      <c r="DU63" s="197"/>
      <c r="DV63" s="197"/>
      <c r="DW63" s="197"/>
      <c r="DX63" s="197"/>
      <c r="DY63" s="197"/>
      <c r="DZ63" s="197"/>
      <c r="EA63" s="197"/>
      <c r="EB63" s="197"/>
      <c r="EC63" s="197"/>
      <c r="ED63" s="197"/>
      <c r="EE63" s="197"/>
      <c r="EF63" s="197"/>
      <c r="EG63" s="197"/>
      <c r="EH63" s="197"/>
      <c r="EI63" s="197"/>
      <c r="EJ63" s="197"/>
      <c r="EK63" s="197"/>
      <c r="EL63" s="197"/>
      <c r="EM63" s="197"/>
      <c r="EN63" s="197"/>
      <c r="EO63" s="197"/>
      <c r="EP63" s="197"/>
      <c r="EQ63" s="197"/>
      <c r="ER63" s="197"/>
      <c r="ES63" s="197"/>
      <c r="ET63" s="197"/>
      <c r="EU63" s="197"/>
      <c r="EV63" s="197"/>
      <c r="EW63" s="197"/>
      <c r="EX63" s="197"/>
      <c r="EY63" s="197"/>
      <c r="EZ63" s="197"/>
      <c r="FA63" s="197"/>
      <c r="FB63" s="197"/>
      <c r="FC63" s="197"/>
      <c r="FD63" s="197"/>
      <c r="FE63" s="197"/>
      <c r="FF63" s="197"/>
      <c r="FG63" s="197"/>
      <c r="FH63" s="197"/>
      <c r="FI63" s="197"/>
      <c r="FJ63" s="197"/>
      <c r="FK63" s="197"/>
      <c r="FL63" s="197"/>
      <c r="FM63" s="197"/>
      <c r="FN63" s="197"/>
      <c r="FO63" s="197"/>
      <c r="FP63" s="197"/>
      <c r="FQ63" s="197"/>
      <c r="FR63" s="197"/>
      <c r="FS63" s="197"/>
      <c r="FT63" s="197"/>
      <c r="FU63" s="197"/>
      <c r="FV63" s="197"/>
      <c r="FW63" s="197"/>
      <c r="FX63" s="197"/>
      <c r="FY63" s="197"/>
      <c r="FZ63" s="197"/>
      <c r="GA63" s="197"/>
      <c r="GB63" s="197"/>
      <c r="GC63" s="197"/>
      <c r="GD63" s="197"/>
      <c r="GE63" s="197"/>
      <c r="GF63" s="197"/>
      <c r="GG63" s="197"/>
      <c r="GH63" s="197"/>
      <c r="GI63" s="197"/>
      <c r="GJ63" s="197"/>
      <c r="GK63" s="197"/>
      <c r="GL63" s="197"/>
      <c r="GM63" s="197"/>
      <c r="GN63" s="197"/>
      <c r="GO63" s="197"/>
      <c r="GP63" s="197"/>
      <c r="GQ63" s="197"/>
      <c r="GR63" s="197"/>
      <c r="GS63" s="197"/>
      <c r="GT63" s="197"/>
      <c r="GU63" s="197"/>
      <c r="GV63" s="197"/>
      <c r="GW63" s="197"/>
      <c r="GX63" s="197"/>
      <c r="GY63" s="197"/>
      <c r="GZ63" s="197"/>
      <c r="HA63" s="197"/>
      <c r="HB63" s="197"/>
      <c r="HC63" s="197"/>
      <c r="HD63" s="197"/>
      <c r="HE63" s="197"/>
      <c r="HF63" s="197"/>
      <c r="HG63" s="197"/>
      <c r="HH63" s="197"/>
      <c r="HI63" s="197"/>
      <c r="HJ63" s="197"/>
      <c r="HK63" s="197"/>
      <c r="HL63" s="197"/>
      <c r="HM63" s="197"/>
      <c r="HN63" s="197"/>
      <c r="HO63" s="197"/>
      <c r="HP63" s="197"/>
      <c r="HQ63" s="197"/>
      <c r="HR63" s="197"/>
      <c r="HS63" s="197"/>
      <c r="HT63" s="197"/>
      <c r="HU63" s="197"/>
      <c r="HV63" s="197"/>
      <c r="HW63" s="197"/>
      <c r="HX63" s="197"/>
      <c r="HY63" s="197"/>
      <c r="HZ63" s="197"/>
      <c r="IA63" s="197"/>
      <c r="IB63" s="197"/>
      <c r="IC63" s="197"/>
      <c r="ID63" s="197"/>
      <c r="IE63" s="197"/>
      <c r="IF63" s="197"/>
      <c r="IG63" s="197"/>
      <c r="IH63" s="197"/>
      <c r="II63" s="197"/>
    </row>
    <row r="64" spans="1:246" s="181" customFormat="1" ht="132" customHeight="1">
      <c r="A64" s="189"/>
      <c r="B64" s="190">
        <v>315</v>
      </c>
      <c r="C64" s="191" t="s">
        <v>149</v>
      </c>
      <c r="D64" s="192" t="s">
        <v>61</v>
      </c>
      <c r="E64" s="193"/>
      <c r="F64" s="194">
        <v>59</v>
      </c>
      <c r="G64" s="195">
        <v>5</v>
      </c>
      <c r="H64" s="170">
        <f t="shared" si="5"/>
        <v>295</v>
      </c>
      <c r="I64" s="196">
        <v>0.04</v>
      </c>
      <c r="J64" s="172">
        <f t="shared" si="6"/>
        <v>0.2</v>
      </c>
      <c r="K64" s="241">
        <f t="shared" si="2"/>
        <v>56.730769230769226</v>
      </c>
      <c r="L64" s="239">
        <f>K64*1.145</f>
        <v>64.956730769230759</v>
      </c>
      <c r="M64" s="243">
        <v>153</v>
      </c>
      <c r="N64" s="180"/>
      <c r="O64" s="234"/>
      <c r="P64" s="182"/>
      <c r="Q64" s="244"/>
      <c r="R64" s="197"/>
      <c r="S64" s="197"/>
      <c r="T64" s="197"/>
      <c r="U64" s="197"/>
      <c r="V64" s="197"/>
      <c r="W64" s="197"/>
      <c r="X64" s="197"/>
      <c r="Y64" s="197"/>
      <c r="Z64" s="197"/>
      <c r="AA64" s="197"/>
      <c r="AB64" s="197"/>
      <c r="AC64" s="197"/>
      <c r="AD64" s="197"/>
      <c r="AE64" s="197"/>
      <c r="AF64" s="197"/>
      <c r="AG64" s="197"/>
      <c r="AH64" s="197"/>
      <c r="AI64" s="197"/>
      <c r="AJ64" s="197"/>
      <c r="AK64" s="197"/>
      <c r="AL64" s="197"/>
      <c r="AM64" s="197"/>
      <c r="AN64" s="197"/>
      <c r="AO64" s="197"/>
      <c r="AP64" s="197"/>
      <c r="AQ64" s="197"/>
      <c r="AR64" s="197"/>
      <c r="AS64" s="197"/>
      <c r="AT64" s="197"/>
      <c r="AU64" s="197"/>
      <c r="AV64" s="197"/>
      <c r="AW64" s="197"/>
      <c r="AX64" s="197"/>
      <c r="AY64" s="197"/>
      <c r="AZ64" s="197"/>
      <c r="BA64" s="197"/>
      <c r="BB64" s="197"/>
      <c r="BC64" s="197"/>
      <c r="BD64" s="197"/>
      <c r="BE64" s="197"/>
      <c r="BF64" s="197"/>
      <c r="BG64" s="197"/>
      <c r="BH64" s="197"/>
      <c r="BI64" s="197"/>
      <c r="BJ64" s="197"/>
      <c r="BK64" s="197"/>
      <c r="BL64" s="197"/>
      <c r="BM64" s="197"/>
      <c r="BN64" s="197"/>
      <c r="BO64" s="197"/>
      <c r="BP64" s="197"/>
      <c r="BQ64" s="197"/>
      <c r="BR64" s="197"/>
      <c r="BS64" s="197"/>
      <c r="BT64" s="197"/>
      <c r="BU64" s="197"/>
      <c r="BV64" s="197"/>
      <c r="BW64" s="197"/>
      <c r="BX64" s="197"/>
      <c r="BY64" s="197"/>
      <c r="BZ64" s="197"/>
      <c r="CA64" s="197"/>
      <c r="CB64" s="197"/>
      <c r="CC64" s="197"/>
      <c r="CD64" s="197"/>
      <c r="CE64" s="197"/>
      <c r="CF64" s="197"/>
      <c r="CG64" s="197"/>
      <c r="CH64" s="197"/>
      <c r="CI64" s="197"/>
      <c r="CJ64" s="197"/>
      <c r="CK64" s="197"/>
      <c r="CL64" s="197"/>
      <c r="CM64" s="197"/>
      <c r="CN64" s="197"/>
      <c r="CO64" s="197"/>
      <c r="CP64" s="197"/>
      <c r="CQ64" s="197"/>
      <c r="CR64" s="197"/>
      <c r="CS64" s="197"/>
      <c r="CT64" s="197"/>
      <c r="CU64" s="197"/>
      <c r="CV64" s="197"/>
      <c r="CW64" s="197"/>
      <c r="CX64" s="197"/>
      <c r="CY64" s="197"/>
      <c r="CZ64" s="197"/>
      <c r="DA64" s="197"/>
      <c r="DB64" s="197"/>
      <c r="DC64" s="197"/>
      <c r="DD64" s="197"/>
      <c r="DE64" s="197"/>
      <c r="DF64" s="197"/>
      <c r="DG64" s="197"/>
      <c r="DH64" s="197"/>
      <c r="DI64" s="197"/>
      <c r="DJ64" s="197"/>
      <c r="DK64" s="197"/>
      <c r="DL64" s="197"/>
      <c r="DM64" s="197"/>
      <c r="DN64" s="197"/>
      <c r="DO64" s="197"/>
      <c r="DP64" s="197"/>
      <c r="DQ64" s="197"/>
      <c r="DR64" s="197"/>
      <c r="DS64" s="197"/>
      <c r="DT64" s="197"/>
      <c r="DU64" s="197"/>
      <c r="DV64" s="197"/>
      <c r="DW64" s="197"/>
      <c r="DX64" s="197"/>
      <c r="DY64" s="197"/>
      <c r="DZ64" s="197"/>
      <c r="EA64" s="197"/>
      <c r="EB64" s="197"/>
      <c r="EC64" s="197"/>
      <c r="ED64" s="197"/>
      <c r="EE64" s="197"/>
      <c r="EF64" s="197"/>
      <c r="EG64" s="197"/>
      <c r="EH64" s="197"/>
      <c r="EI64" s="197"/>
      <c r="EJ64" s="197"/>
      <c r="EK64" s="197"/>
      <c r="EL64" s="197"/>
      <c r="EM64" s="197"/>
      <c r="EN64" s="197"/>
      <c r="EO64" s="197"/>
      <c r="EP64" s="197"/>
      <c r="EQ64" s="197"/>
      <c r="ER64" s="197"/>
      <c r="ES64" s="197"/>
      <c r="ET64" s="197"/>
      <c r="EU64" s="197"/>
      <c r="EV64" s="197"/>
      <c r="EW64" s="197"/>
      <c r="EX64" s="197"/>
      <c r="EY64" s="197"/>
      <c r="EZ64" s="197"/>
      <c r="FA64" s="197"/>
      <c r="FB64" s="197"/>
      <c r="FC64" s="197"/>
      <c r="FD64" s="197"/>
      <c r="FE64" s="197"/>
      <c r="FF64" s="197"/>
      <c r="FG64" s="197"/>
      <c r="FH64" s="197"/>
      <c r="FI64" s="197"/>
      <c r="FJ64" s="197"/>
      <c r="FK64" s="197"/>
      <c r="FL64" s="197"/>
      <c r="FM64" s="197"/>
      <c r="FN64" s="197"/>
      <c r="FO64" s="197"/>
      <c r="FP64" s="197"/>
      <c r="FQ64" s="197"/>
      <c r="FR64" s="197"/>
      <c r="FS64" s="197"/>
      <c r="FT64" s="197"/>
      <c r="FU64" s="197"/>
      <c r="FV64" s="197"/>
      <c r="FW64" s="197"/>
      <c r="FX64" s="197"/>
      <c r="FY64" s="197"/>
      <c r="FZ64" s="197"/>
      <c r="GA64" s="197"/>
      <c r="GB64" s="197"/>
      <c r="GC64" s="197"/>
      <c r="GD64" s="197"/>
      <c r="GE64" s="197"/>
      <c r="GF64" s="197"/>
      <c r="GG64" s="197"/>
      <c r="GH64" s="197"/>
      <c r="GI64" s="197"/>
      <c r="GJ64" s="197"/>
      <c r="GK64" s="197"/>
      <c r="GL64" s="197"/>
      <c r="GM64" s="197"/>
      <c r="GN64" s="197"/>
      <c r="GO64" s="197"/>
      <c r="GP64" s="197"/>
      <c r="GQ64" s="197"/>
      <c r="GR64" s="197"/>
      <c r="GS64" s="197"/>
      <c r="GT64" s="197"/>
      <c r="GU64" s="197"/>
      <c r="GV64" s="197"/>
      <c r="GW64" s="197"/>
      <c r="GX64" s="197"/>
      <c r="GY64" s="197"/>
      <c r="GZ64" s="197"/>
      <c r="HA64" s="197"/>
      <c r="HB64" s="197"/>
      <c r="HC64" s="197"/>
      <c r="HD64" s="197"/>
      <c r="HE64" s="197"/>
      <c r="HF64" s="197"/>
      <c r="HG64" s="197"/>
      <c r="HH64" s="197"/>
      <c r="HI64" s="197"/>
      <c r="HJ64" s="197"/>
      <c r="HK64" s="197"/>
      <c r="HL64" s="197"/>
      <c r="HM64" s="197"/>
      <c r="HN64" s="197"/>
      <c r="HO64" s="197"/>
      <c r="HP64" s="197"/>
      <c r="HQ64" s="197"/>
      <c r="HR64" s="197"/>
      <c r="HS64" s="197"/>
      <c r="HT64" s="197"/>
      <c r="HU64" s="197"/>
      <c r="HV64" s="197"/>
      <c r="HW64" s="197"/>
      <c r="HX64" s="197"/>
      <c r="HY64" s="197"/>
      <c r="HZ64" s="197"/>
      <c r="IA64" s="197"/>
      <c r="IB64" s="197"/>
      <c r="IC64" s="197"/>
      <c r="ID64" s="197"/>
      <c r="IE64" s="197"/>
      <c r="IF64" s="197"/>
      <c r="IG64" s="197"/>
      <c r="IH64" s="197"/>
      <c r="II64" s="197"/>
    </row>
    <row r="65" spans="1:243" s="3" customFormat="1" ht="37.5" customHeight="1">
      <c r="A65" s="134" t="s">
        <v>90</v>
      </c>
      <c r="B65" s="23"/>
      <c r="C65" s="27"/>
      <c r="D65" s="28"/>
      <c r="E65" s="24"/>
      <c r="F65" s="25"/>
      <c r="G65" s="26"/>
      <c r="H65" s="20"/>
      <c r="I65" s="44"/>
      <c r="J65" s="51"/>
      <c r="K65" s="53"/>
      <c r="L65" s="112"/>
      <c r="M65" s="243"/>
      <c r="N65" s="97"/>
      <c r="O65" s="22"/>
      <c r="P65" s="22"/>
      <c r="Q65" s="22"/>
      <c r="R65" s="22"/>
      <c r="S65" s="22"/>
      <c r="T65" s="22"/>
      <c r="U65" s="22"/>
      <c r="V65" s="22"/>
      <c r="W65" s="22"/>
      <c r="X65" s="22"/>
      <c r="Y65" s="22"/>
      <c r="Z65" s="22"/>
      <c r="AA65" s="22"/>
      <c r="AB65" s="22"/>
      <c r="AC65" s="22"/>
      <c r="AD65" s="22"/>
      <c r="AE65" s="22"/>
      <c r="AF65" s="22"/>
      <c r="AG65" s="22"/>
      <c r="AH65" s="22"/>
      <c r="AI65" s="22"/>
      <c r="AJ65" s="22"/>
      <c r="AK65" s="22"/>
      <c r="AL65" s="22"/>
      <c r="AM65" s="22"/>
      <c r="AN65" s="22"/>
      <c r="AO65" s="22"/>
      <c r="AP65" s="22"/>
      <c r="AQ65" s="22"/>
      <c r="AR65" s="22"/>
      <c r="AS65" s="22"/>
      <c r="AT65" s="22"/>
      <c r="AU65" s="22"/>
      <c r="AV65" s="22"/>
      <c r="AW65" s="22"/>
      <c r="AX65" s="22"/>
      <c r="AY65" s="22"/>
      <c r="AZ65" s="22"/>
      <c r="BA65" s="22"/>
      <c r="BB65" s="22"/>
      <c r="BC65" s="22"/>
      <c r="BD65" s="22"/>
      <c r="BE65" s="22"/>
      <c r="BF65" s="22"/>
      <c r="BG65" s="22"/>
      <c r="BH65" s="22"/>
      <c r="BI65" s="22"/>
      <c r="BJ65" s="22"/>
      <c r="BK65" s="22"/>
      <c r="BL65" s="22"/>
      <c r="BM65" s="22"/>
      <c r="BN65" s="22"/>
      <c r="BO65" s="22"/>
      <c r="BP65" s="22"/>
      <c r="BQ65" s="22"/>
      <c r="BR65" s="22"/>
      <c r="BS65" s="22"/>
      <c r="BT65" s="22"/>
      <c r="BU65" s="22"/>
      <c r="BV65" s="22"/>
      <c r="BW65" s="22"/>
      <c r="BX65" s="22"/>
      <c r="BY65" s="22"/>
      <c r="BZ65" s="22"/>
      <c r="CA65" s="22"/>
      <c r="CB65" s="22"/>
      <c r="CC65" s="22"/>
      <c r="CD65" s="22"/>
      <c r="CE65" s="22"/>
      <c r="CF65" s="22"/>
      <c r="CG65" s="22"/>
      <c r="CH65" s="22"/>
      <c r="CI65" s="22"/>
      <c r="CJ65" s="22"/>
      <c r="CK65" s="22"/>
      <c r="CL65" s="22"/>
      <c r="CM65" s="22"/>
      <c r="CN65" s="22"/>
      <c r="CO65" s="22"/>
      <c r="CP65" s="22"/>
      <c r="CQ65" s="22"/>
      <c r="CR65" s="22"/>
      <c r="CS65" s="22"/>
      <c r="CT65" s="22"/>
      <c r="CU65" s="22"/>
      <c r="CV65" s="22"/>
      <c r="CW65" s="22"/>
      <c r="CX65" s="22"/>
      <c r="CY65" s="22"/>
      <c r="CZ65" s="22"/>
      <c r="DA65" s="22"/>
      <c r="DB65" s="22"/>
      <c r="DC65" s="22"/>
      <c r="DD65" s="22"/>
      <c r="DE65" s="22"/>
      <c r="DF65" s="22"/>
      <c r="DG65" s="22"/>
      <c r="DH65" s="22"/>
      <c r="DI65" s="22"/>
      <c r="DJ65" s="22"/>
      <c r="DK65" s="22"/>
      <c r="DL65" s="22"/>
      <c r="DM65" s="22"/>
      <c r="DN65" s="22"/>
      <c r="DO65" s="22"/>
      <c r="DP65" s="22"/>
      <c r="DQ65" s="22"/>
      <c r="DR65" s="22"/>
      <c r="DS65" s="22"/>
      <c r="DT65" s="22"/>
      <c r="DU65" s="22"/>
      <c r="DV65" s="22"/>
      <c r="DW65" s="22"/>
      <c r="DX65" s="22"/>
      <c r="DY65" s="22"/>
      <c r="DZ65" s="22"/>
      <c r="EA65" s="22"/>
      <c r="EB65" s="22"/>
      <c r="EC65" s="22"/>
      <c r="ED65" s="22"/>
      <c r="EE65" s="22"/>
      <c r="EF65" s="22"/>
      <c r="EG65" s="22"/>
      <c r="EH65" s="22"/>
      <c r="EI65" s="22"/>
      <c r="EJ65" s="22"/>
      <c r="EK65" s="22"/>
      <c r="EL65" s="22"/>
      <c r="EM65" s="22"/>
      <c r="EN65" s="22"/>
      <c r="EO65" s="22"/>
      <c r="EP65" s="22"/>
      <c r="EQ65" s="22"/>
      <c r="ER65" s="22"/>
      <c r="ES65" s="22"/>
      <c r="ET65" s="22"/>
      <c r="EU65" s="22"/>
      <c r="EV65" s="22"/>
      <c r="EW65" s="22"/>
      <c r="EX65" s="22"/>
      <c r="EY65" s="22"/>
      <c r="EZ65" s="22"/>
      <c r="FA65" s="22"/>
      <c r="FB65" s="22"/>
      <c r="FC65" s="22"/>
      <c r="FD65" s="22"/>
      <c r="FE65" s="22"/>
      <c r="FF65" s="22"/>
      <c r="FG65" s="22"/>
      <c r="FH65" s="22"/>
      <c r="FI65" s="22"/>
      <c r="FJ65" s="22"/>
      <c r="FK65" s="22"/>
      <c r="FL65" s="22"/>
      <c r="FM65" s="22"/>
      <c r="FN65" s="22"/>
      <c r="FO65" s="22"/>
      <c r="FP65" s="22"/>
      <c r="FQ65" s="22"/>
      <c r="FR65" s="22"/>
      <c r="FS65" s="22"/>
      <c r="FT65" s="22"/>
      <c r="FU65" s="22"/>
      <c r="FV65" s="22"/>
      <c r="FW65" s="22"/>
      <c r="FX65" s="22"/>
      <c r="FY65" s="22"/>
      <c r="FZ65" s="22"/>
      <c r="GA65" s="22"/>
      <c r="GB65" s="22"/>
      <c r="GC65" s="22"/>
      <c r="GD65" s="22"/>
      <c r="GE65" s="22"/>
      <c r="GF65" s="22"/>
      <c r="GG65" s="22"/>
      <c r="GH65" s="22"/>
      <c r="GI65" s="22"/>
      <c r="GJ65" s="22"/>
      <c r="GK65" s="22"/>
      <c r="GL65" s="22"/>
      <c r="GM65" s="22"/>
      <c r="GN65" s="22"/>
      <c r="GO65" s="22"/>
      <c r="GP65" s="22"/>
      <c r="GQ65" s="22"/>
      <c r="GR65" s="22"/>
      <c r="GS65" s="22"/>
      <c r="GT65" s="22"/>
      <c r="GU65" s="22"/>
      <c r="GV65" s="22"/>
      <c r="GW65" s="22"/>
      <c r="GX65" s="22"/>
      <c r="GY65" s="22"/>
      <c r="GZ65" s="22"/>
      <c r="HA65" s="22"/>
      <c r="HB65" s="22"/>
      <c r="HC65" s="22"/>
      <c r="HD65" s="22"/>
      <c r="HE65" s="22"/>
      <c r="HF65" s="22"/>
      <c r="HG65" s="22"/>
      <c r="HH65" s="22"/>
      <c r="HI65" s="22"/>
      <c r="HJ65" s="22"/>
      <c r="HK65" s="22"/>
      <c r="HL65" s="22"/>
      <c r="HM65" s="22"/>
      <c r="HN65" s="22"/>
      <c r="HO65" s="22"/>
      <c r="HP65" s="22"/>
      <c r="HQ65" s="22"/>
      <c r="HR65" s="22"/>
      <c r="HS65" s="22"/>
      <c r="HT65" s="22"/>
      <c r="HU65" s="22"/>
      <c r="HV65" s="22"/>
      <c r="HW65" s="22"/>
      <c r="HX65" s="22"/>
      <c r="HY65" s="22"/>
      <c r="HZ65" s="22"/>
      <c r="IA65" s="22"/>
      <c r="IB65" s="22"/>
      <c r="IC65" s="22"/>
      <c r="ID65" s="22"/>
      <c r="IE65" s="22"/>
      <c r="IF65" s="22"/>
      <c r="IG65" s="22"/>
      <c r="IH65" s="22"/>
      <c r="II65" s="22"/>
    </row>
    <row r="66" spans="1:243" s="2" customFormat="1" ht="36.950000000000003" customHeight="1">
      <c r="A66" s="29" t="s">
        <v>62</v>
      </c>
      <c r="B66" s="30"/>
      <c r="C66" s="31"/>
      <c r="D66" s="32"/>
      <c r="E66" s="32"/>
      <c r="F66" s="33"/>
      <c r="G66" s="34"/>
      <c r="H66" s="35">
        <f>SUM(H3:H64)</f>
        <v>78847</v>
      </c>
      <c r="I66" s="45"/>
      <c r="J66" s="52">
        <f>SUM(J3:J64)</f>
        <v>130.02500000000003</v>
      </c>
      <c r="K66" s="105"/>
      <c r="L66" s="106"/>
      <c r="M66" s="243"/>
      <c r="N66" s="133"/>
      <c r="P66" s="135"/>
    </row>
    <row r="67" spans="1:243" s="4" customFormat="1" ht="29.1" customHeight="1">
      <c r="A67" s="152"/>
      <c r="B67" s="152"/>
      <c r="C67" s="152"/>
      <c r="D67" s="152"/>
      <c r="E67" s="37"/>
      <c r="F67" s="38"/>
      <c r="G67" s="39"/>
      <c r="H67" s="141"/>
      <c r="I67" s="46"/>
      <c r="J67" s="47"/>
      <c r="K67" s="136"/>
      <c r="L67" s="107"/>
      <c r="M67" s="243"/>
    </row>
    <row r="68" spans="1:243" s="4" customFormat="1" ht="212.1" customHeight="1">
      <c r="B68" s="37"/>
      <c r="D68" s="37"/>
      <c r="E68" s="37"/>
      <c r="F68" s="38"/>
      <c r="G68" s="39"/>
      <c r="H68" s="141"/>
      <c r="I68" s="46"/>
      <c r="J68" s="47"/>
      <c r="K68" s="136"/>
      <c r="L68" s="107"/>
      <c r="M68" s="243"/>
    </row>
    <row r="69" spans="1:243" s="5" customFormat="1" ht="21.95" customHeight="1">
      <c r="A69" s="40"/>
      <c r="B69" s="40"/>
      <c r="C69" s="40"/>
      <c r="D69" s="40"/>
      <c r="E69" s="41"/>
      <c r="F69" s="42"/>
      <c r="G69" s="43"/>
      <c r="H69" s="142"/>
      <c r="I69" s="48"/>
      <c r="J69" s="49"/>
      <c r="K69" s="137"/>
      <c r="L69" s="138"/>
      <c r="M69" s="243"/>
      <c r="N69" s="98"/>
    </row>
    <row r="70" spans="1:243" s="6" customFormat="1" ht="89.1" customHeight="1">
      <c r="A70" s="153"/>
      <c r="B70" s="153"/>
      <c r="C70" s="153"/>
      <c r="D70" s="153"/>
      <c r="E70" s="153"/>
      <c r="F70" s="153"/>
      <c r="G70" s="153"/>
      <c r="H70" s="154"/>
      <c r="I70" s="155"/>
      <c r="J70" s="50"/>
      <c r="K70" s="139"/>
      <c r="L70" s="108"/>
      <c r="M70" s="243"/>
    </row>
  </sheetData>
  <mergeCells count="49">
    <mergeCell ref="B57:B58"/>
    <mergeCell ref="B44:B46"/>
    <mergeCell ref="B26:B31"/>
    <mergeCell ref="B32:B33"/>
    <mergeCell ref="B34:B37"/>
    <mergeCell ref="B38:B40"/>
    <mergeCell ref="B41:B43"/>
    <mergeCell ref="B3:B10"/>
    <mergeCell ref="B11:B13"/>
    <mergeCell ref="B14:B17"/>
    <mergeCell ref="B19:B22"/>
    <mergeCell ref="B24:B25"/>
    <mergeCell ref="A67:D67"/>
    <mergeCell ref="A70:I70"/>
    <mergeCell ref="A3:A10"/>
    <mergeCell ref="A11:A13"/>
    <mergeCell ref="A14:A17"/>
    <mergeCell ref="A19:A22"/>
    <mergeCell ref="A24:A25"/>
    <mergeCell ref="A26:A28"/>
    <mergeCell ref="A29:A31"/>
    <mergeCell ref="A32:A33"/>
    <mergeCell ref="A34:A37"/>
    <mergeCell ref="A38:A40"/>
    <mergeCell ref="A41:A43"/>
    <mergeCell ref="A44:A46"/>
    <mergeCell ref="A47:A49"/>
    <mergeCell ref="A50:A51"/>
    <mergeCell ref="B47:B49"/>
    <mergeCell ref="B50:B51"/>
    <mergeCell ref="B52:B53"/>
    <mergeCell ref="B54:B55"/>
    <mergeCell ref="C3:C10"/>
    <mergeCell ref="C11:C13"/>
    <mergeCell ref="C14:C17"/>
    <mergeCell ref="C19:C22"/>
    <mergeCell ref="C24:C25"/>
    <mergeCell ref="C26:C28"/>
    <mergeCell ref="C29:C31"/>
    <mergeCell ref="C32:C33"/>
    <mergeCell ref="C34:C37"/>
    <mergeCell ref="C38:C40"/>
    <mergeCell ref="C41:C43"/>
    <mergeCell ref="C44:C46"/>
    <mergeCell ref="C47:C49"/>
    <mergeCell ref="C50:C51"/>
    <mergeCell ref="C52:C53"/>
    <mergeCell ref="C54:C55"/>
    <mergeCell ref="C57:C58"/>
  </mergeCells>
  <pageMargins left="0.75" right="0.75" top="1" bottom="1" header="0.5" footer="0.5"/>
  <pageSetup paperSize="9" scale="57" orientation="portrait" r:id="rId1"/>
  <rowBreaks count="3" manualBreakCount="3">
    <brk id="22" max="16383" man="1"/>
    <brk id="37" max="16383" man="1"/>
    <brk id="49" max="16383" man="1"/>
  </rowBreaks>
  <colBreaks count="1" manualBreakCount="1">
    <brk id="11" max="1048575" man="1"/>
  </colBreaks>
  <drawing r:id="rId2"/>
  <legacyDrawing r:id="rId3"/>
  <oleObjects>
    <oleObject progId="StaticMetafile" shapeId="1025" r:id="rId4"/>
    <oleObject progId="StaticMetafile" shapeId="1026" r:id="rId5"/>
  </oleObjects>
</worksheet>
</file>

<file path=xl/worksheets/sheet2.xml><?xml version="1.0" encoding="utf-8"?>
<worksheet xmlns="http://schemas.openxmlformats.org/spreadsheetml/2006/main" xmlns:r="http://schemas.openxmlformats.org/officeDocument/2006/relationships">
  <dimension ref="A1:S50"/>
  <sheetViews>
    <sheetView workbookViewId="0">
      <selection activeCell="R50" sqref="R50"/>
    </sheetView>
  </sheetViews>
  <sheetFormatPr defaultRowHeight="11.25"/>
  <cols>
    <col min="1" max="7" width="9.140625" style="146"/>
    <col min="8" max="8" width="10.140625" style="146" bestFit="1" customWidth="1"/>
    <col min="9" max="9" width="8.42578125" style="146" bestFit="1" customWidth="1"/>
    <col min="10" max="10" width="9.140625" style="146"/>
    <col min="11" max="11" width="4.42578125" style="146" bestFit="1" customWidth="1"/>
    <col min="12" max="12" width="6.140625" style="146" bestFit="1" customWidth="1"/>
    <col min="13" max="13" width="6.5703125" style="146" bestFit="1" customWidth="1"/>
    <col min="14" max="14" width="6" style="146" bestFit="1" customWidth="1"/>
    <col min="15" max="15" width="12.5703125" style="146" bestFit="1" customWidth="1"/>
    <col min="16" max="16" width="3.5703125" style="146" customWidth="1"/>
    <col min="17" max="17" width="5.85546875" style="146" bestFit="1" customWidth="1"/>
    <col min="18" max="19" width="8.7109375" style="146" bestFit="1" customWidth="1"/>
    <col min="20" max="16384" width="9.140625" style="146"/>
  </cols>
  <sheetData>
    <row r="1" spans="1:19">
      <c r="A1" s="145" t="s">
        <v>91</v>
      </c>
      <c r="D1" s="148"/>
      <c r="E1" s="148"/>
      <c r="F1" s="148"/>
      <c r="G1" s="148"/>
      <c r="H1" s="148" t="s">
        <v>122</v>
      </c>
      <c r="I1" s="148"/>
      <c r="J1" s="148"/>
      <c r="K1" s="156" t="s">
        <v>74</v>
      </c>
      <c r="L1" s="156"/>
      <c r="M1" s="148"/>
      <c r="N1" s="148" t="s">
        <v>126</v>
      </c>
      <c r="O1" s="148" t="s">
        <v>127</v>
      </c>
      <c r="P1" s="148"/>
      <c r="Q1" s="148"/>
      <c r="R1" s="148"/>
      <c r="S1" s="148" t="s">
        <v>129</v>
      </c>
    </row>
    <row r="2" spans="1:19">
      <c r="A2" s="145"/>
      <c r="D2" s="148"/>
      <c r="E2" s="148"/>
      <c r="F2" s="148"/>
      <c r="G2" s="148"/>
      <c r="H2" s="148" t="s">
        <v>123</v>
      </c>
      <c r="I2" s="149">
        <v>-0.35</v>
      </c>
      <c r="J2" s="149">
        <v>-0.2</v>
      </c>
      <c r="K2" s="148" t="s">
        <v>124</v>
      </c>
      <c r="L2" s="148" t="s">
        <v>125</v>
      </c>
      <c r="M2" s="148"/>
      <c r="N2" s="148"/>
      <c r="O2" s="148" t="s">
        <v>128</v>
      </c>
      <c r="P2" s="148"/>
      <c r="Q2" s="148" t="s">
        <v>130</v>
      </c>
      <c r="R2" s="148" t="s">
        <v>131</v>
      </c>
      <c r="S2" s="148"/>
    </row>
    <row r="3" spans="1:19">
      <c r="A3" s="145"/>
      <c r="D3" s="148"/>
      <c r="E3" s="148"/>
      <c r="F3" s="148"/>
      <c r="G3" s="148"/>
      <c r="H3" s="148"/>
      <c r="I3" s="148"/>
      <c r="J3" s="148"/>
      <c r="K3" s="148"/>
      <c r="L3" s="148"/>
      <c r="M3" s="148"/>
      <c r="N3" s="148"/>
      <c r="O3" s="148"/>
      <c r="P3" s="148"/>
      <c r="Q3" s="148"/>
      <c r="R3" s="148"/>
      <c r="S3" s="148"/>
    </row>
    <row r="4" spans="1:19">
      <c r="A4" s="145" t="s">
        <v>92</v>
      </c>
      <c r="D4" s="148"/>
      <c r="E4" s="148"/>
      <c r="F4" s="148"/>
      <c r="G4" s="148"/>
      <c r="H4" s="148">
        <v>574</v>
      </c>
      <c r="I4" s="150">
        <f>H4-H4*0.35</f>
        <v>373.1</v>
      </c>
      <c r="J4" s="150">
        <f>I4/1.2</f>
        <v>310.91666666666669</v>
      </c>
      <c r="K4" s="148">
        <v>220</v>
      </c>
      <c r="L4" s="150">
        <f>K4/1.2</f>
        <v>183.33333333333334</v>
      </c>
      <c r="M4" s="150">
        <f>L4*N4</f>
        <v>183.33333333333334</v>
      </c>
      <c r="N4" s="148">
        <v>1</v>
      </c>
      <c r="O4" s="150">
        <f>L4+(J4-L4)/2</f>
        <v>247.125</v>
      </c>
      <c r="P4" s="148"/>
      <c r="Q4" s="150">
        <f>O4*N4</f>
        <v>247.125</v>
      </c>
      <c r="R4" s="148"/>
      <c r="S4" s="148"/>
    </row>
    <row r="5" spans="1:19">
      <c r="A5" s="145" t="s">
        <v>93</v>
      </c>
      <c r="D5" s="148"/>
      <c r="E5" s="148"/>
      <c r="F5" s="148"/>
      <c r="G5" s="148"/>
      <c r="H5" s="148">
        <v>317</v>
      </c>
      <c r="I5" s="150">
        <f t="shared" ref="I5:I46" si="0">H5-H5*0.35</f>
        <v>206.05</v>
      </c>
      <c r="J5" s="150">
        <f t="shared" ref="J5:J46" si="1">I5/1.2</f>
        <v>171.70833333333334</v>
      </c>
      <c r="K5" s="148">
        <v>94</v>
      </c>
      <c r="L5" s="150">
        <f t="shared" ref="L5:L46" si="2">K5/1.2</f>
        <v>78.333333333333343</v>
      </c>
      <c r="M5" s="150">
        <f t="shared" ref="M5:M46" si="3">L5*N5</f>
        <v>391.66666666666674</v>
      </c>
      <c r="N5" s="148">
        <v>5</v>
      </c>
      <c r="O5" s="150">
        <f t="shared" ref="O5:O46" si="4">L5+(J5-L5)/2</f>
        <v>125.02083333333334</v>
      </c>
      <c r="P5" s="148"/>
      <c r="Q5" s="150">
        <f t="shared" ref="Q5:Q46" si="5">O5*N5</f>
        <v>625.10416666666674</v>
      </c>
      <c r="R5" s="148"/>
      <c r="S5" s="148"/>
    </row>
    <row r="6" spans="1:19">
      <c r="A6" s="145" t="s">
        <v>94</v>
      </c>
      <c r="D6" s="148"/>
      <c r="E6" s="148"/>
      <c r="F6" s="148"/>
      <c r="G6" s="148"/>
      <c r="H6" s="148">
        <v>399</v>
      </c>
      <c r="I6" s="150">
        <f t="shared" si="0"/>
        <v>259.35000000000002</v>
      </c>
      <c r="J6" s="150">
        <f t="shared" si="1"/>
        <v>216.12500000000003</v>
      </c>
      <c r="K6" s="148">
        <v>125</v>
      </c>
      <c r="L6" s="150">
        <f t="shared" si="2"/>
        <v>104.16666666666667</v>
      </c>
      <c r="M6" s="150">
        <f t="shared" si="3"/>
        <v>104.16666666666667</v>
      </c>
      <c r="N6" s="148">
        <v>1</v>
      </c>
      <c r="O6" s="150">
        <f t="shared" si="4"/>
        <v>160.14583333333334</v>
      </c>
      <c r="P6" s="148"/>
      <c r="Q6" s="150">
        <f t="shared" si="5"/>
        <v>160.14583333333334</v>
      </c>
      <c r="R6" s="148"/>
      <c r="S6" s="148"/>
    </row>
    <row r="7" spans="1:19">
      <c r="A7" s="145" t="s">
        <v>95</v>
      </c>
      <c r="D7" s="148"/>
      <c r="E7" s="148"/>
      <c r="F7" s="148"/>
      <c r="G7" s="148"/>
      <c r="H7" s="148">
        <v>358</v>
      </c>
      <c r="I7" s="150">
        <f t="shared" si="0"/>
        <v>232.7</v>
      </c>
      <c r="J7" s="150">
        <f t="shared" si="1"/>
        <v>193.91666666666666</v>
      </c>
      <c r="K7" s="148">
        <v>112</v>
      </c>
      <c r="L7" s="150">
        <f t="shared" si="2"/>
        <v>93.333333333333343</v>
      </c>
      <c r="M7" s="150">
        <f t="shared" si="3"/>
        <v>466.66666666666674</v>
      </c>
      <c r="N7" s="148">
        <v>5</v>
      </c>
      <c r="O7" s="150">
        <f t="shared" si="4"/>
        <v>143.625</v>
      </c>
      <c r="P7" s="148"/>
      <c r="Q7" s="150">
        <f t="shared" si="5"/>
        <v>718.125</v>
      </c>
      <c r="R7" s="148"/>
      <c r="S7" s="148"/>
    </row>
    <row r="8" spans="1:19">
      <c r="A8" s="145" t="s">
        <v>96</v>
      </c>
      <c r="D8" s="148"/>
      <c r="E8" s="148"/>
      <c r="F8" s="148"/>
      <c r="G8" s="148"/>
      <c r="H8" s="148">
        <v>399</v>
      </c>
      <c r="I8" s="150">
        <f t="shared" si="0"/>
        <v>259.35000000000002</v>
      </c>
      <c r="J8" s="150">
        <f t="shared" si="1"/>
        <v>216.12500000000003</v>
      </c>
      <c r="K8" s="148">
        <v>125</v>
      </c>
      <c r="L8" s="150">
        <f t="shared" si="2"/>
        <v>104.16666666666667</v>
      </c>
      <c r="M8" s="150">
        <f t="shared" si="3"/>
        <v>104.16666666666667</v>
      </c>
      <c r="N8" s="148">
        <v>1</v>
      </c>
      <c r="O8" s="150">
        <f t="shared" si="4"/>
        <v>160.14583333333334</v>
      </c>
      <c r="P8" s="148"/>
      <c r="Q8" s="150">
        <f t="shared" si="5"/>
        <v>160.14583333333334</v>
      </c>
      <c r="R8" s="148"/>
      <c r="S8" s="148"/>
    </row>
    <row r="9" spans="1:19">
      <c r="A9" s="145" t="s">
        <v>97</v>
      </c>
      <c r="D9" s="148"/>
      <c r="E9" s="148"/>
      <c r="F9" s="148"/>
      <c r="G9" s="148"/>
      <c r="H9" s="148">
        <v>308</v>
      </c>
      <c r="I9" s="150">
        <f t="shared" si="0"/>
        <v>200.2</v>
      </c>
      <c r="J9" s="150">
        <f t="shared" si="1"/>
        <v>166.83333333333334</v>
      </c>
      <c r="K9" s="148">
        <v>86</v>
      </c>
      <c r="L9" s="150">
        <f t="shared" si="2"/>
        <v>71.666666666666671</v>
      </c>
      <c r="M9" s="150">
        <f t="shared" si="3"/>
        <v>143.33333333333334</v>
      </c>
      <c r="N9" s="148">
        <v>2</v>
      </c>
      <c r="O9" s="150">
        <f t="shared" si="4"/>
        <v>119.25</v>
      </c>
      <c r="P9" s="148"/>
      <c r="Q9" s="150">
        <f t="shared" si="5"/>
        <v>238.5</v>
      </c>
      <c r="R9" s="148"/>
      <c r="S9" s="148"/>
    </row>
    <row r="10" spans="1:19">
      <c r="A10" s="145" t="s">
        <v>98</v>
      </c>
      <c r="D10" s="148"/>
      <c r="E10" s="148"/>
      <c r="F10" s="148"/>
      <c r="G10" s="148"/>
      <c r="H10" s="148">
        <v>319</v>
      </c>
      <c r="I10" s="150">
        <f t="shared" si="0"/>
        <v>207.35000000000002</v>
      </c>
      <c r="J10" s="150">
        <f t="shared" si="1"/>
        <v>172.79166666666669</v>
      </c>
      <c r="K10" s="148">
        <v>98</v>
      </c>
      <c r="L10" s="150">
        <f t="shared" si="2"/>
        <v>81.666666666666671</v>
      </c>
      <c r="M10" s="150">
        <f t="shared" si="3"/>
        <v>81.666666666666671</v>
      </c>
      <c r="N10" s="148">
        <v>1</v>
      </c>
      <c r="O10" s="150">
        <f t="shared" si="4"/>
        <v>127.22916666666669</v>
      </c>
      <c r="P10" s="148"/>
      <c r="Q10" s="150">
        <f t="shared" si="5"/>
        <v>127.22916666666669</v>
      </c>
      <c r="R10" s="148"/>
      <c r="S10" s="148"/>
    </row>
    <row r="11" spans="1:19">
      <c r="A11" s="145" t="s">
        <v>99</v>
      </c>
      <c r="D11" s="148"/>
      <c r="E11" s="148"/>
      <c r="F11" s="148"/>
      <c r="G11" s="148"/>
      <c r="H11" s="148">
        <v>749</v>
      </c>
      <c r="I11" s="150">
        <f t="shared" si="0"/>
        <v>486.85</v>
      </c>
      <c r="J11" s="150">
        <f t="shared" si="1"/>
        <v>405.70833333333337</v>
      </c>
      <c r="K11" s="148">
        <v>262</v>
      </c>
      <c r="L11" s="150">
        <f t="shared" si="2"/>
        <v>218.33333333333334</v>
      </c>
      <c r="M11" s="150">
        <f t="shared" si="3"/>
        <v>218.33333333333334</v>
      </c>
      <c r="N11" s="148">
        <v>1</v>
      </c>
      <c r="O11" s="150">
        <f t="shared" si="4"/>
        <v>312.02083333333337</v>
      </c>
      <c r="P11" s="148"/>
      <c r="Q11" s="150">
        <f t="shared" si="5"/>
        <v>312.02083333333337</v>
      </c>
      <c r="R11" s="148"/>
      <c r="S11" s="148"/>
    </row>
    <row r="12" spans="1:19">
      <c r="A12" s="145" t="s">
        <v>100</v>
      </c>
      <c r="D12" s="148"/>
      <c r="E12" s="148"/>
      <c r="F12" s="148"/>
      <c r="G12" s="148"/>
      <c r="H12" s="148">
        <v>436</v>
      </c>
      <c r="I12" s="150">
        <f t="shared" si="0"/>
        <v>283.39999999999998</v>
      </c>
      <c r="J12" s="150">
        <f t="shared" si="1"/>
        <v>236.16666666666666</v>
      </c>
      <c r="K12" s="148">
        <v>154</v>
      </c>
      <c r="L12" s="150">
        <f t="shared" si="2"/>
        <v>128.33333333333334</v>
      </c>
      <c r="M12" s="150">
        <f t="shared" si="3"/>
        <v>128.33333333333334</v>
      </c>
      <c r="N12" s="148">
        <v>1</v>
      </c>
      <c r="O12" s="150">
        <f t="shared" si="4"/>
        <v>182.25</v>
      </c>
      <c r="P12" s="148"/>
      <c r="Q12" s="150">
        <f t="shared" si="5"/>
        <v>182.25</v>
      </c>
      <c r="R12" s="148"/>
      <c r="S12" s="148"/>
    </row>
    <row r="13" spans="1:19">
      <c r="A13" s="145" t="s">
        <v>101</v>
      </c>
      <c r="D13" s="148"/>
      <c r="E13" s="148"/>
      <c r="F13" s="148"/>
      <c r="G13" s="148"/>
      <c r="H13" s="148">
        <v>489</v>
      </c>
      <c r="I13" s="150">
        <f t="shared" si="0"/>
        <v>317.85000000000002</v>
      </c>
      <c r="J13" s="150">
        <f t="shared" si="1"/>
        <v>264.87500000000006</v>
      </c>
      <c r="K13" s="148">
        <v>159</v>
      </c>
      <c r="L13" s="150">
        <f t="shared" si="2"/>
        <v>132.5</v>
      </c>
      <c r="M13" s="150">
        <f t="shared" si="3"/>
        <v>132.5</v>
      </c>
      <c r="N13" s="148">
        <v>1</v>
      </c>
      <c r="O13" s="150">
        <f t="shared" si="4"/>
        <v>198.68750000000003</v>
      </c>
      <c r="P13" s="148"/>
      <c r="Q13" s="150">
        <f t="shared" si="5"/>
        <v>198.68750000000003</v>
      </c>
      <c r="R13" s="148"/>
      <c r="S13" s="148"/>
    </row>
    <row r="14" spans="1:19">
      <c r="A14" s="145" t="s">
        <v>102</v>
      </c>
      <c r="D14" s="148"/>
      <c r="E14" s="148"/>
      <c r="F14" s="148"/>
      <c r="G14" s="148"/>
      <c r="H14" s="148">
        <v>749</v>
      </c>
      <c r="I14" s="150">
        <f t="shared" si="0"/>
        <v>486.85</v>
      </c>
      <c r="J14" s="150">
        <f t="shared" si="1"/>
        <v>405.70833333333337</v>
      </c>
      <c r="K14" s="148">
        <v>260</v>
      </c>
      <c r="L14" s="150">
        <f t="shared" si="2"/>
        <v>216.66666666666669</v>
      </c>
      <c r="M14" s="150">
        <f t="shared" si="3"/>
        <v>216.66666666666669</v>
      </c>
      <c r="N14" s="148">
        <v>1</v>
      </c>
      <c r="O14" s="150">
        <f t="shared" si="4"/>
        <v>311.1875</v>
      </c>
      <c r="P14" s="148"/>
      <c r="Q14" s="150">
        <f t="shared" si="5"/>
        <v>311.1875</v>
      </c>
      <c r="R14" s="148"/>
      <c r="S14" s="148"/>
    </row>
    <row r="15" spans="1:19">
      <c r="A15" s="145" t="s">
        <v>103</v>
      </c>
      <c r="D15" s="148"/>
      <c r="E15" s="148"/>
      <c r="F15" s="148"/>
      <c r="G15" s="148"/>
      <c r="H15" s="148">
        <v>359</v>
      </c>
      <c r="I15" s="150">
        <f t="shared" si="0"/>
        <v>233.35000000000002</v>
      </c>
      <c r="J15" s="150">
        <f t="shared" si="1"/>
        <v>194.45833333333337</v>
      </c>
      <c r="K15" s="148">
        <v>112</v>
      </c>
      <c r="L15" s="150">
        <f t="shared" si="2"/>
        <v>93.333333333333343</v>
      </c>
      <c r="M15" s="150">
        <f t="shared" si="3"/>
        <v>93.333333333333343</v>
      </c>
      <c r="N15" s="148">
        <v>1</v>
      </c>
      <c r="O15" s="150">
        <f t="shared" si="4"/>
        <v>143.89583333333337</v>
      </c>
      <c r="P15" s="148"/>
      <c r="Q15" s="150">
        <f t="shared" si="5"/>
        <v>143.89583333333337</v>
      </c>
      <c r="R15" s="148"/>
      <c r="S15" s="148"/>
    </row>
    <row r="16" spans="1:19">
      <c r="D16" s="148"/>
      <c r="E16" s="148"/>
      <c r="F16" s="148"/>
      <c r="G16" s="148"/>
      <c r="H16" s="148"/>
      <c r="I16" s="150"/>
      <c r="J16" s="148"/>
      <c r="K16" s="148"/>
      <c r="L16" s="150"/>
      <c r="M16" s="150"/>
      <c r="N16" s="148"/>
      <c r="O16" s="148"/>
      <c r="P16" s="148"/>
      <c r="Q16" s="150"/>
      <c r="R16" s="148"/>
      <c r="S16" s="148"/>
    </row>
    <row r="17" spans="1:19">
      <c r="D17" s="148"/>
      <c r="E17" s="148"/>
      <c r="F17" s="148"/>
      <c r="G17" s="148"/>
      <c r="H17" s="148"/>
      <c r="I17" s="150"/>
      <c r="J17" s="148"/>
      <c r="K17" s="148"/>
      <c r="L17" s="150"/>
      <c r="M17" s="151">
        <f>SUM(M4:M16)</f>
        <v>2264.166666666667</v>
      </c>
      <c r="N17" s="148"/>
      <c r="O17" s="148"/>
      <c r="P17" s="148"/>
      <c r="Q17" s="148"/>
      <c r="R17" s="151">
        <f>SUM(Q4:Q16)</f>
        <v>3424.4166666666665</v>
      </c>
      <c r="S17" s="151">
        <f>R17-M17</f>
        <v>1160.2499999999995</v>
      </c>
    </row>
    <row r="18" spans="1:19">
      <c r="A18" s="147" t="s">
        <v>104</v>
      </c>
      <c r="D18" s="148"/>
      <c r="E18" s="148"/>
      <c r="F18" s="148"/>
      <c r="G18" s="148"/>
      <c r="H18" s="148"/>
      <c r="I18" s="150"/>
      <c r="J18" s="148"/>
      <c r="K18" s="148"/>
      <c r="L18" s="150"/>
      <c r="M18" s="150"/>
      <c r="N18" s="148"/>
      <c r="O18" s="148"/>
      <c r="P18" s="148"/>
      <c r="Q18" s="150"/>
      <c r="R18" s="148"/>
      <c r="S18" s="148"/>
    </row>
    <row r="19" spans="1:19">
      <c r="D19" s="148"/>
      <c r="E19" s="148"/>
      <c r="F19" s="148"/>
      <c r="G19" s="148"/>
      <c r="H19" s="148"/>
      <c r="I19" s="150"/>
      <c r="J19" s="148"/>
      <c r="K19" s="148"/>
      <c r="L19" s="150"/>
      <c r="M19" s="150"/>
      <c r="N19" s="148"/>
      <c r="O19" s="148"/>
      <c r="P19" s="148"/>
      <c r="Q19" s="150"/>
      <c r="R19" s="148"/>
      <c r="S19" s="148"/>
    </row>
    <row r="20" spans="1:19">
      <c r="A20" s="145" t="s">
        <v>105</v>
      </c>
      <c r="D20" s="148"/>
      <c r="E20" s="148"/>
      <c r="F20" s="148"/>
      <c r="G20" s="148"/>
      <c r="H20" s="148"/>
      <c r="I20" s="150"/>
      <c r="J20" s="148"/>
      <c r="K20" s="148"/>
      <c r="L20" s="150"/>
      <c r="M20" s="150"/>
      <c r="N20" s="148"/>
      <c r="O20" s="148"/>
      <c r="P20" s="148"/>
      <c r="Q20" s="150"/>
      <c r="R20" s="148"/>
      <c r="S20" s="148"/>
    </row>
    <row r="21" spans="1:19">
      <c r="A21" s="145"/>
      <c r="D21" s="148"/>
      <c r="E21" s="148"/>
      <c r="F21" s="148"/>
      <c r="G21" s="148"/>
      <c r="H21" s="148"/>
      <c r="I21" s="150"/>
      <c r="J21" s="148"/>
      <c r="K21" s="148"/>
      <c r="L21" s="150"/>
      <c r="M21" s="150"/>
      <c r="N21" s="148"/>
      <c r="O21" s="148"/>
      <c r="P21" s="148"/>
      <c r="Q21" s="150"/>
      <c r="R21" s="148"/>
      <c r="S21" s="148"/>
    </row>
    <row r="22" spans="1:19">
      <c r="A22" s="145" t="s">
        <v>106</v>
      </c>
      <c r="D22" s="148"/>
      <c r="E22" s="148"/>
      <c r="F22" s="148"/>
      <c r="G22" s="148"/>
      <c r="H22" s="148">
        <v>687</v>
      </c>
      <c r="I22" s="150">
        <f t="shared" si="0"/>
        <v>446.55</v>
      </c>
      <c r="J22" s="150">
        <f t="shared" si="1"/>
        <v>372.125</v>
      </c>
      <c r="K22" s="148">
        <v>242</v>
      </c>
      <c r="L22" s="150">
        <f t="shared" si="2"/>
        <v>201.66666666666669</v>
      </c>
      <c r="M22" s="150">
        <f t="shared" si="3"/>
        <v>201.66666666666669</v>
      </c>
      <c r="N22" s="148">
        <v>1</v>
      </c>
      <c r="O22" s="150">
        <f t="shared" si="4"/>
        <v>286.89583333333337</v>
      </c>
      <c r="P22" s="148"/>
      <c r="Q22" s="150">
        <f t="shared" si="5"/>
        <v>286.89583333333337</v>
      </c>
      <c r="R22" s="148"/>
      <c r="S22" s="148"/>
    </row>
    <row r="23" spans="1:19">
      <c r="A23" s="145" t="s">
        <v>107</v>
      </c>
      <c r="D23" s="148"/>
      <c r="E23" s="148"/>
      <c r="F23" s="148"/>
      <c r="G23" s="148"/>
      <c r="H23" s="148">
        <v>276</v>
      </c>
      <c r="I23" s="150">
        <f t="shared" si="0"/>
        <v>179.4</v>
      </c>
      <c r="J23" s="150">
        <f t="shared" si="1"/>
        <v>149.5</v>
      </c>
      <c r="K23" s="148">
        <v>86</v>
      </c>
      <c r="L23" s="150">
        <f t="shared" si="2"/>
        <v>71.666666666666671</v>
      </c>
      <c r="M23" s="150">
        <f t="shared" si="3"/>
        <v>71.666666666666671</v>
      </c>
      <c r="N23" s="148">
        <v>1</v>
      </c>
      <c r="O23" s="150">
        <f t="shared" si="4"/>
        <v>110.58333333333334</v>
      </c>
      <c r="P23" s="148"/>
      <c r="Q23" s="150">
        <f t="shared" si="5"/>
        <v>110.58333333333334</v>
      </c>
      <c r="R23" s="148"/>
      <c r="S23" s="148"/>
    </row>
    <row r="24" spans="1:19">
      <c r="A24" s="145" t="s">
        <v>108</v>
      </c>
      <c r="D24" s="148"/>
      <c r="E24" s="148"/>
      <c r="F24" s="148"/>
      <c r="G24" s="148"/>
      <c r="H24" s="148">
        <v>405</v>
      </c>
      <c r="I24" s="150">
        <f t="shared" si="0"/>
        <v>263.25</v>
      </c>
      <c r="J24" s="150">
        <f t="shared" si="1"/>
        <v>219.375</v>
      </c>
      <c r="K24" s="148">
        <v>153</v>
      </c>
      <c r="L24" s="150">
        <f t="shared" si="2"/>
        <v>127.5</v>
      </c>
      <c r="M24" s="150">
        <f t="shared" si="3"/>
        <v>127.5</v>
      </c>
      <c r="N24" s="148">
        <v>1</v>
      </c>
      <c r="O24" s="150">
        <f t="shared" si="4"/>
        <v>173.4375</v>
      </c>
      <c r="P24" s="148"/>
      <c r="Q24" s="150">
        <f t="shared" si="5"/>
        <v>173.4375</v>
      </c>
      <c r="R24" s="148"/>
      <c r="S24" s="148"/>
    </row>
    <row r="25" spans="1:19">
      <c r="A25" s="145" t="s">
        <v>109</v>
      </c>
      <c r="D25" s="148"/>
      <c r="E25" s="148"/>
      <c r="F25" s="148"/>
      <c r="G25" s="148"/>
      <c r="H25" s="148">
        <v>749</v>
      </c>
      <c r="I25" s="150">
        <f t="shared" si="0"/>
        <v>486.85</v>
      </c>
      <c r="J25" s="150">
        <f t="shared" si="1"/>
        <v>405.70833333333337</v>
      </c>
      <c r="K25" s="148">
        <v>260</v>
      </c>
      <c r="L25" s="150">
        <f t="shared" si="2"/>
        <v>216.66666666666669</v>
      </c>
      <c r="M25" s="150">
        <f t="shared" si="3"/>
        <v>433.33333333333337</v>
      </c>
      <c r="N25" s="148">
        <v>2</v>
      </c>
      <c r="O25" s="150">
        <f t="shared" si="4"/>
        <v>311.1875</v>
      </c>
      <c r="P25" s="148"/>
      <c r="Q25" s="150">
        <f t="shared" si="5"/>
        <v>622.375</v>
      </c>
      <c r="R25" s="148"/>
      <c r="S25" s="148"/>
    </row>
    <row r="26" spans="1:19">
      <c r="A26" s="145" t="s">
        <v>101</v>
      </c>
      <c r="D26" s="148"/>
      <c r="E26" s="148"/>
      <c r="F26" s="148"/>
      <c r="G26" s="148"/>
      <c r="H26" s="148">
        <v>489</v>
      </c>
      <c r="I26" s="150">
        <f t="shared" si="0"/>
        <v>317.85000000000002</v>
      </c>
      <c r="J26" s="150">
        <f t="shared" si="1"/>
        <v>264.87500000000006</v>
      </c>
      <c r="K26" s="148">
        <v>159</v>
      </c>
      <c r="L26" s="150">
        <f t="shared" si="2"/>
        <v>132.5</v>
      </c>
      <c r="M26" s="150">
        <f t="shared" si="3"/>
        <v>132.5</v>
      </c>
      <c r="N26" s="148">
        <v>1</v>
      </c>
      <c r="O26" s="150">
        <f t="shared" si="4"/>
        <v>198.68750000000003</v>
      </c>
      <c r="P26" s="148"/>
      <c r="Q26" s="150">
        <f t="shared" si="5"/>
        <v>198.68750000000003</v>
      </c>
      <c r="R26" s="148"/>
      <c r="S26" s="148"/>
    </row>
    <row r="27" spans="1:19">
      <c r="A27" s="145" t="s">
        <v>110</v>
      </c>
      <c r="D27" s="148"/>
      <c r="E27" s="148"/>
      <c r="F27" s="148"/>
      <c r="G27" s="148"/>
      <c r="H27" s="148">
        <v>489</v>
      </c>
      <c r="I27" s="150">
        <f t="shared" si="0"/>
        <v>317.85000000000002</v>
      </c>
      <c r="J27" s="150">
        <f t="shared" si="1"/>
        <v>264.87500000000006</v>
      </c>
      <c r="K27" s="148">
        <v>159</v>
      </c>
      <c r="L27" s="150">
        <f t="shared" si="2"/>
        <v>132.5</v>
      </c>
      <c r="M27" s="150">
        <f t="shared" si="3"/>
        <v>132.5</v>
      </c>
      <c r="N27" s="148">
        <v>1</v>
      </c>
      <c r="O27" s="150">
        <f t="shared" si="4"/>
        <v>198.68750000000003</v>
      </c>
      <c r="P27" s="148"/>
      <c r="Q27" s="150">
        <f t="shared" si="5"/>
        <v>198.68750000000003</v>
      </c>
      <c r="R27" s="148"/>
      <c r="S27" s="148"/>
    </row>
    <row r="28" spans="1:19">
      <c r="A28" s="145"/>
      <c r="D28" s="148"/>
      <c r="E28" s="148"/>
      <c r="F28" s="148"/>
      <c r="G28" s="148"/>
      <c r="H28" s="148"/>
      <c r="I28" s="150"/>
      <c r="J28" s="148"/>
      <c r="K28" s="148"/>
      <c r="L28" s="150"/>
      <c r="M28" s="150"/>
      <c r="N28" s="148"/>
      <c r="O28" s="148"/>
      <c r="P28" s="148"/>
      <c r="Q28" s="150"/>
      <c r="R28" s="148"/>
      <c r="S28" s="148"/>
    </row>
    <row r="29" spans="1:19">
      <c r="A29" s="145" t="s">
        <v>111</v>
      </c>
      <c r="D29" s="148"/>
      <c r="E29" s="148"/>
      <c r="F29" s="148"/>
      <c r="G29" s="148"/>
      <c r="H29" s="148"/>
      <c r="I29" s="150"/>
      <c r="J29" s="148"/>
      <c r="K29" s="148"/>
      <c r="L29" s="150"/>
      <c r="M29" s="151">
        <f>SUM(M22:M28)</f>
        <v>1099.1666666666667</v>
      </c>
      <c r="N29" s="148"/>
      <c r="O29" s="148"/>
      <c r="P29" s="148"/>
      <c r="Q29" s="148"/>
      <c r="R29" s="151">
        <f>SUM(Q22:Q28)</f>
        <v>1590.6666666666667</v>
      </c>
      <c r="S29" s="151">
        <f>R29-M29</f>
        <v>491.5</v>
      </c>
    </row>
    <row r="30" spans="1:19">
      <c r="A30" s="145"/>
      <c r="D30" s="148"/>
      <c r="E30" s="148"/>
      <c r="F30" s="148"/>
      <c r="G30" s="148"/>
      <c r="H30" s="148"/>
      <c r="I30" s="150"/>
      <c r="J30" s="148"/>
      <c r="K30" s="148"/>
      <c r="L30" s="150"/>
      <c r="M30" s="150"/>
      <c r="N30" s="148"/>
      <c r="O30" s="148"/>
      <c r="P30" s="148"/>
      <c r="Q30" s="150"/>
      <c r="R30" s="148"/>
      <c r="S30" s="148"/>
    </row>
    <row r="31" spans="1:19">
      <c r="A31" s="145" t="s">
        <v>112</v>
      </c>
      <c r="D31" s="148"/>
      <c r="E31" s="148"/>
      <c r="F31" s="148"/>
      <c r="G31" s="148"/>
      <c r="H31" s="148"/>
      <c r="I31" s="150"/>
      <c r="J31" s="148"/>
      <c r="K31" s="148">
        <v>86</v>
      </c>
      <c r="L31" s="150">
        <f t="shared" si="2"/>
        <v>71.666666666666671</v>
      </c>
      <c r="M31" s="150">
        <f t="shared" si="3"/>
        <v>71.666666666666671</v>
      </c>
      <c r="N31" s="148">
        <v>1</v>
      </c>
      <c r="O31" s="150">
        <f>L31</f>
        <v>71.666666666666671</v>
      </c>
      <c r="P31" s="148"/>
      <c r="Q31" s="150">
        <f t="shared" si="5"/>
        <v>71.666666666666671</v>
      </c>
      <c r="R31" s="148"/>
      <c r="S31" s="148"/>
    </row>
    <row r="32" spans="1:19">
      <c r="A32" s="145" t="s">
        <v>113</v>
      </c>
      <c r="D32" s="148"/>
      <c r="E32" s="148"/>
      <c r="F32" s="148"/>
      <c r="G32" s="148"/>
      <c r="H32" s="148"/>
      <c r="I32" s="150"/>
      <c r="J32" s="148"/>
      <c r="K32" s="148">
        <v>101</v>
      </c>
      <c r="L32" s="150">
        <f t="shared" si="2"/>
        <v>84.166666666666671</v>
      </c>
      <c r="M32" s="150">
        <f t="shared" si="3"/>
        <v>84.166666666666671</v>
      </c>
      <c r="N32" s="148">
        <v>1</v>
      </c>
      <c r="O32" s="150">
        <f t="shared" ref="O32:O35" si="6">L32</f>
        <v>84.166666666666671</v>
      </c>
      <c r="P32" s="148"/>
      <c r="Q32" s="150">
        <f t="shared" si="5"/>
        <v>84.166666666666671</v>
      </c>
      <c r="R32" s="148"/>
      <c r="S32" s="148"/>
    </row>
    <row r="33" spans="1:19">
      <c r="A33" s="145" t="s">
        <v>114</v>
      </c>
      <c r="D33" s="148"/>
      <c r="E33" s="148"/>
      <c r="F33" s="148"/>
      <c r="G33" s="148"/>
      <c r="H33" s="148"/>
      <c r="I33" s="150"/>
      <c r="J33" s="148"/>
      <c r="K33" s="148">
        <v>101</v>
      </c>
      <c r="L33" s="150">
        <f t="shared" si="2"/>
        <v>84.166666666666671</v>
      </c>
      <c r="M33" s="150">
        <f t="shared" si="3"/>
        <v>84.166666666666671</v>
      </c>
      <c r="N33" s="148">
        <v>1</v>
      </c>
      <c r="O33" s="150">
        <f t="shared" si="6"/>
        <v>84.166666666666671</v>
      </c>
      <c r="P33" s="148"/>
      <c r="Q33" s="150">
        <f t="shared" si="5"/>
        <v>84.166666666666671</v>
      </c>
      <c r="R33" s="148"/>
      <c r="S33" s="148"/>
    </row>
    <row r="34" spans="1:19">
      <c r="A34" s="145" t="s">
        <v>115</v>
      </c>
      <c r="D34" s="148"/>
      <c r="E34" s="148"/>
      <c r="F34" s="148"/>
      <c r="G34" s="148"/>
      <c r="H34" s="148"/>
      <c r="I34" s="150"/>
      <c r="J34" s="148"/>
      <c r="K34" s="148">
        <v>125</v>
      </c>
      <c r="L34" s="150">
        <f t="shared" si="2"/>
        <v>104.16666666666667</v>
      </c>
      <c r="M34" s="150">
        <f t="shared" si="3"/>
        <v>104.16666666666667</v>
      </c>
      <c r="N34" s="148">
        <v>1</v>
      </c>
      <c r="O34" s="150">
        <f t="shared" si="6"/>
        <v>104.16666666666667</v>
      </c>
      <c r="P34" s="148"/>
      <c r="Q34" s="150">
        <f t="shared" si="5"/>
        <v>104.16666666666667</v>
      </c>
      <c r="R34" s="148"/>
      <c r="S34" s="148"/>
    </row>
    <row r="35" spans="1:19">
      <c r="A35" s="145" t="s">
        <v>116</v>
      </c>
      <c r="D35" s="148"/>
      <c r="E35" s="148"/>
      <c r="F35" s="148"/>
      <c r="G35" s="148"/>
      <c r="H35" s="148"/>
      <c r="I35" s="150"/>
      <c r="J35" s="148"/>
      <c r="K35" s="148">
        <v>132</v>
      </c>
      <c r="L35" s="150">
        <f t="shared" si="2"/>
        <v>110</v>
      </c>
      <c r="M35" s="150">
        <f t="shared" si="3"/>
        <v>110</v>
      </c>
      <c r="N35" s="148">
        <v>1</v>
      </c>
      <c r="O35" s="150">
        <f t="shared" si="6"/>
        <v>110</v>
      </c>
      <c r="P35" s="148"/>
      <c r="Q35" s="150">
        <f t="shared" si="5"/>
        <v>110</v>
      </c>
      <c r="R35" s="148"/>
      <c r="S35" s="148"/>
    </row>
    <row r="36" spans="1:19">
      <c r="D36" s="148"/>
      <c r="E36" s="148"/>
      <c r="F36" s="148"/>
      <c r="G36" s="148"/>
      <c r="H36" s="148"/>
      <c r="I36" s="150"/>
      <c r="J36" s="148"/>
      <c r="K36" s="148"/>
      <c r="L36" s="150"/>
      <c r="M36" s="150"/>
      <c r="N36" s="148"/>
      <c r="O36" s="148"/>
      <c r="P36" s="148"/>
      <c r="Q36" s="150"/>
      <c r="R36" s="148"/>
      <c r="S36" s="148"/>
    </row>
    <row r="37" spans="1:19">
      <c r="D37" s="148"/>
      <c r="E37" s="148"/>
      <c r="F37" s="148"/>
      <c r="G37" s="148"/>
      <c r="H37" s="148"/>
      <c r="I37" s="150"/>
      <c r="J37" s="148"/>
      <c r="K37" s="148"/>
      <c r="L37" s="150"/>
      <c r="M37" s="151">
        <f>SUM(M31:M36)</f>
        <v>454.16666666666669</v>
      </c>
      <c r="N37" s="148"/>
      <c r="O37" s="148"/>
      <c r="P37" s="148"/>
      <c r="Q37" s="148"/>
      <c r="R37" s="151">
        <f>SUM(Q31:Q36)</f>
        <v>454.16666666666669</v>
      </c>
      <c r="S37" s="151">
        <f>R37-M37</f>
        <v>0</v>
      </c>
    </row>
    <row r="38" spans="1:19">
      <c r="A38" s="147" t="s">
        <v>117</v>
      </c>
      <c r="D38" s="148"/>
      <c r="E38" s="148"/>
      <c r="F38" s="148"/>
      <c r="G38" s="148"/>
      <c r="H38" s="148"/>
      <c r="I38" s="150"/>
      <c r="J38" s="148"/>
      <c r="K38" s="148"/>
      <c r="L38" s="150"/>
      <c r="M38" s="150"/>
      <c r="N38" s="148"/>
      <c r="O38" s="148"/>
      <c r="P38" s="148"/>
      <c r="Q38" s="150"/>
      <c r="R38" s="148"/>
      <c r="S38" s="148"/>
    </row>
    <row r="39" spans="1:19">
      <c r="D39" s="148"/>
      <c r="E39" s="148"/>
      <c r="F39" s="148"/>
      <c r="G39" s="148"/>
      <c r="H39" s="148"/>
      <c r="I39" s="150"/>
      <c r="J39" s="148"/>
      <c r="K39" s="148"/>
      <c r="L39" s="150"/>
      <c r="M39" s="150"/>
      <c r="N39" s="148"/>
      <c r="O39" s="148"/>
      <c r="P39" s="148"/>
      <c r="Q39" s="150"/>
      <c r="R39" s="148"/>
      <c r="S39" s="148"/>
    </row>
    <row r="40" spans="1:19">
      <c r="A40" s="145" t="s">
        <v>118</v>
      </c>
      <c r="D40" s="148"/>
      <c r="E40" s="148"/>
      <c r="F40" s="148"/>
      <c r="G40" s="148"/>
      <c r="H40" s="148">
        <v>276</v>
      </c>
      <c r="I40" s="150">
        <f t="shared" si="0"/>
        <v>179.4</v>
      </c>
      <c r="J40" s="150">
        <f t="shared" si="1"/>
        <v>149.5</v>
      </c>
      <c r="K40" s="148">
        <v>86</v>
      </c>
      <c r="L40" s="150">
        <f t="shared" si="2"/>
        <v>71.666666666666671</v>
      </c>
      <c r="M40" s="150">
        <f t="shared" si="3"/>
        <v>71.666666666666671</v>
      </c>
      <c r="N40" s="148">
        <v>1</v>
      </c>
      <c r="O40" s="150">
        <f t="shared" si="4"/>
        <v>110.58333333333334</v>
      </c>
      <c r="P40" s="148"/>
      <c r="Q40" s="150">
        <f t="shared" si="5"/>
        <v>110.58333333333334</v>
      </c>
      <c r="R40" s="148"/>
      <c r="S40" s="148"/>
    </row>
    <row r="41" spans="1:19">
      <c r="A41" s="145" t="s">
        <v>119</v>
      </c>
      <c r="D41" s="148"/>
      <c r="E41" s="148"/>
      <c r="F41" s="148"/>
      <c r="G41" s="148"/>
      <c r="H41" s="148">
        <v>317</v>
      </c>
      <c r="I41" s="150">
        <f t="shared" si="0"/>
        <v>206.05</v>
      </c>
      <c r="J41" s="150">
        <f t="shared" si="1"/>
        <v>171.70833333333334</v>
      </c>
      <c r="K41" s="148">
        <v>94</v>
      </c>
      <c r="L41" s="150">
        <f t="shared" si="2"/>
        <v>78.333333333333343</v>
      </c>
      <c r="M41" s="150">
        <f t="shared" si="3"/>
        <v>78.333333333333343</v>
      </c>
      <c r="N41" s="148">
        <v>1</v>
      </c>
      <c r="O41" s="150">
        <f t="shared" si="4"/>
        <v>125.02083333333334</v>
      </c>
      <c r="P41" s="148"/>
      <c r="Q41" s="150">
        <f t="shared" si="5"/>
        <v>125.02083333333334</v>
      </c>
      <c r="R41" s="148"/>
      <c r="S41" s="148"/>
    </row>
    <row r="42" spans="1:19">
      <c r="A42" s="145" t="s">
        <v>107</v>
      </c>
      <c r="D42" s="148"/>
      <c r="E42" s="148"/>
      <c r="F42" s="148"/>
      <c r="G42" s="148"/>
      <c r="H42" s="148">
        <v>276</v>
      </c>
      <c r="I42" s="150">
        <f t="shared" si="0"/>
        <v>179.4</v>
      </c>
      <c r="J42" s="150">
        <f t="shared" si="1"/>
        <v>149.5</v>
      </c>
      <c r="K42" s="148">
        <v>86</v>
      </c>
      <c r="L42" s="150">
        <f t="shared" si="2"/>
        <v>71.666666666666671</v>
      </c>
      <c r="M42" s="150">
        <f t="shared" si="3"/>
        <v>71.666666666666671</v>
      </c>
      <c r="N42" s="148">
        <v>1</v>
      </c>
      <c r="O42" s="150">
        <f t="shared" si="4"/>
        <v>110.58333333333334</v>
      </c>
      <c r="P42" s="148"/>
      <c r="Q42" s="150">
        <f t="shared" si="5"/>
        <v>110.58333333333334</v>
      </c>
      <c r="R42" s="148"/>
      <c r="S42" s="148"/>
    </row>
    <row r="43" spans="1:19">
      <c r="A43" s="145" t="s">
        <v>101</v>
      </c>
      <c r="D43" s="148"/>
      <c r="E43" s="148"/>
      <c r="F43" s="148"/>
      <c r="G43" s="148"/>
      <c r="H43" s="148">
        <v>489</v>
      </c>
      <c r="I43" s="150">
        <f t="shared" si="0"/>
        <v>317.85000000000002</v>
      </c>
      <c r="J43" s="150">
        <f t="shared" si="1"/>
        <v>264.87500000000006</v>
      </c>
      <c r="K43" s="148">
        <v>159</v>
      </c>
      <c r="L43" s="150">
        <f t="shared" si="2"/>
        <v>132.5</v>
      </c>
      <c r="M43" s="150">
        <f t="shared" si="3"/>
        <v>132.5</v>
      </c>
      <c r="N43" s="148">
        <v>1</v>
      </c>
      <c r="O43" s="150">
        <f t="shared" si="4"/>
        <v>198.68750000000003</v>
      </c>
      <c r="P43" s="148"/>
      <c r="Q43" s="150">
        <f t="shared" si="5"/>
        <v>198.68750000000003</v>
      </c>
      <c r="R43" s="148"/>
      <c r="S43" s="148"/>
    </row>
    <row r="44" spans="1:19">
      <c r="A44" s="145" t="s">
        <v>120</v>
      </c>
      <c r="D44" s="148"/>
      <c r="E44" s="148"/>
      <c r="F44" s="148"/>
      <c r="G44" s="148"/>
      <c r="H44" s="148">
        <v>429</v>
      </c>
      <c r="I44" s="150">
        <f t="shared" si="0"/>
        <v>278.85000000000002</v>
      </c>
      <c r="J44" s="150">
        <f t="shared" si="1"/>
        <v>232.37500000000003</v>
      </c>
      <c r="K44" s="148">
        <v>141</v>
      </c>
      <c r="L44" s="150">
        <f t="shared" si="2"/>
        <v>117.5</v>
      </c>
      <c r="M44" s="150">
        <f t="shared" si="3"/>
        <v>117.5</v>
      </c>
      <c r="N44" s="148">
        <v>1</v>
      </c>
      <c r="O44" s="150">
        <f t="shared" si="4"/>
        <v>174.9375</v>
      </c>
      <c r="P44" s="148"/>
      <c r="Q44" s="150">
        <f t="shared" si="5"/>
        <v>174.9375</v>
      </c>
      <c r="R44" s="148"/>
      <c r="S44" s="148"/>
    </row>
    <row r="45" spans="1:19">
      <c r="A45" s="145" t="s">
        <v>121</v>
      </c>
      <c r="D45" s="148"/>
      <c r="E45" s="148"/>
      <c r="F45" s="148"/>
      <c r="G45" s="148"/>
      <c r="H45" s="148">
        <v>405</v>
      </c>
      <c r="I45" s="150">
        <f t="shared" si="0"/>
        <v>263.25</v>
      </c>
      <c r="J45" s="150">
        <f t="shared" si="1"/>
        <v>219.375</v>
      </c>
      <c r="K45" s="148">
        <v>153</v>
      </c>
      <c r="L45" s="150">
        <f t="shared" si="2"/>
        <v>127.5</v>
      </c>
      <c r="M45" s="150">
        <f t="shared" si="3"/>
        <v>255</v>
      </c>
      <c r="N45" s="148">
        <v>2</v>
      </c>
      <c r="O45" s="150">
        <f t="shared" si="4"/>
        <v>173.4375</v>
      </c>
      <c r="P45" s="148"/>
      <c r="Q45" s="150">
        <f t="shared" si="5"/>
        <v>346.875</v>
      </c>
      <c r="R45" s="148"/>
      <c r="S45" s="148"/>
    </row>
    <row r="46" spans="1:19">
      <c r="A46" s="145" t="s">
        <v>109</v>
      </c>
      <c r="D46" s="148"/>
      <c r="E46" s="148"/>
      <c r="F46" s="148"/>
      <c r="G46" s="148"/>
      <c r="H46" s="148">
        <v>749</v>
      </c>
      <c r="I46" s="150">
        <f t="shared" si="0"/>
        <v>486.85</v>
      </c>
      <c r="J46" s="150">
        <f t="shared" si="1"/>
        <v>405.70833333333337</v>
      </c>
      <c r="K46" s="148">
        <v>260</v>
      </c>
      <c r="L46" s="150">
        <f t="shared" si="2"/>
        <v>216.66666666666669</v>
      </c>
      <c r="M46" s="150">
        <f t="shared" si="3"/>
        <v>433.33333333333337</v>
      </c>
      <c r="N46" s="148">
        <v>2</v>
      </c>
      <c r="O46" s="150">
        <f t="shared" si="4"/>
        <v>311.1875</v>
      </c>
      <c r="P46" s="148"/>
      <c r="Q46" s="150">
        <f t="shared" si="5"/>
        <v>622.375</v>
      </c>
      <c r="R46" s="148"/>
      <c r="S46" s="148"/>
    </row>
    <row r="47" spans="1:19">
      <c r="D47" s="148"/>
      <c r="E47" s="148"/>
      <c r="F47" s="148"/>
      <c r="G47" s="148"/>
      <c r="H47" s="148"/>
      <c r="I47" s="150"/>
      <c r="J47" s="148"/>
      <c r="K47" s="148"/>
      <c r="L47" s="148"/>
      <c r="M47" s="148"/>
      <c r="N47" s="148"/>
      <c r="O47" s="148"/>
      <c r="P47" s="148"/>
      <c r="Q47" s="148"/>
      <c r="R47" s="148"/>
      <c r="S47" s="148"/>
    </row>
    <row r="48" spans="1:19">
      <c r="D48" s="148"/>
      <c r="E48" s="148"/>
      <c r="F48" s="148"/>
      <c r="G48" s="148"/>
      <c r="H48" s="148"/>
      <c r="I48" s="148"/>
      <c r="J48" s="148"/>
      <c r="K48" s="148"/>
      <c r="L48" s="148"/>
      <c r="M48" s="151">
        <f>SUM(M40:M47)</f>
        <v>1160</v>
      </c>
      <c r="N48" s="148"/>
      <c r="O48" s="148"/>
      <c r="P48" s="148"/>
      <c r="Q48" s="148"/>
      <c r="R48" s="151">
        <f>SUM(Q40:Q47)</f>
        <v>1689.0625</v>
      </c>
      <c r="S48" s="151">
        <f>R48-M48</f>
        <v>529.0625</v>
      </c>
    </row>
    <row r="49" spans="4:19">
      <c r="D49" s="148"/>
      <c r="E49" s="148"/>
      <c r="F49" s="148"/>
      <c r="G49" s="148"/>
      <c r="H49" s="148"/>
      <c r="I49" s="148"/>
      <c r="J49" s="148"/>
      <c r="K49" s="148"/>
      <c r="L49" s="148"/>
      <c r="M49" s="148"/>
      <c r="N49" s="148"/>
      <c r="O49" s="148"/>
      <c r="P49" s="148"/>
      <c r="Q49" s="148"/>
      <c r="R49" s="148"/>
      <c r="S49" s="148"/>
    </row>
    <row r="50" spans="4:19">
      <c r="D50" s="148"/>
      <c r="E50" s="148"/>
      <c r="F50" s="148"/>
      <c r="G50" s="148"/>
      <c r="H50" s="148"/>
      <c r="I50" s="148"/>
      <c r="J50" s="148"/>
      <c r="K50" s="148"/>
      <c r="L50" s="148"/>
      <c r="M50" s="148"/>
      <c r="N50" s="148"/>
      <c r="O50" s="148"/>
      <c r="P50" s="148"/>
      <c r="Q50" s="148"/>
      <c r="R50" s="148">
        <f>SUM(R3:R48)</f>
        <v>7158.3125</v>
      </c>
      <c r="S50" s="148">
        <f>SUM(S3:S48)</f>
        <v>2180.8124999999995</v>
      </c>
    </row>
  </sheetData>
  <mergeCells count="1">
    <mergeCell ref="K1:L1"/>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12"/>
  <sheetViews>
    <sheetView workbookViewId="0">
      <selection activeCell="O4" sqref="O4"/>
    </sheetView>
  </sheetViews>
  <sheetFormatPr defaultRowHeight="12.75"/>
  <cols>
    <col min="1" max="1" width="14.28515625" style="58" bestFit="1" customWidth="1"/>
    <col min="2" max="3" width="4" style="58" bestFit="1" customWidth="1"/>
    <col min="4" max="4" width="7.7109375" style="90" bestFit="1" customWidth="1"/>
    <col min="5" max="5" width="8.28515625" style="90" bestFit="1" customWidth="1"/>
    <col min="6" max="6" width="13.28515625" style="58" bestFit="1" customWidth="1"/>
    <col min="7" max="7" width="8.28515625" style="58" bestFit="1" customWidth="1"/>
    <col min="8" max="8" width="7.28515625" style="58" bestFit="1" customWidth="1"/>
    <col min="9" max="9" width="9.28515625" style="58" bestFit="1" customWidth="1"/>
    <col min="10" max="10" width="10.85546875" style="58" customWidth="1"/>
    <col min="11" max="11" width="13.7109375" style="58" bestFit="1" customWidth="1"/>
    <col min="12" max="12" width="13.85546875" style="58" bestFit="1" customWidth="1"/>
    <col min="13" max="13" width="11.85546875" style="58" bestFit="1" customWidth="1"/>
    <col min="14" max="14" width="7.28515625" style="58" bestFit="1" customWidth="1"/>
    <col min="15" max="15" width="11.5703125" style="58" bestFit="1" customWidth="1"/>
    <col min="16" max="16" width="11.85546875" style="58" bestFit="1" customWidth="1"/>
    <col min="17" max="17" width="9.140625" style="58"/>
    <col min="18" max="18" width="11.85546875" style="58" bestFit="1" customWidth="1"/>
    <col min="19" max="16384" width="9.140625" style="58"/>
  </cols>
  <sheetData>
    <row r="1" spans="1:18">
      <c r="A1" s="55"/>
      <c r="B1" s="55"/>
      <c r="C1" s="57"/>
      <c r="D1" s="127"/>
      <c r="E1" s="56"/>
      <c r="F1" s="55"/>
      <c r="G1" s="57"/>
      <c r="H1" s="57"/>
      <c r="I1" s="57"/>
      <c r="J1" s="57"/>
      <c r="K1" s="57"/>
      <c r="L1" s="55"/>
      <c r="M1" s="55"/>
      <c r="N1" s="55"/>
      <c r="O1" s="55"/>
      <c r="P1" s="55"/>
    </row>
    <row r="2" spans="1:18" s="62" customFormat="1">
      <c r="A2" s="59"/>
      <c r="B2" s="125"/>
      <c r="C2" s="161" t="s">
        <v>77</v>
      </c>
      <c r="D2" s="161" t="s">
        <v>78</v>
      </c>
      <c r="E2" s="163" t="s">
        <v>79</v>
      </c>
      <c r="F2" s="161" t="s">
        <v>68</v>
      </c>
      <c r="G2" s="157" t="s">
        <v>72</v>
      </c>
      <c r="H2" s="158"/>
      <c r="I2" s="157" t="s">
        <v>73</v>
      </c>
      <c r="J2" s="158"/>
      <c r="K2" s="123" t="s">
        <v>87</v>
      </c>
      <c r="L2" s="61" t="s">
        <v>69</v>
      </c>
      <c r="M2" s="60" t="s">
        <v>70</v>
      </c>
      <c r="N2" s="59" t="s">
        <v>71</v>
      </c>
      <c r="O2" s="59" t="s">
        <v>75</v>
      </c>
      <c r="P2" s="60" t="s">
        <v>89</v>
      </c>
    </row>
    <row r="3" spans="1:18" s="62" customFormat="1">
      <c r="A3" s="59"/>
      <c r="B3" s="125"/>
      <c r="C3" s="162"/>
      <c r="D3" s="162"/>
      <c r="E3" s="164"/>
      <c r="F3" s="162"/>
      <c r="G3" s="159"/>
      <c r="H3" s="160"/>
      <c r="I3" s="159"/>
      <c r="J3" s="160"/>
      <c r="K3" s="124" t="s">
        <v>88</v>
      </c>
      <c r="L3" s="63" t="s">
        <v>74</v>
      </c>
      <c r="M3" s="59"/>
      <c r="N3" s="59"/>
      <c r="O3" s="62" t="s">
        <v>76</v>
      </c>
      <c r="P3" s="59"/>
    </row>
    <row r="4" spans="1:18" s="68" customFormat="1">
      <c r="A4" s="64" t="s">
        <v>63</v>
      </c>
      <c r="B4" s="64"/>
      <c r="C4" s="126">
        <v>975</v>
      </c>
      <c r="D4" s="128"/>
      <c r="E4" s="65"/>
      <c r="F4" s="66">
        <v>17924</v>
      </c>
      <c r="G4" s="66">
        <f>F4*7.65%</f>
        <v>1371.1859999999999</v>
      </c>
      <c r="H4" s="67">
        <v>7.6499999999999999E-2</v>
      </c>
      <c r="I4" s="121">
        <f>(F4+G4)*1.04</f>
        <v>20066.993440000002</v>
      </c>
      <c r="J4" s="122">
        <v>0.04</v>
      </c>
      <c r="K4" s="121">
        <f>I4*7.6%/2.88</f>
        <v>529.5456602222223</v>
      </c>
      <c r="L4" s="66">
        <f t="shared" ref="L4:L5" si="0">I4+K4</f>
        <v>20596.539100222224</v>
      </c>
      <c r="M4" s="129">
        <f>L4*1.9558</f>
        <v>40282.711172214622</v>
      </c>
      <c r="N4" s="64"/>
      <c r="O4" s="67">
        <v>0.15</v>
      </c>
      <c r="P4" s="64"/>
    </row>
    <row r="5" spans="1:18" s="68" customFormat="1">
      <c r="A5" s="64" t="s">
        <v>64</v>
      </c>
      <c r="B5" s="64"/>
      <c r="C5" s="64">
        <v>502</v>
      </c>
      <c r="D5" s="65"/>
      <c r="E5" s="65"/>
      <c r="F5" s="66">
        <v>57886</v>
      </c>
      <c r="G5" s="66">
        <f>F5*4.5%</f>
        <v>2604.87</v>
      </c>
      <c r="H5" s="69">
        <v>4.4999999999999998E-2</v>
      </c>
      <c r="I5" s="66">
        <f>(F5+G5)*1.07</f>
        <v>64725.23090000001</v>
      </c>
      <c r="J5" s="117">
        <v>7.0000000000000007E-2</v>
      </c>
      <c r="K5" s="66">
        <f>I5*4.5%/2.88</f>
        <v>1011.3317328125003</v>
      </c>
      <c r="L5" s="66">
        <f t="shared" si="0"/>
        <v>65736.562632812507</v>
      </c>
      <c r="M5" s="129">
        <f>L5*1.9558</f>
        <v>128567.56919725471</v>
      </c>
      <c r="N5" s="64"/>
      <c r="O5" s="67">
        <v>0.13500000000000001</v>
      </c>
      <c r="P5" s="64"/>
    </row>
    <row r="6" spans="1:18">
      <c r="A6" s="70" t="s">
        <v>65</v>
      </c>
      <c r="B6" s="70">
        <v>15</v>
      </c>
      <c r="C6" s="70">
        <v>150</v>
      </c>
      <c r="D6" s="71">
        <v>23</v>
      </c>
      <c r="E6" s="72">
        <f>D6*0.95</f>
        <v>21.849999999999998</v>
      </c>
      <c r="F6" s="73">
        <f>C6*E6</f>
        <v>3277.4999999999995</v>
      </c>
      <c r="G6" s="73">
        <f>F6*0.21</f>
        <v>688.27499999999986</v>
      </c>
      <c r="H6" s="74">
        <v>0.21</v>
      </c>
      <c r="I6" s="115">
        <f>(F6+G6)*1.065</f>
        <v>4223.5503749999998</v>
      </c>
      <c r="J6" s="77"/>
      <c r="K6" s="116">
        <f>I6*21%/2.88</f>
        <v>307.96721484375001</v>
      </c>
      <c r="L6" s="73">
        <f>I6+K6</f>
        <v>4531.5175898437501</v>
      </c>
      <c r="M6" s="75">
        <f>L6*1.9556</f>
        <v>8861.8357986984374</v>
      </c>
      <c r="N6" s="75">
        <f>M6/C6</f>
        <v>59.078905324656247</v>
      </c>
      <c r="O6" s="144">
        <v>0.27500000000000002</v>
      </c>
      <c r="P6" s="70"/>
    </row>
    <row r="7" spans="1:18">
      <c r="A7" s="70"/>
      <c r="B7" s="70">
        <v>10</v>
      </c>
      <c r="C7" s="70">
        <v>80</v>
      </c>
      <c r="D7" s="71">
        <v>15</v>
      </c>
      <c r="E7" s="72">
        <f t="shared" ref="E7:E8" si="1">D7*0.95</f>
        <v>14.25</v>
      </c>
      <c r="F7" s="73">
        <f>C7*E7</f>
        <v>1140</v>
      </c>
      <c r="G7" s="73">
        <f t="shared" ref="G7:G8" si="2">F7*0.21</f>
        <v>239.39999999999998</v>
      </c>
      <c r="H7" s="74">
        <v>0.21</v>
      </c>
      <c r="I7" s="115">
        <f>(F7+G7)*1.065</f>
        <v>1469.0609999999999</v>
      </c>
      <c r="J7" s="118">
        <v>6.5000000000000002E-2</v>
      </c>
      <c r="K7" s="116">
        <f>I7*21%/2.88</f>
        <v>107.11903124999999</v>
      </c>
      <c r="L7" s="73">
        <f t="shared" ref="L7:L8" si="3">I7+K7</f>
        <v>1576.18003125</v>
      </c>
      <c r="M7" s="75">
        <f t="shared" ref="M7:M8" si="4">L7*1.9556</f>
        <v>3082.3776691124999</v>
      </c>
      <c r="N7" s="75">
        <f t="shared" ref="N7:N8" si="5">M7/C7</f>
        <v>38.529720863906249</v>
      </c>
      <c r="O7" s="144">
        <v>0.27500000000000002</v>
      </c>
      <c r="P7" s="70"/>
    </row>
    <row r="8" spans="1:18">
      <c r="A8" s="70"/>
      <c r="B8" s="76" t="s">
        <v>66</v>
      </c>
      <c r="C8" s="70">
        <v>100</v>
      </c>
      <c r="D8" s="71">
        <v>15.8</v>
      </c>
      <c r="E8" s="72">
        <f t="shared" si="1"/>
        <v>15.01</v>
      </c>
      <c r="F8" s="73">
        <f>C8*E8</f>
        <v>1501</v>
      </c>
      <c r="G8" s="73">
        <f t="shared" si="2"/>
        <v>315.20999999999998</v>
      </c>
      <c r="H8" s="74">
        <v>0.21</v>
      </c>
      <c r="I8" s="115">
        <f>(F8+G8)*1.065</f>
        <v>1934.2636499999999</v>
      </c>
      <c r="J8" s="119"/>
      <c r="K8" s="116">
        <f>I8*21%/2.88</f>
        <v>141.04005781250001</v>
      </c>
      <c r="L8" s="73">
        <f t="shared" si="3"/>
        <v>2075.3037078124999</v>
      </c>
      <c r="M8" s="75">
        <f t="shared" si="4"/>
        <v>4058.4639309981249</v>
      </c>
      <c r="N8" s="75">
        <f t="shared" si="5"/>
        <v>40.584639309981249</v>
      </c>
      <c r="O8" s="144">
        <v>0.27500000000000002</v>
      </c>
      <c r="P8" s="70"/>
    </row>
    <row r="9" spans="1:18" ht="13.5" thickBot="1">
      <c r="A9" s="55"/>
      <c r="B9" s="55"/>
      <c r="C9" s="55"/>
      <c r="D9" s="56"/>
      <c r="E9" s="56"/>
      <c r="F9" s="66">
        <f>SUM(F4:F5)</f>
        <v>75810</v>
      </c>
      <c r="G9" s="78"/>
      <c r="H9" s="79"/>
      <c r="I9" s="80"/>
      <c r="J9" s="114" t="s">
        <v>80</v>
      </c>
      <c r="K9" s="81"/>
      <c r="L9" s="94">
        <f>SUM(L4:L5)</f>
        <v>86333.101733034739</v>
      </c>
      <c r="M9" s="130">
        <f>SUM(M4:M5)</f>
        <v>168850.28036946931</v>
      </c>
      <c r="N9" s="55"/>
      <c r="O9" s="55"/>
      <c r="P9" s="130">
        <f>M9*1.2</f>
        <v>202620.33644336317</v>
      </c>
    </row>
    <row r="10" spans="1:18" ht="13.5" thickBot="1">
      <c r="A10" s="55"/>
      <c r="B10" s="55"/>
      <c r="C10" s="55"/>
      <c r="D10" s="56"/>
      <c r="E10" s="56"/>
      <c r="F10" s="82">
        <f>SUM(F6:F8)</f>
        <v>5918.5</v>
      </c>
      <c r="G10" s="83">
        <f>SUM(G4:G8)</f>
        <v>5218.9409999999989</v>
      </c>
      <c r="H10" s="79"/>
      <c r="I10" s="84"/>
      <c r="J10" s="85">
        <f ca="1">I11-F11</f>
        <v>10690.599365000016</v>
      </c>
      <c r="K10" s="83">
        <f>SUM(K4:K9)</f>
        <v>2097.0036969409725</v>
      </c>
      <c r="L10" s="116">
        <f>SUM(L6:L8)</f>
        <v>8183.0013289062499</v>
      </c>
      <c r="M10" s="75">
        <f>SUM(M6:M8)</f>
        <v>16002.677398809063</v>
      </c>
      <c r="N10" s="55"/>
      <c r="O10" s="55"/>
      <c r="P10" s="75">
        <f>M10*1.2</f>
        <v>19203.212878570874</v>
      </c>
    </row>
    <row r="11" spans="1:18" ht="13.5" thickBot="1">
      <c r="A11" s="55" t="s">
        <v>67</v>
      </c>
      <c r="B11" s="55"/>
      <c r="C11" s="55"/>
      <c r="D11" s="56"/>
      <c r="E11" s="86"/>
      <c r="F11" s="83">
        <f ca="1">SUM(F9:F11)</f>
        <v>81728.5</v>
      </c>
      <c r="G11" s="91"/>
      <c r="H11" s="87"/>
      <c r="I11" s="92">
        <f>SUM(I4:I8)</f>
        <v>92419.099365000016</v>
      </c>
      <c r="J11" s="120">
        <v>20910</v>
      </c>
      <c r="K11" s="93"/>
      <c r="L11" s="88">
        <f>SUM(L4:L8)</f>
        <v>94516.103061940987</v>
      </c>
      <c r="M11" s="131">
        <f>SUM(M4:M8)</f>
        <v>184852.95776827837</v>
      </c>
      <c r="N11" s="55"/>
      <c r="O11" s="55"/>
      <c r="P11" s="89">
        <f>SUM(P9:P10)</f>
        <v>221823.54932193403</v>
      </c>
      <c r="R11" s="132"/>
    </row>
    <row r="12" spans="1:18">
      <c r="G12" s="113"/>
      <c r="J12" s="113"/>
      <c r="P12" s="132"/>
    </row>
  </sheetData>
  <mergeCells count="6">
    <mergeCell ref="I2:J3"/>
    <mergeCell ref="C2:C3"/>
    <mergeCell ref="D2:D3"/>
    <mergeCell ref="E2:E3"/>
    <mergeCell ref="F2:F3"/>
    <mergeCell ref="G2:H3"/>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Работни листове</vt:lpstr>
      </vt:variant>
      <vt:variant>
        <vt:i4>3</vt:i4>
      </vt:variant>
    </vt:vector>
  </HeadingPairs>
  <TitlesOfParts>
    <vt:vector size="3" baseType="lpstr">
      <vt:lpstr>Sheet1</vt:lpstr>
      <vt:lpstr>Лист2</vt:lpstr>
      <vt:lpstr>Лист1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shirley</dc:creator>
  <cp:lastModifiedBy>yorkishev@mail.bg</cp:lastModifiedBy>
  <dcterms:created xsi:type="dcterms:W3CDTF">2025-02-18T05:56:00Z</dcterms:created>
  <dcterms:modified xsi:type="dcterms:W3CDTF">2025-09-05T08:21:55Z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4AF3C158CC4B4184AC5A782CEC2D6C0A_11</vt:lpwstr>
  </property>
  <property fmtid="{D5CDD505-2E9C-101B-9397-08002B2CF9AE}" pid="3" name="KSOProductBuildVer">
    <vt:lpwstr>2052-12.1.0.19770</vt:lpwstr>
  </property>
</Properties>
</file>