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8800" windowHeight="11880"/>
  </bookViews>
  <sheets>
    <sheet name="All Players" sheetId="6" r:id="rId1"/>
    <sheet name="RCB" sheetId="1" r:id="rId2"/>
    <sheet name="GT" sheetId="5" r:id="rId3"/>
    <sheet name="MI" sheetId="2" r:id="rId4"/>
    <sheet name="PBKS" sheetId="3" r:id="rId5"/>
    <sheet name="RCB BAT " sheetId="7" r:id="rId6"/>
    <sheet name="RCB BOWL" sheetId="8" r:id="rId7"/>
    <sheet name="GT BAT" sheetId="10" r:id="rId8"/>
    <sheet name="GT BOWL" sheetId="13" r:id="rId9"/>
    <sheet name="MI BAT" sheetId="14" r:id="rId10"/>
    <sheet name="MI BOWL" sheetId="15" r:id="rId11"/>
    <sheet name="PBKS BAT" sheetId="18" r:id="rId12"/>
    <sheet name="PBKS BOWL" sheetId="19" r:id="rId13"/>
  </sheets>
  <definedNames>
    <definedName name="J17J27">RCB!$J$27</definedName>
    <definedName name="Slicer_Role">#N/A</definedName>
    <definedName name="Slicer_Role1">#N/A</definedName>
    <definedName name="Slicer_Role2">#N/A</definedName>
    <definedName name="Slicer_Role3">#N/A</definedName>
    <definedName name="Slicer_Role4">#N/A</definedName>
    <definedName name="Slicer_Team">#N/A</definedName>
    <definedName name="TotalRuns">RCB!$J$17:$J$27</definedName>
  </definedNames>
  <calcPr calcId="162913"/>
  <pivotCaches>
    <pivotCache cacheId="0" r:id="rId14"/>
    <pivotCache cacheId="1" r:id="rId15"/>
    <pivotCache cacheId="2" r:id="rId16"/>
    <pivotCache cacheId="7"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19" l="1"/>
  <c r="L11" i="19"/>
  <c r="I11" i="19"/>
  <c r="F11" i="19"/>
  <c r="N11" i="18" l="1"/>
  <c r="L11" i="18"/>
  <c r="F11" i="18"/>
  <c r="I11" i="18"/>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W45" i="6"/>
  <c r="T17" i="2"/>
  <c r="T18" i="2"/>
  <c r="T19" i="2"/>
  <c r="T20" i="2"/>
  <c r="T21" i="2"/>
  <c r="T22" i="2"/>
  <c r="T23" i="2"/>
  <c r="T24" i="2"/>
  <c r="T25" i="2"/>
  <c r="T26" i="2"/>
  <c r="T27" i="2"/>
  <c r="N11" i="15"/>
  <c r="N11" i="8"/>
  <c r="N11" i="13"/>
  <c r="L11" i="15"/>
  <c r="I11" i="15"/>
  <c r="F11" i="15"/>
  <c r="L11" i="14"/>
  <c r="N11" i="14"/>
  <c r="K27" i="2"/>
  <c r="F11" i="14"/>
  <c r="L11" i="8" l="1"/>
  <c r="L11" i="13"/>
  <c r="I11" i="13"/>
  <c r="F11" i="13"/>
  <c r="N11" i="10"/>
  <c r="L11" i="10"/>
  <c r="I11" i="10"/>
  <c r="F11" i="10"/>
  <c r="V23" i="1" l="1"/>
  <c r="V24" i="1"/>
  <c r="U24" i="1"/>
  <c r="I11" i="8"/>
  <c r="U23" i="1"/>
  <c r="F11" i="8"/>
  <c r="I11" i="7" l="1"/>
  <c r="N11" i="7" l="1"/>
  <c r="L11" i="7"/>
  <c r="F11" i="7"/>
  <c r="N51" i="6" l="1"/>
  <c r="N52" i="6"/>
  <c r="N53" i="6"/>
  <c r="N54" i="6"/>
  <c r="N55" i="6"/>
  <c r="N56" i="6"/>
  <c r="N57" i="6"/>
  <c r="N58" i="6"/>
  <c r="N59" i="6"/>
  <c r="N60" i="6"/>
  <c r="N50" i="6"/>
  <c r="N40" i="6"/>
  <c r="N41" i="6"/>
  <c r="N42" i="6"/>
  <c r="N43" i="6"/>
  <c r="N44" i="6"/>
  <c r="N46" i="6"/>
  <c r="N47" i="6"/>
  <c r="N48" i="6"/>
  <c r="N49" i="6"/>
  <c r="N39" i="6"/>
  <c r="N29" i="6"/>
  <c r="N30" i="6"/>
  <c r="N31" i="6"/>
  <c r="N32" i="6"/>
  <c r="N33" i="6"/>
  <c r="N34" i="6"/>
  <c r="N35" i="6"/>
  <c r="N36" i="6"/>
  <c r="N37" i="6"/>
  <c r="N38" i="6"/>
  <c r="N28" i="6"/>
  <c r="N17" i="6"/>
  <c r="N18" i="6"/>
  <c r="N19" i="6"/>
  <c r="N20" i="6"/>
  <c r="N21" i="6"/>
  <c r="N22" i="6"/>
  <c r="N23" i="6"/>
  <c r="N24" i="6"/>
  <c r="N25" i="6"/>
  <c r="N26" i="6"/>
  <c r="N27" i="6"/>
  <c r="M51" i="6"/>
  <c r="M52" i="6"/>
  <c r="M53" i="6"/>
  <c r="M54" i="6"/>
  <c r="M55" i="6"/>
  <c r="M56" i="6"/>
  <c r="M57" i="6"/>
  <c r="M58" i="6"/>
  <c r="M59" i="6"/>
  <c r="M60" i="6"/>
  <c r="M50" i="6"/>
  <c r="M40" i="6"/>
  <c r="M41" i="6"/>
  <c r="M42" i="6"/>
  <c r="M43" i="6"/>
  <c r="M44" i="6"/>
  <c r="M46" i="6"/>
  <c r="M47" i="6"/>
  <c r="M48" i="6"/>
  <c r="M49" i="6"/>
  <c r="M39" i="6"/>
  <c r="M29" i="6"/>
  <c r="M30" i="6"/>
  <c r="M31" i="6"/>
  <c r="M32" i="6"/>
  <c r="M33" i="6"/>
  <c r="M34" i="6"/>
  <c r="M35" i="6"/>
  <c r="M36" i="6"/>
  <c r="M37" i="6"/>
  <c r="M38" i="6"/>
  <c r="M28" i="6"/>
  <c r="M19" i="6"/>
  <c r="M20" i="6"/>
  <c r="M21" i="6"/>
  <c r="M22" i="6"/>
  <c r="M23" i="6"/>
  <c r="M24" i="6"/>
  <c r="M25" i="6"/>
  <c r="M26" i="6"/>
  <c r="M27" i="6"/>
  <c r="M18" i="6"/>
  <c r="M17" i="6"/>
  <c r="M20" i="5"/>
  <c r="N18" i="5"/>
  <c r="N19" i="5"/>
  <c r="N20" i="5"/>
  <c r="N21" i="5"/>
  <c r="N22" i="5"/>
  <c r="N23" i="5"/>
  <c r="N24" i="5"/>
  <c r="N25" i="5"/>
  <c r="N26" i="5"/>
  <c r="N27" i="5"/>
  <c r="M22" i="5"/>
  <c r="M23" i="5"/>
  <c r="M24" i="5"/>
  <c r="M25" i="5"/>
  <c r="M26" i="5"/>
  <c r="M27" i="5"/>
  <c r="Q18" i="6" l="1"/>
  <c r="Q19" i="6"/>
  <c r="Q20" i="6"/>
  <c r="Q21" i="6"/>
  <c r="Q22" i="6"/>
  <c r="Q23" i="6"/>
  <c r="Q24" i="6"/>
  <c r="Q25" i="6"/>
  <c r="Q26" i="6"/>
  <c r="Q27" i="6"/>
  <c r="Q28" i="6"/>
  <c r="Q29" i="6"/>
  <c r="Q30" i="6"/>
  <c r="Q31" i="6"/>
  <c r="Q32" i="6"/>
  <c r="Q33" i="6"/>
  <c r="Q34" i="6"/>
  <c r="Q35" i="6"/>
  <c r="Q36" i="6"/>
  <c r="Q37" i="6"/>
  <c r="Q38" i="6"/>
  <c r="Q39" i="6"/>
  <c r="Q40" i="6"/>
  <c r="Q41" i="6"/>
  <c r="Q42" i="6"/>
  <c r="Q43" i="6"/>
  <c r="Q44" i="6"/>
  <c r="Q46" i="6"/>
  <c r="Q47" i="6"/>
  <c r="Q48" i="6"/>
  <c r="Q49" i="6"/>
  <c r="Q50" i="6"/>
  <c r="Q51" i="6"/>
  <c r="Q52" i="6"/>
  <c r="Q53" i="6"/>
  <c r="Q54" i="6"/>
  <c r="Q55" i="6"/>
  <c r="Q56" i="6"/>
  <c r="Q57" i="6"/>
  <c r="Q58" i="6"/>
  <c r="Q59" i="6"/>
  <c r="Q60" i="6"/>
  <c r="Q17" i="6"/>
  <c r="P57" i="6"/>
  <c r="P47" i="6"/>
  <c r="P49" i="6"/>
  <c r="P46" i="6"/>
  <c r="P35" i="6"/>
  <c r="P36" i="6"/>
  <c r="P37" i="6"/>
  <c r="P38" i="6"/>
  <c r="P34" i="6"/>
  <c r="W60" i="6"/>
  <c r="F60" i="6"/>
  <c r="W58" i="6"/>
  <c r="W57" i="6"/>
  <c r="W56" i="6"/>
  <c r="W55" i="6"/>
  <c r="F55" i="6"/>
  <c r="W54" i="6"/>
  <c r="W53" i="6"/>
  <c r="F53" i="6"/>
  <c r="G53" i="6" s="1"/>
  <c r="W52" i="6"/>
  <c r="G52" i="6"/>
  <c r="W51" i="6"/>
  <c r="F51" i="6"/>
  <c r="G51" i="6" s="1"/>
  <c r="W50" i="6"/>
  <c r="F50" i="6"/>
  <c r="G50" i="6" s="1"/>
  <c r="F48" i="6"/>
  <c r="P48" i="6" s="1"/>
  <c r="W47" i="6"/>
  <c r="W44" i="6"/>
  <c r="F44" i="6"/>
  <c r="W43" i="6"/>
  <c r="W42" i="6"/>
  <c r="F42" i="6"/>
  <c r="W41" i="6"/>
  <c r="F41" i="6"/>
  <c r="W40" i="6"/>
  <c r="W39" i="6"/>
  <c r="W36" i="6"/>
  <c r="W35" i="6"/>
  <c r="W34" i="6"/>
  <c r="W33" i="6"/>
  <c r="W32" i="6"/>
  <c r="W31" i="6"/>
  <c r="G31" i="6"/>
  <c r="W30" i="6"/>
  <c r="W29" i="6"/>
  <c r="G29" i="6"/>
  <c r="W28" i="6"/>
  <c r="G28" i="6"/>
  <c r="P27" i="6"/>
  <c r="W26" i="6"/>
  <c r="P26" i="6"/>
  <c r="W25" i="6"/>
  <c r="P25" i="6"/>
  <c r="P24" i="6"/>
  <c r="W23" i="6"/>
  <c r="P23" i="6"/>
  <c r="W22" i="6"/>
  <c r="W21" i="6"/>
  <c r="W20" i="6"/>
  <c r="W19" i="6"/>
  <c r="G19" i="6"/>
  <c r="W18" i="6"/>
  <c r="G18" i="6"/>
  <c r="W17" i="6"/>
  <c r="G17" i="6"/>
  <c r="W18" i="5" l="1"/>
  <c r="W19" i="5"/>
  <c r="W20" i="5"/>
  <c r="W21" i="5"/>
  <c r="W22" i="5"/>
  <c r="W23" i="5"/>
  <c r="W24" i="5"/>
  <c r="W25" i="5"/>
  <c r="P24" i="5"/>
  <c r="P25" i="5"/>
  <c r="P26" i="5"/>
  <c r="P27" i="5"/>
  <c r="P23" i="5"/>
  <c r="G20" i="5"/>
  <c r="K20" i="5" s="1"/>
  <c r="U27" i="5"/>
  <c r="Q27" i="5"/>
  <c r="V27" i="5" s="1"/>
  <c r="L27" i="5"/>
  <c r="K27" i="5"/>
  <c r="U26" i="5"/>
  <c r="Q26" i="5"/>
  <c r="V26" i="5" s="1"/>
  <c r="L26" i="5"/>
  <c r="K26" i="5"/>
  <c r="U25" i="5"/>
  <c r="Q25" i="5"/>
  <c r="T25" i="5" s="1"/>
  <c r="L25" i="5"/>
  <c r="K25" i="5"/>
  <c r="U24" i="5"/>
  <c r="Q24" i="5"/>
  <c r="V24" i="5" s="1"/>
  <c r="L24" i="5"/>
  <c r="K24" i="5"/>
  <c r="U23" i="5"/>
  <c r="Q23" i="5"/>
  <c r="V23" i="5" s="1"/>
  <c r="L23" i="5"/>
  <c r="K23" i="5"/>
  <c r="U22" i="5"/>
  <c r="Q22" i="5"/>
  <c r="V22" i="5" s="1"/>
  <c r="L22" i="5"/>
  <c r="K22" i="5"/>
  <c r="U21" i="5"/>
  <c r="Q21" i="5"/>
  <c r="V21" i="5" s="1"/>
  <c r="L21" i="5"/>
  <c r="K21" i="5"/>
  <c r="U20" i="5"/>
  <c r="Q20" i="5"/>
  <c r="T20" i="5" s="1"/>
  <c r="L20" i="5"/>
  <c r="U19" i="5"/>
  <c r="Q19" i="5"/>
  <c r="V19" i="5" s="1"/>
  <c r="L19" i="5"/>
  <c r="K19" i="5"/>
  <c r="U18" i="5"/>
  <c r="Q18" i="5"/>
  <c r="V18" i="5" s="1"/>
  <c r="L18" i="5"/>
  <c r="G18" i="5"/>
  <c r="K18" i="5" s="1"/>
  <c r="W17" i="5"/>
  <c r="U17" i="5"/>
  <c r="Q17" i="5"/>
  <c r="V17" i="5" s="1"/>
  <c r="L17" i="5"/>
  <c r="G17" i="5"/>
  <c r="K17" i="5" s="1"/>
  <c r="W18" i="3"/>
  <c r="W19" i="3"/>
  <c r="W20" i="3"/>
  <c r="W21" i="3"/>
  <c r="W22" i="3"/>
  <c r="W23" i="3"/>
  <c r="W24" i="3"/>
  <c r="W25" i="3"/>
  <c r="W27" i="3"/>
  <c r="Q21" i="3"/>
  <c r="T21" i="3" s="1"/>
  <c r="Q22" i="3"/>
  <c r="T22" i="3" s="1"/>
  <c r="Q23" i="3"/>
  <c r="V23" i="3" s="1"/>
  <c r="Q24" i="3"/>
  <c r="T24" i="3" s="1"/>
  <c r="Q25" i="3"/>
  <c r="V25" i="3" s="1"/>
  <c r="Q26" i="3"/>
  <c r="T26" i="3" s="1"/>
  <c r="Q27" i="3"/>
  <c r="V27" i="3" s="1"/>
  <c r="Q20" i="3"/>
  <c r="G18" i="3"/>
  <c r="K18" i="3" s="1"/>
  <c r="G19" i="3"/>
  <c r="G20" i="3"/>
  <c r="K21" i="3"/>
  <c r="K25" i="3"/>
  <c r="G17" i="3"/>
  <c r="F18" i="3"/>
  <c r="F20" i="3"/>
  <c r="F22" i="3"/>
  <c r="F27" i="3"/>
  <c r="F17" i="3"/>
  <c r="Q27" i="1"/>
  <c r="T27" i="1" s="1"/>
  <c r="Q18" i="1"/>
  <c r="V18" i="1" s="1"/>
  <c r="Q19" i="1"/>
  <c r="T19" i="1" s="1"/>
  <c r="Q20" i="1"/>
  <c r="T20" i="1" s="1"/>
  <c r="Q21" i="1"/>
  <c r="V21" i="1" s="1"/>
  <c r="Q22" i="1"/>
  <c r="T22" i="1" s="1"/>
  <c r="Q23" i="1"/>
  <c r="T23" i="1" s="1"/>
  <c r="Q24" i="1"/>
  <c r="T24" i="1" s="1"/>
  <c r="Q25" i="1"/>
  <c r="T25" i="1" s="1"/>
  <c r="Q26" i="1"/>
  <c r="T26" i="1" s="1"/>
  <c r="Q17" i="1"/>
  <c r="T17" i="1" s="1"/>
  <c r="Q18" i="2"/>
  <c r="Q19" i="2"/>
  <c r="Q20" i="2"/>
  <c r="V20" i="2" s="1"/>
  <c r="Q21" i="2"/>
  <c r="V21" i="2" s="1"/>
  <c r="Q22" i="2"/>
  <c r="Q24" i="2"/>
  <c r="Q25" i="2"/>
  <c r="V25" i="2" s="1"/>
  <c r="Q26" i="2"/>
  <c r="Q27" i="2"/>
  <c r="Q17" i="2"/>
  <c r="V17" i="2" s="1"/>
  <c r="U27" i="3"/>
  <c r="L27" i="3"/>
  <c r="K27" i="3"/>
  <c r="U26" i="3"/>
  <c r="L26" i="3"/>
  <c r="K26" i="3"/>
  <c r="U25" i="3"/>
  <c r="T25" i="3"/>
  <c r="L25" i="3"/>
  <c r="U24" i="3"/>
  <c r="P24" i="3"/>
  <c r="L24" i="3"/>
  <c r="K24" i="3"/>
  <c r="U23" i="3"/>
  <c r="L23" i="3"/>
  <c r="K23" i="3"/>
  <c r="U22" i="3"/>
  <c r="V22" i="3"/>
  <c r="L22" i="3"/>
  <c r="K22" i="3"/>
  <c r="U21" i="3"/>
  <c r="L21" i="3"/>
  <c r="U20" i="3"/>
  <c r="V20" i="3"/>
  <c r="L20" i="3"/>
  <c r="K20" i="3"/>
  <c r="U19" i="3"/>
  <c r="T19" i="3"/>
  <c r="Q19" i="3"/>
  <c r="V19" i="3" s="1"/>
  <c r="L19" i="3"/>
  <c r="K19" i="3"/>
  <c r="U18" i="3"/>
  <c r="Q18" i="3"/>
  <c r="V18" i="3" s="1"/>
  <c r="L18" i="3"/>
  <c r="W17" i="3"/>
  <c r="U17" i="3"/>
  <c r="Q17" i="3"/>
  <c r="V17" i="3" s="1"/>
  <c r="L17" i="3"/>
  <c r="K17" i="3"/>
  <c r="U23" i="2"/>
  <c r="U17" i="2"/>
  <c r="V18" i="2"/>
  <c r="V22" i="2"/>
  <c r="V26" i="2"/>
  <c r="G17" i="2"/>
  <c r="K17" i="2" s="1"/>
  <c r="F19" i="2"/>
  <c r="F20" i="2"/>
  <c r="G20" i="2" s="1"/>
  <c r="K20" i="2" s="1"/>
  <c r="F22" i="2"/>
  <c r="P24" i="2"/>
  <c r="F26" i="2"/>
  <c r="P26" i="2"/>
  <c r="G18" i="2"/>
  <c r="K18" i="2" s="1"/>
  <c r="K19" i="2"/>
  <c r="K21" i="2"/>
  <c r="K22" i="2"/>
  <c r="K23" i="2"/>
  <c r="I11" i="14" s="1"/>
  <c r="K24" i="2"/>
  <c r="K25" i="2"/>
  <c r="K26" i="2"/>
  <c r="L17" i="2"/>
  <c r="L18" i="2"/>
  <c r="L19" i="2"/>
  <c r="L20" i="2"/>
  <c r="L21" i="2"/>
  <c r="U27" i="2"/>
  <c r="V27" i="2"/>
  <c r="P27" i="2"/>
  <c r="L27" i="2"/>
  <c r="U26" i="2"/>
  <c r="L26" i="2"/>
  <c r="W25" i="2"/>
  <c r="U25" i="2"/>
  <c r="P25" i="2"/>
  <c r="L25" i="2"/>
  <c r="U24" i="2"/>
  <c r="L24" i="2"/>
  <c r="W23" i="2"/>
  <c r="V23" i="2"/>
  <c r="L23" i="2"/>
  <c r="W22" i="2"/>
  <c r="U22" i="2"/>
  <c r="L22" i="2"/>
  <c r="W21" i="2"/>
  <c r="U21" i="2"/>
  <c r="W20" i="2"/>
  <c r="U20" i="2"/>
  <c r="W19" i="2"/>
  <c r="V19" i="2"/>
  <c r="U19" i="2"/>
  <c r="W18" i="2"/>
  <c r="U18" i="2"/>
  <c r="W17" i="2"/>
  <c r="V17" i="1"/>
  <c r="U17" i="1"/>
  <c r="U18" i="1"/>
  <c r="U19" i="1"/>
  <c r="U20" i="1"/>
  <c r="U21" i="1"/>
  <c r="U22" i="1"/>
  <c r="U25" i="1"/>
  <c r="U26" i="1"/>
  <c r="U27" i="1"/>
  <c r="L17" i="1"/>
  <c r="L18" i="1"/>
  <c r="L19" i="1"/>
  <c r="L20" i="1"/>
  <c r="L21" i="1"/>
  <c r="L22" i="1"/>
  <c r="L23" i="1"/>
  <c r="L24" i="1"/>
  <c r="L25" i="1"/>
  <c r="L26" i="1"/>
  <c r="L27" i="1"/>
  <c r="K20" i="1"/>
  <c r="K21" i="1"/>
  <c r="K22" i="1"/>
  <c r="K23" i="1"/>
  <c r="K24" i="1"/>
  <c r="K25" i="1"/>
  <c r="K26" i="1"/>
  <c r="K27" i="1"/>
  <c r="V20" i="1" l="1"/>
  <c r="V24" i="2"/>
  <c r="V22" i="1"/>
  <c r="T21" i="1"/>
  <c r="T18" i="1"/>
  <c r="V19" i="1"/>
  <c r="T18" i="3"/>
  <c r="V21" i="3"/>
  <c r="T17" i="3"/>
  <c r="T27" i="5"/>
  <c r="V25" i="5"/>
  <c r="T24" i="5"/>
  <c r="T23" i="5"/>
  <c r="T17" i="5"/>
  <c r="V20" i="5"/>
  <c r="T18" i="5"/>
  <c r="T22" i="5"/>
  <c r="T26" i="5"/>
  <c r="T19" i="5"/>
  <c r="T21" i="5"/>
  <c r="T23" i="3"/>
  <c r="V26" i="3"/>
  <c r="V24" i="3"/>
  <c r="T27" i="3"/>
  <c r="T20" i="3"/>
  <c r="W23" i="1"/>
  <c r="W25" i="1"/>
  <c r="W17" i="1"/>
  <c r="W18" i="1"/>
  <c r="W19" i="1"/>
  <c r="W20" i="1"/>
  <c r="W21" i="1"/>
  <c r="W22" i="1"/>
  <c r="W26" i="1"/>
  <c r="V25" i="1"/>
  <c r="V26" i="1"/>
  <c r="V27" i="1"/>
  <c r="P24" i="1"/>
  <c r="P25" i="1"/>
  <c r="P26" i="1"/>
  <c r="P27" i="1"/>
  <c r="P23" i="1"/>
  <c r="G17" i="1"/>
  <c r="K17" i="1" s="1"/>
  <c r="G18" i="1"/>
  <c r="K18" i="1" s="1"/>
  <c r="G19" i="1"/>
  <c r="K19" i="1" s="1"/>
</calcChain>
</file>

<file path=xl/sharedStrings.xml><?xml version="1.0" encoding="utf-8"?>
<sst xmlns="http://schemas.openxmlformats.org/spreadsheetml/2006/main" count="686" uniqueCount="130">
  <si>
    <t>Player</t>
  </si>
  <si>
    <t>Role</t>
  </si>
  <si>
    <t>Team</t>
  </si>
  <si>
    <t>Wickets</t>
  </si>
  <si>
    <t>Sr no.</t>
  </si>
  <si>
    <t>Matches played</t>
  </si>
  <si>
    <t>Not outs</t>
  </si>
  <si>
    <t>Balls played</t>
  </si>
  <si>
    <t>Batting Avg.</t>
  </si>
  <si>
    <t xml:space="preserve">Innings </t>
  </si>
  <si>
    <t>Bowling Avg.</t>
  </si>
  <si>
    <t>Bowling Strike rate</t>
  </si>
  <si>
    <t>Batting Strike Rate</t>
  </si>
  <si>
    <t>Balls bowled</t>
  </si>
  <si>
    <t>Runs scored</t>
  </si>
  <si>
    <t>Overs Bowled</t>
  </si>
  <si>
    <t>Runs Conceded</t>
  </si>
  <si>
    <t>Virat Kohli</t>
  </si>
  <si>
    <t>Mayank Agrawal</t>
  </si>
  <si>
    <t>Rajat Patidar©</t>
  </si>
  <si>
    <t>Jitesh Sharma</t>
  </si>
  <si>
    <t>Krunal Pandya</t>
  </si>
  <si>
    <t>Bhuvneshwar Kumar</t>
  </si>
  <si>
    <t>Yash Dayal</t>
  </si>
  <si>
    <t>Batsman</t>
  </si>
  <si>
    <t>Wicket keeper</t>
  </si>
  <si>
    <t>All Rounder</t>
  </si>
  <si>
    <t>Bowler</t>
  </si>
  <si>
    <t>Bowling innings</t>
  </si>
  <si>
    <t>4W</t>
  </si>
  <si>
    <t>5W</t>
  </si>
  <si>
    <t>Rohit Sharma</t>
  </si>
  <si>
    <t>Suryakumar Yadav</t>
  </si>
  <si>
    <t>Hardik Pandya</t>
  </si>
  <si>
    <t>Naman Dhir</t>
  </si>
  <si>
    <t>Jasprit Bumrah</t>
  </si>
  <si>
    <t>Deepak Chahar</t>
  </si>
  <si>
    <t>Tilak Varma</t>
  </si>
  <si>
    <t>Prabhsimran Singh</t>
  </si>
  <si>
    <t>Priyansh Arya</t>
  </si>
  <si>
    <t>Shreyash Iyer</t>
  </si>
  <si>
    <t>Shashank Singh</t>
  </si>
  <si>
    <t>Arshdeep Singh</t>
  </si>
  <si>
    <t>Harpreet Brar</t>
  </si>
  <si>
    <t>Yuzendra Chahal</t>
  </si>
  <si>
    <t>Nehal Wadhera</t>
  </si>
  <si>
    <t>Sai Sudharshan</t>
  </si>
  <si>
    <t>Shubhman Gill</t>
  </si>
  <si>
    <t>Sherfane Rutherford</t>
  </si>
  <si>
    <t>Sharukh Khan</t>
  </si>
  <si>
    <t>Rahul Tewatia</t>
  </si>
  <si>
    <t>Arshad Khan</t>
  </si>
  <si>
    <t>R Sai Kishore</t>
  </si>
  <si>
    <t>Prasidh Krishna</t>
  </si>
  <si>
    <t>Mohd Siraj</t>
  </si>
  <si>
    <t>ALL PLAYERS</t>
  </si>
  <si>
    <t>Filters:</t>
  </si>
  <si>
    <t>GT</t>
  </si>
  <si>
    <t>PBKS</t>
  </si>
  <si>
    <t>]</t>
  </si>
  <si>
    <t>MI</t>
  </si>
  <si>
    <t>RCB</t>
  </si>
  <si>
    <t>RCB BAT DASHBOARD</t>
  </si>
  <si>
    <t>AVG SR</t>
  </si>
  <si>
    <t>50+ Scores</t>
  </si>
  <si>
    <t>100+ Scores</t>
  </si>
  <si>
    <t>TOP 5 RUN SCORERS</t>
  </si>
  <si>
    <t>TOP 5 BATTING AVERAGES</t>
  </si>
  <si>
    <t>TOP 5 BATTING SRs</t>
  </si>
  <si>
    <t>MOST 50+ SCORES</t>
  </si>
  <si>
    <t>TOTAL RUNS SCORED</t>
  </si>
  <si>
    <t>TOTAL 50+ SCORES</t>
  </si>
  <si>
    <t>TOTAL 100+ SCORES</t>
  </si>
  <si>
    <t>RCB BOWL DASHBOARD</t>
  </si>
  <si>
    <t>TOTAL WICKETS TAKEN</t>
  </si>
  <si>
    <t>ECONOMY RATE</t>
  </si>
  <si>
    <t>BOWLING AVERAGE</t>
  </si>
  <si>
    <t>BOWLING SR</t>
  </si>
  <si>
    <t>TOP 5 WICKET TAKERS</t>
  </si>
  <si>
    <t>RUNS</t>
  </si>
  <si>
    <t>BAT AVG.</t>
  </si>
  <si>
    <t>BAT SR.</t>
  </si>
  <si>
    <t>50+  SCORES</t>
  </si>
  <si>
    <t xml:space="preserve">WICKETS </t>
  </si>
  <si>
    <t>BOWL SR.</t>
  </si>
  <si>
    <t>TOP 5 BOWLING ECO</t>
  </si>
  <si>
    <t>TOP 5 BOWLING AVG.</t>
  </si>
  <si>
    <t>TOP 5 BOWLING SR</t>
  </si>
  <si>
    <t>BOWL AVG.</t>
  </si>
  <si>
    <t xml:space="preserve">Phil Salt </t>
  </si>
  <si>
    <t>Tim David</t>
  </si>
  <si>
    <t>Romario Shepherd</t>
  </si>
  <si>
    <t>Hazlewood</t>
  </si>
  <si>
    <t>Ryan Rickelton  (wk)</t>
  </si>
  <si>
    <t xml:space="preserve">Trent Boult </t>
  </si>
  <si>
    <t xml:space="preserve">Josh Buttler </t>
  </si>
  <si>
    <t xml:space="preserve">Rashid Khan </t>
  </si>
  <si>
    <t xml:space="preserve">Mitchell Santner </t>
  </si>
  <si>
    <t xml:space="preserve">Josh Inglish </t>
  </si>
  <si>
    <t xml:space="preserve">Azmatullah Omarzai </t>
  </si>
  <si>
    <t xml:space="preserve">Marco Jansen </t>
  </si>
  <si>
    <t>Phil Salt ️</t>
  </si>
  <si>
    <t>Tim David️</t>
  </si>
  <si>
    <t>Romario Shepherd️</t>
  </si>
  <si>
    <t>Hazlewood️</t>
  </si>
  <si>
    <t>Ryan Rickelton ️ (wk)</t>
  </si>
  <si>
    <t>Trent Boult ️</t>
  </si>
  <si>
    <t>GT BAT DASHBOARD</t>
  </si>
  <si>
    <t>Row Labels</t>
  </si>
  <si>
    <t>Sum of Runs scored</t>
  </si>
  <si>
    <t>Sum of Batting Avg.</t>
  </si>
  <si>
    <t>Sum of Batting Strike Rate</t>
  </si>
  <si>
    <t>Sum of 50+ Scores</t>
  </si>
  <si>
    <t>GT BOWL DASHBOARD</t>
  </si>
  <si>
    <t>PLAYER</t>
  </si>
  <si>
    <t>BOWL ECO</t>
  </si>
  <si>
    <t>BOWL AVG</t>
  </si>
  <si>
    <t>BOWL SR</t>
  </si>
  <si>
    <t>MI BAT DASHBOARD</t>
  </si>
  <si>
    <t>BAT AVG</t>
  </si>
  <si>
    <t>BAT SR</t>
  </si>
  <si>
    <t xml:space="preserve">50+ SCORES </t>
  </si>
  <si>
    <t>MI BOWL DASHBOARD</t>
  </si>
  <si>
    <t xml:space="preserve">PLAYER </t>
  </si>
  <si>
    <t xml:space="preserve">BOWL AVG </t>
  </si>
  <si>
    <t>Jonny Bairstow</t>
  </si>
  <si>
    <t>PBKS BAT DASHBOARD</t>
  </si>
  <si>
    <t>PBKS BOWL DASHBOARD</t>
  </si>
  <si>
    <t>BOWLING Economy</t>
  </si>
  <si>
    <t>Sum of BOWLING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</si>
</sst>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i/>
      <sz val="48"/>
      <color theme="1"/>
      <name val="Calibri"/>
      <family val="2"/>
      <scheme val="minor"/>
    </font>
    <font>
      <sz val="10"/>
      <color theme="1"/>
      <name val="Calibri"/>
      <family val="2"/>
      <scheme val="minor"/>
    </font>
    <font>
      <b/>
      <sz val="12"/>
      <color theme="1"/>
      <name val="Calibri"/>
      <family val="2"/>
      <scheme val="minor"/>
    </font>
    <font>
      <b/>
      <i/>
      <sz val="16"/>
      <color theme="1"/>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xf numFmtId="2" fontId="0" fillId="0" borderId="0" xfId="0" applyNumberFormat="1" applyAlignment="1">
      <alignment horizontal="center" vertical="center"/>
    </xf>
    <xf numFmtId="2" fontId="0" fillId="0" borderId="0" xfId="0" applyNumberFormat="1"/>
    <xf numFmtId="2" fontId="1" fillId="0" borderId="5" xfId="0" applyNumberFormat="1" applyFont="1" applyBorder="1" applyAlignment="1">
      <alignment horizontal="center" vertical="center"/>
    </xf>
    <xf numFmtId="2" fontId="1" fillId="0" borderId="6" xfId="0" applyNumberFormat="1" applyFont="1" applyBorder="1" applyAlignment="1">
      <alignment horizontal="center" vertical="center"/>
    </xf>
    <xf numFmtId="2" fontId="1" fillId="0" borderId="0" xfId="0" applyNumberFormat="1" applyFont="1"/>
    <xf numFmtId="2" fontId="1" fillId="0" borderId="0" xfId="0" applyNumberFormat="1" applyFont="1" applyAlignment="1">
      <alignment horizontal="center" vertical="center"/>
    </xf>
    <xf numFmtId="2" fontId="5" fillId="0" borderId="0" xfId="0" applyNumberFormat="1" applyFont="1" applyAlignment="1"/>
    <xf numFmtId="2" fontId="0" fillId="0" borderId="0" xfId="0" pivotButton="1" applyNumberFormat="1"/>
    <xf numFmtId="2" fontId="0" fillId="0" borderId="0" xfId="0" applyNumberFormat="1" applyAlignment="1">
      <alignment horizontal="left"/>
    </xf>
    <xf numFmtId="2" fontId="0" fillId="0" borderId="0" xfId="0" pivotButton="1" applyNumberFormat="1" applyAlignment="1">
      <alignment horizontal="center" vertical="center"/>
    </xf>
    <xf numFmtId="0" fontId="3" fillId="0" borderId="0" xfId="0" applyFont="1" applyAlignment="1">
      <alignment horizontal="center" vertical="center" wrapText="1"/>
    </xf>
    <xf numFmtId="2" fontId="5" fillId="0" borderId="0" xfId="0" applyNumberFormat="1" applyFont="1" applyAlignment="1">
      <alignment horizontal="center" vertical="center"/>
    </xf>
    <xf numFmtId="2" fontId="5" fillId="0" borderId="0" xfId="0" applyNumberFormat="1" applyFont="1" applyAlignment="1">
      <alignment horizontal="center"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2" fontId="5" fillId="0" borderId="0" xfId="0" applyNumberFormat="1" applyFont="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2" fontId="5" fillId="0" borderId="0" xfId="0" applyNumberFormat="1" applyFont="1" applyAlignment="1">
      <alignment horizontal="center" vertical="center"/>
    </xf>
    <xf numFmtId="2" fontId="1" fillId="0" borderId="1" xfId="0" applyNumberFormat="1" applyFont="1" applyBorder="1" applyAlignment="1">
      <alignment horizontal="center" vertical="center"/>
    </xf>
    <xf numFmtId="2" fontId="1" fillId="0" borderId="2" xfId="0" applyNumberFormat="1" applyFont="1" applyBorder="1" applyAlignment="1">
      <alignment horizontal="center" vertical="center"/>
    </xf>
    <xf numFmtId="2" fontId="1" fillId="0" borderId="3" xfId="0" applyNumberFormat="1" applyFont="1" applyBorder="1" applyAlignment="1">
      <alignment horizontal="center" vertical="center"/>
    </xf>
    <xf numFmtId="2" fontId="1" fillId="0" borderId="4" xfId="0" applyNumberFormat="1" applyFont="1" applyBorder="1" applyAlignment="1">
      <alignment horizontal="center" vertical="center"/>
    </xf>
  </cellXfs>
  <cellStyles count="1">
    <cellStyle name="Normal" xfId="0" builtinId="0"/>
  </cellStyles>
  <dxfs count="1061">
    <dxf>
      <numFmt numFmtId="2" formatCode="0.00"/>
    </dxf>
    <dxf>
      <numFmt numFmtId="2" formatCode="0.00"/>
    </dxf>
    <dxf>
      <numFmt numFmtId="2" formatCode="0.0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horizontal="center"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horizontal="right" readingOrder="0"/>
    </dxf>
    <dxf>
      <alignment horizontal="right" readingOrder="0"/>
    </dxf>
    <dxf>
      <alignment horizontal="right"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horizontal="center"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horizontal="center"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vertical="bottom" readingOrder="0"/>
    </dxf>
    <dxf>
      <alignment vertical="bottom" readingOrder="0"/>
    </dxf>
    <dxf>
      <alignment vertical="bottom" readingOrder="0"/>
    </dxf>
    <dxf>
      <alignment horizontal="center" readingOrder="0"/>
    </dxf>
    <dxf>
      <alignment horizontal="center" readingOrder="0"/>
    </dxf>
    <dxf>
      <alignment vertical="center" readingOrder="0"/>
    </dxf>
    <dxf>
      <alignment vertical="center" readingOrder="0"/>
    </dxf>
    <dxf>
      <alignment vertical="top" readingOrder="0"/>
    </dxf>
    <dxf>
      <alignment vertical="top" readingOrder="0"/>
    </dxf>
    <dxf>
      <alignment horizontal="right" readingOrder="0"/>
    </dxf>
    <dxf>
      <alignment horizontal="right"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right" readingOrder="0"/>
    </dxf>
    <dxf>
      <alignment horizontal="right" readingOrder="0"/>
    </dxf>
    <dxf>
      <alignment horizontal="right"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horizontal="right" readingOrder="0"/>
    </dxf>
    <dxf>
      <alignment horizontal="right" readingOrder="0"/>
    </dxf>
    <dxf>
      <alignment horizontal="right" readingOrder="0"/>
    </dxf>
    <dxf>
      <alignment horizontal="general" readingOrder="0"/>
    </dxf>
    <dxf>
      <alignment horizontal="general" readingOrder="0"/>
    </dxf>
    <dxf>
      <alignment horizontal="general" readingOrder="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1" formatCode="0"/>
    </dxf>
    <dxf>
      <numFmt numFmtId="1" formatCode="0"/>
    </dxf>
    <dxf>
      <numFmt numFmtId="1" formatCode="0"/>
    </dxf>
    <dxf>
      <numFmt numFmtId="2" formatCode="0.00"/>
    </dxf>
    <dxf>
      <numFmt numFmtId="2" formatCode="0.00"/>
    </dxf>
    <dxf>
      <numFmt numFmtId="2" formatCode="0.00"/>
    </dxf>
    <dxf>
      <numFmt numFmtId="0" formatCode="General"/>
    </dxf>
    <dxf>
      <numFmt numFmtId="0" formatCode="General"/>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6.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[IPL_TOP4.xlsx]RCB BAT !PivotTable2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RUN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s>
    <c:plotArea>
      <c:layout/>
      <c:barChart>
        <c:barDir val="col"/>
        <c:grouping val="clustered"/>
        <c:varyColors val="0"/>
        <c:ser>
          <c:idx val="0"/>
          <c:order val="0"/>
          <c:tx>
            <c:strRef>
              <c:f>'RCB BAT '!$F$18</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804D-4B59-9DFD-11A66F95C174}"/>
              </c:ext>
            </c:extLst>
          </c:dPt>
          <c:dPt>
            <c:idx val="1"/>
            <c:invertIfNegative val="0"/>
            <c:bubble3D val="0"/>
            <c:spPr>
              <a:solidFill>
                <a:srgbClr val="FFC000"/>
              </a:solidFill>
              <a:ln>
                <a:noFill/>
              </a:ln>
              <a:effectLst/>
            </c:spPr>
            <c:extLst>
              <c:ext xmlns:c16="http://schemas.microsoft.com/office/drawing/2014/chart" uri="{C3380CC4-5D6E-409C-BE32-E72D297353CC}">
                <c16:uniqueId val="{00000009-804D-4B59-9DFD-11A66F95C17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29-804D-4B59-9DFD-11A66F95C174}"/>
              </c:ext>
            </c:extLst>
          </c:dPt>
          <c:dPt>
            <c:idx val="3"/>
            <c:invertIfNegative val="0"/>
            <c:bubble3D val="0"/>
            <c:spPr>
              <a:solidFill>
                <a:schemeClr val="accent5"/>
              </a:solidFill>
              <a:ln>
                <a:noFill/>
              </a:ln>
              <a:effectLst/>
            </c:spPr>
            <c:extLst>
              <c:ext xmlns:c16="http://schemas.microsoft.com/office/drawing/2014/chart" uri="{C3380CC4-5D6E-409C-BE32-E72D297353CC}">
                <c16:uniqueId val="{00000038-804D-4B59-9DFD-11A66F95C17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43-804D-4B59-9DFD-11A66F95C1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BAT '!$E$19:$E$23</c:f>
              <c:strCache>
                <c:ptCount val="5"/>
                <c:pt idx="0">
                  <c:v>Virat Kohli</c:v>
                </c:pt>
                <c:pt idx="1">
                  <c:v>Phil Salt ️</c:v>
                </c:pt>
                <c:pt idx="2">
                  <c:v>Rajat Patidar©</c:v>
                </c:pt>
                <c:pt idx="3">
                  <c:v>Jitesh Sharma</c:v>
                </c:pt>
                <c:pt idx="4">
                  <c:v>Tim David️</c:v>
                </c:pt>
              </c:strCache>
            </c:strRef>
          </c:cat>
          <c:val>
            <c:numRef>
              <c:f>'RCB BAT '!$F$19:$F$23</c:f>
              <c:numCache>
                <c:formatCode>0.00</c:formatCode>
                <c:ptCount val="5"/>
                <c:pt idx="0">
                  <c:v>657</c:v>
                </c:pt>
                <c:pt idx="1">
                  <c:v>403</c:v>
                </c:pt>
                <c:pt idx="2">
                  <c:v>312</c:v>
                </c:pt>
                <c:pt idx="3">
                  <c:v>261</c:v>
                </c:pt>
                <c:pt idx="4">
                  <c:v>187</c:v>
                </c:pt>
              </c:numCache>
            </c:numRef>
          </c:val>
          <c:extLst>
            <c:ext xmlns:c16="http://schemas.microsoft.com/office/drawing/2014/chart" uri="{C3380CC4-5D6E-409C-BE32-E72D297353CC}">
              <c16:uniqueId val="{00000000-804D-4B59-9DFD-11A66F95C174}"/>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AVG</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5"/>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2"/>
          </a:solidFill>
          <a:ln>
            <a:noFill/>
          </a:ln>
          <a:effectLst/>
        </c:spPr>
      </c:pivotFmt>
      <c:pivotFmt>
        <c:idx val="9"/>
        <c:spPr>
          <a:solidFill>
            <a:schemeClr val="accent1"/>
          </a:solidFill>
          <a:ln>
            <a:noFill/>
          </a:ln>
          <a:effectLst/>
        </c:spPr>
      </c:pivotFmt>
      <c:pivotFmt>
        <c:idx val="10"/>
        <c:spPr>
          <a:solidFill>
            <a:schemeClr val="accent5"/>
          </a:solidFill>
          <a:ln>
            <a:noFill/>
          </a:ln>
          <a:effectLst/>
        </c:spPr>
      </c:pivotFmt>
      <c:pivotFmt>
        <c:idx val="11"/>
        <c:spPr>
          <a:solidFill>
            <a:schemeClr val="accent4"/>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B531-4831-B445-B6BDDFF12AA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31-4831-B445-B6BDDFF12A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B531-4831-B445-B6BDDFF12AA2}"/>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B531-4831-B445-B6BDDFF12AA2}"/>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B531-4831-B445-B6BDDFF12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BAT'!$H$19:$H$23</c:f>
              <c:strCache>
                <c:ptCount val="5"/>
                <c:pt idx="0">
                  <c:v>Josh Buttler </c:v>
                </c:pt>
                <c:pt idx="1">
                  <c:v>Sai Sudharshan</c:v>
                </c:pt>
                <c:pt idx="2">
                  <c:v>Sharukh Khan</c:v>
                </c:pt>
                <c:pt idx="3">
                  <c:v>Sherfane Rutherford</c:v>
                </c:pt>
                <c:pt idx="4">
                  <c:v>Shubhman Gill</c:v>
                </c:pt>
              </c:strCache>
            </c:strRef>
          </c:cat>
          <c:val>
            <c:numRef>
              <c:f>'GT BAT'!$I$19:$I$23</c:f>
              <c:numCache>
                <c:formatCode>0.00</c:formatCode>
                <c:ptCount val="5"/>
                <c:pt idx="0">
                  <c:v>59.777777777777779</c:v>
                </c:pt>
                <c:pt idx="1">
                  <c:v>54.214285714285715</c:v>
                </c:pt>
                <c:pt idx="2">
                  <c:v>29.833333333333332</c:v>
                </c:pt>
                <c:pt idx="3">
                  <c:v>26.454545454545453</c:v>
                </c:pt>
                <c:pt idx="4">
                  <c:v>50</c:v>
                </c:pt>
              </c:numCache>
            </c:numRef>
          </c:val>
          <c:extLst>
            <c:ext xmlns:c16="http://schemas.microsoft.com/office/drawing/2014/chart" uri="{C3380CC4-5D6E-409C-BE32-E72D297353CC}">
              <c16:uniqueId val="{0000000A-B531-4831-B445-B6BDDFF12AA2}"/>
            </c:ext>
          </c:extLst>
        </c:ser>
        <c:dLbls>
          <c:dLblPos val="outEnd"/>
          <c:showLegendKey val="0"/>
          <c:showVal val="1"/>
          <c:showCatName val="0"/>
          <c:showSerName val="0"/>
          <c:showPercent val="0"/>
          <c:showBubbleSize val="0"/>
        </c:dLbls>
        <c:gapWidth val="219"/>
        <c:overlap val="-27"/>
        <c:axId val="594739872"/>
        <c:axId val="594736960"/>
      </c:barChart>
      <c:catAx>
        <c:axId val="5947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6960"/>
        <c:crosses val="autoZero"/>
        <c:auto val="1"/>
        <c:lblAlgn val="ctr"/>
        <c:lblOffset val="100"/>
        <c:noMultiLvlLbl val="0"/>
      </c:catAx>
      <c:valAx>
        <c:axId val="594736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SRs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5"/>
          </a:solidFill>
          <a:ln>
            <a:noFill/>
          </a:ln>
          <a:effectLst/>
        </c:spPr>
      </c:pivotFmt>
      <c:pivotFmt>
        <c:idx val="4"/>
        <c:spPr>
          <a:solidFill>
            <a:schemeClr val="accent4"/>
          </a:solidFill>
          <a:ln>
            <a:noFill/>
          </a:ln>
          <a:effectLst/>
        </c:spPr>
      </c:pivotFmt>
      <c:pivotFmt>
        <c:idx val="5"/>
        <c:spPr>
          <a:solidFill>
            <a:schemeClr val="tx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tx2"/>
          </a:solidFill>
          <a:ln>
            <a:noFill/>
          </a:ln>
          <a:effectLst/>
        </c:spPr>
      </c:pivotFmt>
      <c:pivotFmt>
        <c:idx val="9"/>
        <c:spPr>
          <a:solidFill>
            <a:schemeClr val="accent6"/>
          </a:solidFill>
          <a:ln>
            <a:noFill/>
          </a:ln>
          <a:effectLst/>
        </c:spPr>
      </c:pivotFmt>
      <c:pivotFmt>
        <c:idx val="10"/>
        <c:spPr>
          <a:solidFill>
            <a:schemeClr val="accent5"/>
          </a:solidFill>
          <a:ln>
            <a:noFill/>
          </a:ln>
          <a:effectLst/>
        </c:spPr>
      </c:pivotFmt>
      <c:pivotFmt>
        <c:idx val="11"/>
        <c:spPr>
          <a:solidFill>
            <a:schemeClr val="accent2"/>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5E5-4019-B958-FCBEAE0950EB}"/>
              </c:ext>
            </c:extLst>
          </c:dPt>
          <c:dPt>
            <c:idx val="1"/>
            <c:invertIfNegative val="0"/>
            <c:bubble3D val="0"/>
            <c:spPr>
              <a:solidFill>
                <a:schemeClr val="tx2"/>
              </a:solidFill>
              <a:ln>
                <a:noFill/>
              </a:ln>
              <a:effectLst/>
            </c:spPr>
            <c:extLst>
              <c:ext xmlns:c16="http://schemas.microsoft.com/office/drawing/2014/chart" uri="{C3380CC4-5D6E-409C-BE32-E72D297353CC}">
                <c16:uniqueId val="{00000003-85E5-4019-B958-FCBEAE0950E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5E5-4019-B958-FCBEAE0950EB}"/>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85E5-4019-B958-FCBEAE0950E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85E5-4019-B958-FCBEAE0950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BAT'!$K$19:$K$23</c:f>
              <c:strCache>
                <c:ptCount val="5"/>
                <c:pt idx="0">
                  <c:v>Sharukh Khan</c:v>
                </c:pt>
                <c:pt idx="1">
                  <c:v>Rahul Tewatia</c:v>
                </c:pt>
                <c:pt idx="2">
                  <c:v>Josh Buttler </c:v>
                </c:pt>
                <c:pt idx="3">
                  <c:v>Sherfane Rutherford</c:v>
                </c:pt>
                <c:pt idx="4">
                  <c:v>Sai Sudharshan</c:v>
                </c:pt>
              </c:strCache>
            </c:strRef>
          </c:cat>
          <c:val>
            <c:numRef>
              <c:f>'GT BAT'!$L$19:$L$23</c:f>
              <c:numCache>
                <c:formatCode>0.00</c:formatCode>
                <c:ptCount val="5"/>
                <c:pt idx="0">
                  <c:v>179</c:v>
                </c:pt>
                <c:pt idx="1">
                  <c:v>167.79661016949152</c:v>
                </c:pt>
                <c:pt idx="2">
                  <c:v>163.03030303030303</c:v>
                </c:pt>
                <c:pt idx="3">
                  <c:v>157.29729729729729</c:v>
                </c:pt>
                <c:pt idx="4">
                  <c:v>156.17283950617283</c:v>
                </c:pt>
              </c:numCache>
            </c:numRef>
          </c:val>
          <c:extLst>
            <c:ext xmlns:c16="http://schemas.microsoft.com/office/drawing/2014/chart" uri="{C3380CC4-5D6E-409C-BE32-E72D297353CC}">
              <c16:uniqueId val="{0000000A-85E5-4019-B958-FCBEAE0950EB}"/>
            </c:ext>
          </c:extLst>
        </c:ser>
        <c:dLbls>
          <c:dLblPos val="outEnd"/>
          <c:showLegendKey val="0"/>
          <c:showVal val="1"/>
          <c:showCatName val="0"/>
          <c:showSerName val="0"/>
          <c:showPercent val="0"/>
          <c:showBubbleSize val="0"/>
        </c:dLbls>
        <c:gapWidth val="219"/>
        <c:overlap val="-27"/>
        <c:axId val="593182432"/>
        <c:axId val="593183264"/>
      </c:barChart>
      <c:catAx>
        <c:axId val="5931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3264"/>
        <c:crosses val="autoZero"/>
        <c:auto val="1"/>
        <c:lblAlgn val="ctr"/>
        <c:lblOffset val="100"/>
        <c:noMultiLvlLbl val="0"/>
      </c:catAx>
      <c:valAx>
        <c:axId val="593183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50+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3"/>
          </a:solidFill>
          <a:ln w="19050">
            <a:solidFill>
              <a:schemeClr val="lt1"/>
            </a:solidFill>
          </a:ln>
          <a:effectLst/>
        </c:spPr>
      </c:pivotFmt>
    </c:pivotFmts>
    <c:plotArea>
      <c:layout/>
      <c:doughnutChart>
        <c:varyColors val="1"/>
        <c:ser>
          <c:idx val="0"/>
          <c:order val="0"/>
          <c:tx>
            <c:v>Total</c:v>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9528-4F23-B5ED-97D132ABB6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28-4F23-B5ED-97D132ABB65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528-4F23-B5ED-97D132ABB652}"/>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9528-4F23-B5ED-97D132ABB652}"/>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9528-4F23-B5ED-97D132ABB652}"/>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9528-4F23-B5ED-97D132ABB652}"/>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D-9528-4F23-B5ED-97D132ABB6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'GT BAT'!$N$19:$N$22</c:f>
              <c:strCache>
                <c:ptCount val="4"/>
                <c:pt idx="0">
                  <c:v>Shubhman Gill</c:v>
                </c:pt>
                <c:pt idx="1">
                  <c:v>Sai Sudharshan</c:v>
                </c:pt>
                <c:pt idx="2">
                  <c:v>Josh Buttler </c:v>
                </c:pt>
                <c:pt idx="3">
                  <c:v>Sharukh Khan</c:v>
                </c:pt>
              </c:strCache>
            </c:strRef>
          </c:cat>
          <c:val>
            <c:numRef>
              <c:f>'GT BAT'!$O$19:$O$22</c:f>
              <c:numCache>
                <c:formatCode>0.00</c:formatCode>
                <c:ptCount val="4"/>
                <c:pt idx="0">
                  <c:v>6</c:v>
                </c:pt>
                <c:pt idx="1">
                  <c:v>6</c:v>
                </c:pt>
                <c:pt idx="2">
                  <c:v>5</c:v>
                </c:pt>
                <c:pt idx="3">
                  <c:v>1</c:v>
                </c:pt>
              </c:numCache>
            </c:numRef>
          </c:val>
          <c:extLst>
            <c:ext xmlns:c16="http://schemas.microsoft.com/office/drawing/2014/chart" uri="{C3380CC4-5D6E-409C-BE32-E72D297353CC}">
              <c16:uniqueId val="{0000000E-9528-4F23-B5ED-97D132ABB65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WICKET TAKERS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TOP 5 WICKET TAKERS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EF1-4FBD-BF37-2144586A2CA3}"/>
              </c:ext>
            </c:extLst>
          </c:dPt>
          <c:dPt>
            <c:idx val="1"/>
            <c:invertIfNegative val="0"/>
            <c:bubble3D val="0"/>
            <c:spPr>
              <a:solidFill>
                <a:srgbClr val="FFC000"/>
              </a:solidFill>
              <a:ln>
                <a:noFill/>
              </a:ln>
              <a:effectLst/>
            </c:spPr>
            <c:extLst>
              <c:ext xmlns:c16="http://schemas.microsoft.com/office/drawing/2014/chart" uri="{C3380CC4-5D6E-409C-BE32-E72D297353CC}">
                <c16:uniqueId val="{00000003-4EF1-4FBD-BF37-2144586A2CA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4EF1-4FBD-BF37-2144586A2CA3}"/>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4EF1-4FBD-BF37-2144586A2CA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4EF1-4FBD-BF37-2144586A2C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BOWL'!$E$19:$E$23</c:f>
              <c:strCache>
                <c:ptCount val="5"/>
                <c:pt idx="0">
                  <c:v>Prasidh Krishna</c:v>
                </c:pt>
                <c:pt idx="1">
                  <c:v>R Sai Kishore</c:v>
                </c:pt>
                <c:pt idx="2">
                  <c:v>Mohd Siraj</c:v>
                </c:pt>
                <c:pt idx="3">
                  <c:v>Rashid Khan </c:v>
                </c:pt>
                <c:pt idx="4">
                  <c:v>Arshad Khan</c:v>
                </c:pt>
              </c:strCache>
            </c:strRef>
          </c:cat>
          <c:val>
            <c:numRef>
              <c:f>'GT BOWL'!$F$19:$F$23</c:f>
              <c:numCache>
                <c:formatCode>0.00</c:formatCode>
                <c:ptCount val="5"/>
                <c:pt idx="0">
                  <c:v>25</c:v>
                </c:pt>
                <c:pt idx="1">
                  <c:v>19</c:v>
                </c:pt>
                <c:pt idx="2">
                  <c:v>16</c:v>
                </c:pt>
                <c:pt idx="3">
                  <c:v>9</c:v>
                </c:pt>
                <c:pt idx="4">
                  <c:v>6</c:v>
                </c:pt>
              </c:numCache>
            </c:numRef>
          </c:val>
          <c:extLst>
            <c:ext xmlns:c16="http://schemas.microsoft.com/office/drawing/2014/chart" uri="{C3380CC4-5D6E-409C-BE32-E72D297353CC}">
              <c16:uniqueId val="{0000000A-4EF1-4FBD-BF37-2144586A2CA3}"/>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AVG</a:t>
            </a:r>
            <a:endParaRPr lang="en-US" sz="1400" b="1" i="1" u="none" strike="noStrike" baseline="0">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639-4344-A77F-C09114CFEF6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8639-4344-A77F-C09114CFEF66}"/>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639-4344-A77F-C09114CFEF6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8639-4344-A77F-C09114CFEF6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639-4344-A77F-C09114CFEF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BOWL'!$K$19:$K$23</c:f>
              <c:strCache>
                <c:ptCount val="5"/>
                <c:pt idx="0">
                  <c:v>Prasidh Krishna</c:v>
                </c:pt>
                <c:pt idx="1">
                  <c:v>R Sai Kishore</c:v>
                </c:pt>
                <c:pt idx="2">
                  <c:v>Mohd Siraj</c:v>
                </c:pt>
                <c:pt idx="3">
                  <c:v>Arshad Khan</c:v>
                </c:pt>
                <c:pt idx="4">
                  <c:v>Rashid Khan </c:v>
                </c:pt>
              </c:strCache>
            </c:strRef>
          </c:cat>
          <c:val>
            <c:numRef>
              <c:f>'GT BOWL'!$L$19:$L$23</c:f>
              <c:numCache>
                <c:formatCode>0.00</c:formatCode>
                <c:ptCount val="5"/>
                <c:pt idx="0">
                  <c:v>19.52</c:v>
                </c:pt>
                <c:pt idx="1">
                  <c:v>20.684210526315791</c:v>
                </c:pt>
                <c:pt idx="2">
                  <c:v>32.9375</c:v>
                </c:pt>
                <c:pt idx="3">
                  <c:v>36.166666666666664</c:v>
                </c:pt>
                <c:pt idx="4">
                  <c:v>57.111111111111114</c:v>
                </c:pt>
              </c:numCache>
            </c:numRef>
          </c:val>
          <c:extLst>
            <c:ext xmlns:c16="http://schemas.microsoft.com/office/drawing/2014/chart" uri="{C3380CC4-5D6E-409C-BE32-E72D297353CC}">
              <c16:uniqueId val="{0000000A-8639-4344-A77F-C09114CFEF66}"/>
            </c:ext>
          </c:extLst>
        </c:ser>
        <c:dLbls>
          <c:dLblPos val="outEnd"/>
          <c:showLegendKey val="0"/>
          <c:showVal val="1"/>
          <c:showCatName val="0"/>
          <c:showSerName val="0"/>
          <c:showPercent val="0"/>
          <c:showBubbleSize val="0"/>
        </c:dLbls>
        <c:gapWidth val="219"/>
        <c:axId val="480774224"/>
        <c:axId val="480777968"/>
      </c:barChart>
      <c:catAx>
        <c:axId val="48077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7968"/>
        <c:crosses val="autoZero"/>
        <c:auto val="1"/>
        <c:lblAlgn val="ctr"/>
        <c:lblOffset val="100"/>
        <c:noMultiLvlLbl val="0"/>
      </c:catAx>
      <c:valAx>
        <c:axId val="480777968"/>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ECO.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0B0-42FD-9350-930A81BF26B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B0B0-42FD-9350-930A81BF26B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B0B0-42FD-9350-930A81BF26B7}"/>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B0B0-42FD-9350-930A81BF26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BOWL'!$H$19:$H$23</c:f>
              <c:strCache>
                <c:ptCount val="5"/>
                <c:pt idx="0">
                  <c:v>Prasidh Krishna</c:v>
                </c:pt>
                <c:pt idx="1">
                  <c:v>Mohd Siraj</c:v>
                </c:pt>
                <c:pt idx="2">
                  <c:v>R Sai Kishore</c:v>
                </c:pt>
                <c:pt idx="3">
                  <c:v>Rashid Khan </c:v>
                </c:pt>
                <c:pt idx="4">
                  <c:v>Arshad Khan</c:v>
                </c:pt>
              </c:strCache>
            </c:strRef>
          </c:cat>
          <c:val>
            <c:numRef>
              <c:f>'GT BOWL'!$I$19:$I$23</c:f>
              <c:numCache>
                <c:formatCode>0.00</c:formatCode>
                <c:ptCount val="5"/>
                <c:pt idx="0">
                  <c:v>8.2711864406779654</c:v>
                </c:pt>
                <c:pt idx="1">
                  <c:v>9.2456140350877192</c:v>
                </c:pt>
                <c:pt idx="2">
                  <c:v>9.2470588235294127</c:v>
                </c:pt>
                <c:pt idx="3">
                  <c:v>9.3454545454545457</c:v>
                </c:pt>
                <c:pt idx="4">
                  <c:v>10.333333333333334</c:v>
                </c:pt>
              </c:numCache>
            </c:numRef>
          </c:val>
          <c:extLst>
            <c:ext xmlns:c16="http://schemas.microsoft.com/office/drawing/2014/chart" uri="{C3380CC4-5D6E-409C-BE32-E72D297353CC}">
              <c16:uniqueId val="{00000008-B0B0-42FD-9350-930A81BF26B7}"/>
            </c:ext>
          </c:extLst>
        </c:ser>
        <c:dLbls>
          <c:dLblPos val="outEnd"/>
          <c:showLegendKey val="0"/>
          <c:showVal val="1"/>
          <c:showCatName val="0"/>
          <c:showSerName val="0"/>
          <c:showPercent val="0"/>
          <c:showBubbleSize val="0"/>
        </c:dLbls>
        <c:gapWidth val="182"/>
        <c:axId val="480758000"/>
        <c:axId val="480751344"/>
      </c:barChart>
      <c:catAx>
        <c:axId val="480758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1344"/>
        <c:crosses val="autoZero"/>
        <c:auto val="1"/>
        <c:lblAlgn val="ctr"/>
        <c:lblOffset val="100"/>
        <c:noMultiLvlLbl val="0"/>
      </c:catAx>
      <c:valAx>
        <c:axId val="480751344"/>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TOP 5 BOWLING SRs</c:v>
          </c:tx>
          <c:spPr>
            <a:solidFill>
              <a:schemeClr val="accent1"/>
            </a:solidFill>
            <a:ln>
              <a:noFill/>
            </a:ln>
            <a:effectLst/>
          </c:spPr>
          <c:invertIfNegative val="0"/>
          <c:dPt>
            <c:idx val="0"/>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1-36EF-4DA6-B736-B23B5578F72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6EF-4DA6-B736-B23B5578F72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6EF-4DA6-B736-B23B5578F72F}"/>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36EF-4DA6-B736-B23B5578F72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6EF-4DA6-B736-B23B5578F7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BOWL'!$N$19:$N$23</c:f>
              <c:strCache>
                <c:ptCount val="5"/>
                <c:pt idx="0">
                  <c:v>R Sai Kishore</c:v>
                </c:pt>
                <c:pt idx="1">
                  <c:v>Prasidh Krishna</c:v>
                </c:pt>
                <c:pt idx="2">
                  <c:v>Arshad Khan</c:v>
                </c:pt>
                <c:pt idx="3">
                  <c:v>Mohd Siraj</c:v>
                </c:pt>
                <c:pt idx="4">
                  <c:v>Rashid Khan </c:v>
                </c:pt>
              </c:strCache>
            </c:strRef>
          </c:cat>
          <c:val>
            <c:numRef>
              <c:f>'GT BOWL'!$O$19:$O$23</c:f>
              <c:numCache>
                <c:formatCode>0.00</c:formatCode>
                <c:ptCount val="5"/>
                <c:pt idx="0">
                  <c:v>13.421052631578945</c:v>
                </c:pt>
                <c:pt idx="1">
                  <c:v>14.16</c:v>
                </c:pt>
                <c:pt idx="2">
                  <c:v>21</c:v>
                </c:pt>
                <c:pt idx="3">
                  <c:v>21.375</c:v>
                </c:pt>
                <c:pt idx="4">
                  <c:v>36.666666666666664</c:v>
                </c:pt>
              </c:numCache>
            </c:numRef>
          </c:val>
          <c:extLst>
            <c:ext xmlns:c16="http://schemas.microsoft.com/office/drawing/2014/chart" uri="{C3380CC4-5D6E-409C-BE32-E72D297353CC}">
              <c16:uniqueId val="{0000000A-36EF-4DA6-B736-B23B5578F72F}"/>
            </c:ext>
          </c:extLst>
        </c:ser>
        <c:dLbls>
          <c:dLblPos val="outEnd"/>
          <c:showLegendKey val="0"/>
          <c:showVal val="1"/>
          <c:showCatName val="0"/>
          <c:showSerName val="0"/>
          <c:showPercent val="0"/>
          <c:showBubbleSize val="0"/>
        </c:dLbls>
        <c:gapWidth val="219"/>
        <c:overlap val="-27"/>
        <c:axId val="1191190127"/>
        <c:axId val="1018576959"/>
      </c:barChart>
      <c:catAx>
        <c:axId val="119119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76959"/>
        <c:crosses val="autoZero"/>
        <c:auto val="1"/>
        <c:lblAlgn val="ctr"/>
        <c:lblOffset val="100"/>
        <c:noMultiLvlLbl val="0"/>
      </c:catAx>
      <c:valAx>
        <c:axId val="101857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90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RUN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CDA-4A9C-A89D-71ED296D1179}"/>
              </c:ext>
            </c:extLst>
          </c:dPt>
          <c:dPt>
            <c:idx val="1"/>
            <c:invertIfNegative val="0"/>
            <c:bubble3D val="0"/>
            <c:spPr>
              <a:solidFill>
                <a:srgbClr val="FFC000"/>
              </a:solidFill>
              <a:ln>
                <a:noFill/>
              </a:ln>
              <a:effectLst/>
            </c:spPr>
            <c:extLst>
              <c:ext xmlns:c16="http://schemas.microsoft.com/office/drawing/2014/chart" uri="{C3380CC4-5D6E-409C-BE32-E72D297353CC}">
                <c16:uniqueId val="{00000003-FCDA-4A9C-A89D-71ED296D117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FCDA-4A9C-A89D-71ED296D1179}"/>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FCDA-4A9C-A89D-71ED296D117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FCDA-4A9C-A89D-71ED296D11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BAT'!$E$19:$E$23</c:f>
              <c:strCache>
                <c:ptCount val="5"/>
                <c:pt idx="0">
                  <c:v>Suryakumar Yadav</c:v>
                </c:pt>
                <c:pt idx="1">
                  <c:v>Rohit Sharma</c:v>
                </c:pt>
                <c:pt idx="2">
                  <c:v>Ryan Rickelton ️ (wk)</c:v>
                </c:pt>
                <c:pt idx="3">
                  <c:v>Tilak Varma</c:v>
                </c:pt>
                <c:pt idx="4">
                  <c:v>Naman Dhir</c:v>
                </c:pt>
              </c:strCache>
            </c:strRef>
          </c:cat>
          <c:val>
            <c:numRef>
              <c:f>'MI BAT'!$F$19:$F$23</c:f>
              <c:numCache>
                <c:formatCode>0.00</c:formatCode>
                <c:ptCount val="5"/>
                <c:pt idx="0">
                  <c:v>717</c:v>
                </c:pt>
                <c:pt idx="1">
                  <c:v>418</c:v>
                </c:pt>
                <c:pt idx="2">
                  <c:v>388</c:v>
                </c:pt>
                <c:pt idx="3">
                  <c:v>343</c:v>
                </c:pt>
                <c:pt idx="4">
                  <c:v>252</c:v>
                </c:pt>
              </c:numCache>
            </c:numRef>
          </c:val>
          <c:extLst>
            <c:ext xmlns:c16="http://schemas.microsoft.com/office/drawing/2014/chart" uri="{C3380CC4-5D6E-409C-BE32-E72D297353CC}">
              <c16:uniqueId val="{0000000A-FCDA-4A9C-A89D-71ED296D1179}"/>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AVG</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5"/>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tx2"/>
          </a:solidFill>
          <a:ln>
            <a:noFill/>
          </a:ln>
          <a:effectLst/>
        </c:spPr>
      </c:pivotFmt>
      <c:pivotFmt>
        <c:idx val="9"/>
        <c:spPr>
          <a:solidFill>
            <a:schemeClr val="accent1"/>
          </a:solidFill>
          <a:ln>
            <a:noFill/>
          </a:ln>
          <a:effectLst/>
        </c:spPr>
      </c:pivotFmt>
      <c:pivotFmt>
        <c:idx val="10"/>
        <c:spPr>
          <a:solidFill>
            <a:schemeClr val="accent5"/>
          </a:solidFill>
          <a:ln>
            <a:noFill/>
          </a:ln>
          <a:effectLst/>
        </c:spPr>
      </c:pivotFmt>
      <c:pivotFmt>
        <c:idx val="11"/>
        <c:spPr>
          <a:solidFill>
            <a:schemeClr val="accent4"/>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A7D-4BD5-9C70-2317A1C7EB6C}"/>
              </c:ext>
            </c:extLst>
          </c:dPt>
          <c:dPt>
            <c:idx val="1"/>
            <c:invertIfNegative val="0"/>
            <c:bubble3D val="0"/>
            <c:spPr>
              <a:solidFill>
                <a:schemeClr val="tx2"/>
              </a:solidFill>
              <a:ln>
                <a:noFill/>
              </a:ln>
              <a:effectLst/>
            </c:spPr>
            <c:extLst>
              <c:ext xmlns:c16="http://schemas.microsoft.com/office/drawing/2014/chart" uri="{C3380CC4-5D6E-409C-BE32-E72D297353CC}">
                <c16:uniqueId val="{00000003-5A7D-4BD5-9C70-2317A1C7EB6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A7D-4BD5-9C70-2317A1C7EB6C}"/>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5A7D-4BD5-9C70-2317A1C7EB6C}"/>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5A7D-4BD5-9C70-2317A1C7E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BAT'!$H$19:$H$23</c:f>
              <c:strCache>
                <c:ptCount val="5"/>
                <c:pt idx="0">
                  <c:v>Suryakumar Yadav</c:v>
                </c:pt>
                <c:pt idx="1">
                  <c:v>Jonny Bairstow</c:v>
                </c:pt>
                <c:pt idx="2">
                  <c:v>Deepak Chahar</c:v>
                </c:pt>
                <c:pt idx="3">
                  <c:v>Naman Dhir</c:v>
                </c:pt>
                <c:pt idx="4">
                  <c:v>Tilak Varma</c:v>
                </c:pt>
              </c:strCache>
            </c:strRef>
          </c:cat>
          <c:val>
            <c:numRef>
              <c:f>'MI BAT'!$I$19:$I$23</c:f>
              <c:numCache>
                <c:formatCode>0.00</c:formatCode>
                <c:ptCount val="5"/>
                <c:pt idx="0">
                  <c:v>65.181818181818187</c:v>
                </c:pt>
                <c:pt idx="1">
                  <c:v>42.5</c:v>
                </c:pt>
                <c:pt idx="2">
                  <c:v>37</c:v>
                </c:pt>
                <c:pt idx="3">
                  <c:v>31.5</c:v>
                </c:pt>
                <c:pt idx="4">
                  <c:v>31.181818181818183</c:v>
                </c:pt>
              </c:numCache>
            </c:numRef>
          </c:val>
          <c:extLst>
            <c:ext xmlns:c16="http://schemas.microsoft.com/office/drawing/2014/chart" uri="{C3380CC4-5D6E-409C-BE32-E72D297353CC}">
              <c16:uniqueId val="{0000000A-5A7D-4BD5-9C70-2317A1C7EB6C}"/>
            </c:ext>
          </c:extLst>
        </c:ser>
        <c:dLbls>
          <c:dLblPos val="outEnd"/>
          <c:showLegendKey val="0"/>
          <c:showVal val="1"/>
          <c:showCatName val="0"/>
          <c:showSerName val="0"/>
          <c:showPercent val="0"/>
          <c:showBubbleSize val="0"/>
        </c:dLbls>
        <c:gapWidth val="219"/>
        <c:overlap val="-27"/>
        <c:axId val="594739872"/>
        <c:axId val="594736960"/>
      </c:barChart>
      <c:catAx>
        <c:axId val="5947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6960"/>
        <c:crosses val="autoZero"/>
        <c:auto val="1"/>
        <c:lblAlgn val="ctr"/>
        <c:lblOffset val="100"/>
        <c:noMultiLvlLbl val="0"/>
      </c:catAx>
      <c:valAx>
        <c:axId val="594736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SRs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5"/>
          </a:solidFill>
          <a:ln>
            <a:noFill/>
          </a:ln>
          <a:effectLst/>
        </c:spPr>
      </c:pivotFmt>
      <c:pivotFmt>
        <c:idx val="4"/>
        <c:spPr>
          <a:solidFill>
            <a:schemeClr val="accent4"/>
          </a:solidFill>
          <a:ln>
            <a:noFill/>
          </a:ln>
          <a:effectLst/>
        </c:spPr>
      </c:pivotFmt>
      <c:pivotFmt>
        <c:idx val="5"/>
        <c:spPr>
          <a:solidFill>
            <a:schemeClr val="tx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6"/>
          </a:solidFill>
          <a:ln>
            <a:noFill/>
          </a:ln>
          <a:effectLst/>
        </c:spPr>
      </c:pivotFmt>
      <c:pivotFmt>
        <c:idx val="11"/>
        <c:spPr>
          <a:solidFill>
            <a:schemeClr val="accent4"/>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F04-41BF-AE9A-FDBEF10D61A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F04-41BF-AE9A-FDBEF10D61A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F04-41BF-AE9A-FDBEF10D61AB}"/>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BF04-41BF-AE9A-FDBEF10D61A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BF04-41BF-AE9A-FDBEF10D61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BAT'!$K$19:$K$23</c:f>
              <c:strCache>
                <c:ptCount val="5"/>
                <c:pt idx="0">
                  <c:v>Jonny Bairstow</c:v>
                </c:pt>
                <c:pt idx="1">
                  <c:v>Naman Dhir</c:v>
                </c:pt>
                <c:pt idx="2">
                  <c:v>Suryakumar Yadav</c:v>
                </c:pt>
                <c:pt idx="3">
                  <c:v>Hardik Pandya</c:v>
                </c:pt>
                <c:pt idx="4">
                  <c:v>Ryan Rickelton ️ (wk)</c:v>
                </c:pt>
              </c:strCache>
            </c:strRef>
          </c:cat>
          <c:val>
            <c:numRef>
              <c:f>'MI BAT'!$L$19:$L$23</c:f>
              <c:numCache>
                <c:formatCode>0.00</c:formatCode>
                <c:ptCount val="5"/>
                <c:pt idx="0">
                  <c:v>184.78260869565219</c:v>
                </c:pt>
                <c:pt idx="1">
                  <c:v>182.60869565217391</c:v>
                </c:pt>
                <c:pt idx="2">
                  <c:v>167.91569086651054</c:v>
                </c:pt>
                <c:pt idx="3">
                  <c:v>163.50364963503651</c:v>
                </c:pt>
                <c:pt idx="4">
                  <c:v>150.9727626459144</c:v>
                </c:pt>
              </c:numCache>
            </c:numRef>
          </c:val>
          <c:extLst>
            <c:ext xmlns:c16="http://schemas.microsoft.com/office/drawing/2014/chart" uri="{C3380CC4-5D6E-409C-BE32-E72D297353CC}">
              <c16:uniqueId val="{0000000A-BF04-41BF-AE9A-FDBEF10D61AB}"/>
            </c:ext>
          </c:extLst>
        </c:ser>
        <c:dLbls>
          <c:dLblPos val="outEnd"/>
          <c:showLegendKey val="0"/>
          <c:showVal val="1"/>
          <c:showCatName val="0"/>
          <c:showSerName val="0"/>
          <c:showPercent val="0"/>
          <c:showBubbleSize val="0"/>
        </c:dLbls>
        <c:gapWidth val="219"/>
        <c:overlap val="-27"/>
        <c:axId val="593182432"/>
        <c:axId val="593183264"/>
      </c:barChart>
      <c:catAx>
        <c:axId val="5931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3264"/>
        <c:crosses val="autoZero"/>
        <c:auto val="1"/>
        <c:lblAlgn val="ctr"/>
        <c:lblOffset val="100"/>
        <c:noMultiLvlLbl val="0"/>
      </c:catAx>
      <c:valAx>
        <c:axId val="593183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[IPL_TOP4.xlsx]RCB BAT !PivotTable3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AVG</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5"/>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s>
    <c:plotArea>
      <c:layout/>
      <c:barChart>
        <c:barDir val="col"/>
        <c:grouping val="clustered"/>
        <c:varyColors val="0"/>
        <c:ser>
          <c:idx val="0"/>
          <c:order val="0"/>
          <c:tx>
            <c:strRef>
              <c:f>'RCB BAT '!$I$18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8-034E-4585-8D70-33F8DE5B854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26-034E-4585-8D70-33F8DE5B854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2F-034E-4585-8D70-33F8DE5B854D}"/>
              </c:ext>
            </c:extLst>
          </c:dPt>
          <c:dPt>
            <c:idx val="3"/>
            <c:invertIfNegative val="0"/>
            <c:bubble3D val="0"/>
            <c:spPr>
              <a:solidFill>
                <a:schemeClr val="accent3"/>
              </a:solidFill>
              <a:ln>
                <a:noFill/>
              </a:ln>
              <a:effectLst/>
            </c:spPr>
            <c:extLst>
              <c:ext xmlns:c16="http://schemas.microsoft.com/office/drawing/2014/chart" uri="{C3380CC4-5D6E-409C-BE32-E72D297353CC}">
                <c16:uniqueId val="{00000033-034E-4585-8D70-33F8DE5B854D}"/>
              </c:ext>
            </c:extLst>
          </c:dPt>
          <c:dPt>
            <c:idx val="4"/>
            <c:invertIfNegative val="0"/>
            <c:bubble3D val="0"/>
            <c:spPr>
              <a:solidFill>
                <a:schemeClr val="accent4"/>
              </a:solidFill>
              <a:ln>
                <a:noFill/>
              </a:ln>
              <a:effectLst/>
            </c:spPr>
            <c:extLst>
              <c:ext xmlns:c16="http://schemas.microsoft.com/office/drawing/2014/chart" uri="{C3380CC4-5D6E-409C-BE32-E72D297353CC}">
                <c16:uniqueId val="{0000003A-034E-4585-8D70-33F8DE5B8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BAT '!$H$19:$H$23</c:f>
              <c:strCache>
                <c:ptCount val="5"/>
                <c:pt idx="0">
                  <c:v>Tim David️</c:v>
                </c:pt>
                <c:pt idx="1">
                  <c:v>Virat Kohli</c:v>
                </c:pt>
                <c:pt idx="2">
                  <c:v>Jitesh Sharma</c:v>
                </c:pt>
                <c:pt idx="3">
                  <c:v>Romario Shepherd️</c:v>
                </c:pt>
                <c:pt idx="4">
                  <c:v>Phil Salt ️</c:v>
                </c:pt>
              </c:strCache>
            </c:strRef>
          </c:cat>
          <c:val>
            <c:numRef>
              <c:f>'RCB BAT '!$I$19:$I$23</c:f>
              <c:numCache>
                <c:formatCode>0.00</c:formatCode>
                <c:ptCount val="5"/>
                <c:pt idx="0">
                  <c:v>62.333333333333336</c:v>
                </c:pt>
                <c:pt idx="1">
                  <c:v>54.75</c:v>
                </c:pt>
                <c:pt idx="2">
                  <c:v>37.285714285714285</c:v>
                </c:pt>
                <c:pt idx="3">
                  <c:v>35</c:v>
                </c:pt>
                <c:pt idx="4">
                  <c:v>33.583333333333336</c:v>
                </c:pt>
              </c:numCache>
            </c:numRef>
          </c:val>
          <c:extLst>
            <c:ext xmlns:c16="http://schemas.microsoft.com/office/drawing/2014/chart" uri="{C3380CC4-5D6E-409C-BE32-E72D297353CC}">
              <c16:uniqueId val="{00000000-034E-4585-8D70-33F8DE5B854D}"/>
            </c:ext>
          </c:extLst>
        </c:ser>
        <c:dLbls>
          <c:dLblPos val="outEnd"/>
          <c:showLegendKey val="0"/>
          <c:showVal val="1"/>
          <c:showCatName val="0"/>
          <c:showSerName val="0"/>
          <c:showPercent val="0"/>
          <c:showBubbleSize val="0"/>
        </c:dLbls>
        <c:gapWidth val="219"/>
        <c:overlap val="-27"/>
        <c:axId val="594739872"/>
        <c:axId val="594736960"/>
      </c:barChart>
      <c:catAx>
        <c:axId val="5947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6960"/>
        <c:crosses val="autoZero"/>
        <c:auto val="1"/>
        <c:lblAlgn val="ctr"/>
        <c:lblOffset val="100"/>
        <c:noMultiLvlLbl val="0"/>
      </c:catAx>
      <c:valAx>
        <c:axId val="594736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50+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bg2"/>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3"/>
          </a:solidFill>
          <a:ln w="19050">
            <a:solidFill>
              <a:schemeClr val="lt1"/>
            </a:solidFill>
          </a:ln>
          <a:effectLst/>
        </c:spPr>
      </c:pivotFmt>
    </c:pivotFmts>
    <c:plotArea>
      <c:layout/>
      <c:doughnut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729-4D4D-8441-2E90D6C2034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729-4D4D-8441-2E90D6C2034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729-4D4D-8441-2E90D6C2034F}"/>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E729-4D4D-8441-2E90D6C2034F}"/>
              </c:ext>
            </c:extLst>
          </c:dPt>
          <c:dPt>
            <c:idx val="4"/>
            <c:bubble3D val="0"/>
            <c:spPr>
              <a:solidFill>
                <a:schemeClr val="bg2"/>
              </a:solidFill>
              <a:ln w="19050">
                <a:solidFill>
                  <a:schemeClr val="lt1"/>
                </a:solidFill>
              </a:ln>
              <a:effectLst/>
            </c:spPr>
            <c:extLst>
              <c:ext xmlns:c16="http://schemas.microsoft.com/office/drawing/2014/chart" uri="{C3380CC4-5D6E-409C-BE32-E72D297353CC}">
                <c16:uniqueId val="{00000009-E729-4D4D-8441-2E90D6C2034F}"/>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E729-4D4D-8441-2E90D6C2034F}"/>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D-E729-4D4D-8441-2E90D6C203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'MI BAT'!$N$19:$N$23</c:f>
              <c:strCache>
                <c:ptCount val="4"/>
                <c:pt idx="0">
                  <c:v>Suryakumar Yadav</c:v>
                </c:pt>
                <c:pt idx="1">
                  <c:v>Rohit Sharma</c:v>
                </c:pt>
                <c:pt idx="2">
                  <c:v>Ryan Rickelton ️ (wk)</c:v>
                </c:pt>
                <c:pt idx="3">
                  <c:v>Tilak Varma</c:v>
                </c:pt>
              </c:strCache>
            </c:strRef>
          </c:cat>
          <c:val>
            <c:numRef>
              <c:f>'MI BAT'!$O$19:$O$23</c:f>
              <c:numCache>
                <c:formatCode>0.00</c:formatCode>
                <c:ptCount val="5"/>
                <c:pt idx="0">
                  <c:v>5</c:v>
                </c:pt>
                <c:pt idx="1">
                  <c:v>4</c:v>
                </c:pt>
                <c:pt idx="2">
                  <c:v>3</c:v>
                </c:pt>
                <c:pt idx="3">
                  <c:v>2</c:v>
                </c:pt>
              </c:numCache>
            </c:numRef>
          </c:val>
          <c:extLst>
            <c:ext xmlns:c16="http://schemas.microsoft.com/office/drawing/2014/chart" uri="{C3380CC4-5D6E-409C-BE32-E72D297353CC}">
              <c16:uniqueId val="{0000000E-E729-4D4D-8441-2E90D6C2034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WICKET TAKERS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TOP 5 WICKET TAKERS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D53-4A10-AC67-C288AA64A93E}"/>
              </c:ext>
            </c:extLst>
          </c:dPt>
          <c:dPt>
            <c:idx val="1"/>
            <c:invertIfNegative val="0"/>
            <c:bubble3D val="0"/>
            <c:spPr>
              <a:solidFill>
                <a:srgbClr val="FFC000"/>
              </a:solidFill>
              <a:ln>
                <a:noFill/>
              </a:ln>
              <a:effectLst/>
            </c:spPr>
            <c:extLst>
              <c:ext xmlns:c16="http://schemas.microsoft.com/office/drawing/2014/chart" uri="{C3380CC4-5D6E-409C-BE32-E72D297353CC}">
                <c16:uniqueId val="{00000003-DD53-4A10-AC67-C288AA64A93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DD53-4A10-AC67-C288AA64A93E}"/>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DD53-4A10-AC67-C288AA64A93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DD53-4A10-AC67-C288AA64A9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BOWL'!$E$19:$E$23</c:f>
              <c:strCache>
                <c:ptCount val="5"/>
                <c:pt idx="0">
                  <c:v>Trent Boult ️</c:v>
                </c:pt>
                <c:pt idx="1">
                  <c:v>Jasprit Bumrah</c:v>
                </c:pt>
                <c:pt idx="2">
                  <c:v>Hardik Pandya</c:v>
                </c:pt>
                <c:pt idx="3">
                  <c:v>Deepak Chahar</c:v>
                </c:pt>
                <c:pt idx="4">
                  <c:v>Mitchell Santner </c:v>
                </c:pt>
              </c:strCache>
            </c:strRef>
          </c:cat>
          <c:val>
            <c:numRef>
              <c:f>'MI BOWL'!$F$19:$F$23</c:f>
              <c:numCache>
                <c:formatCode>0.00</c:formatCode>
                <c:ptCount val="5"/>
                <c:pt idx="0">
                  <c:v>22</c:v>
                </c:pt>
                <c:pt idx="1">
                  <c:v>18</c:v>
                </c:pt>
                <c:pt idx="2">
                  <c:v>14</c:v>
                </c:pt>
                <c:pt idx="3">
                  <c:v>11</c:v>
                </c:pt>
                <c:pt idx="4">
                  <c:v>10</c:v>
                </c:pt>
              </c:numCache>
            </c:numRef>
          </c:val>
          <c:extLst>
            <c:ext xmlns:c16="http://schemas.microsoft.com/office/drawing/2014/chart" uri="{C3380CC4-5D6E-409C-BE32-E72D297353CC}">
              <c16:uniqueId val="{0000000A-DD53-4A10-AC67-C288AA64A93E}"/>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AVG</a:t>
            </a:r>
            <a:endParaRPr lang="en-US" sz="1400" b="1" i="1" u="none" strike="noStrike" baseline="0">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BA0-40EC-B06C-A7EF33109B3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BA0-40EC-B06C-A7EF33109B3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8BA0-40EC-B06C-A7EF33109B3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BA0-40EC-B06C-A7EF33109B3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BA0-40EC-B06C-A7EF33109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BOWL'!$K$19:$K$23</c:f>
              <c:strCache>
                <c:ptCount val="5"/>
                <c:pt idx="0">
                  <c:v>Jasprit Bumrah</c:v>
                </c:pt>
                <c:pt idx="1">
                  <c:v>Trent Boult ️</c:v>
                </c:pt>
                <c:pt idx="2">
                  <c:v>Hardik Pandya</c:v>
                </c:pt>
                <c:pt idx="3">
                  <c:v>Mitchell Santner </c:v>
                </c:pt>
                <c:pt idx="4">
                  <c:v>Deepak Chahar</c:v>
                </c:pt>
              </c:strCache>
            </c:strRef>
          </c:cat>
          <c:val>
            <c:numRef>
              <c:f>'MI BOWL'!$L$19:$L$23</c:f>
              <c:numCache>
                <c:formatCode>0.00</c:formatCode>
                <c:ptCount val="5"/>
                <c:pt idx="0">
                  <c:v>17.555555555555557</c:v>
                </c:pt>
                <c:pt idx="1">
                  <c:v>23.5</c:v>
                </c:pt>
                <c:pt idx="2">
                  <c:v>24.428571428571427</c:v>
                </c:pt>
                <c:pt idx="3">
                  <c:v>31.3</c:v>
                </c:pt>
                <c:pt idx="4">
                  <c:v>34.18181818181818</c:v>
                </c:pt>
              </c:numCache>
            </c:numRef>
          </c:val>
          <c:extLst>
            <c:ext xmlns:c16="http://schemas.microsoft.com/office/drawing/2014/chart" uri="{C3380CC4-5D6E-409C-BE32-E72D297353CC}">
              <c16:uniqueId val="{0000000A-8BA0-40EC-B06C-A7EF33109B3B}"/>
            </c:ext>
          </c:extLst>
        </c:ser>
        <c:dLbls>
          <c:dLblPos val="outEnd"/>
          <c:showLegendKey val="0"/>
          <c:showVal val="1"/>
          <c:showCatName val="0"/>
          <c:showSerName val="0"/>
          <c:showPercent val="0"/>
          <c:showBubbleSize val="0"/>
        </c:dLbls>
        <c:gapWidth val="219"/>
        <c:axId val="480774224"/>
        <c:axId val="480777968"/>
      </c:barChart>
      <c:catAx>
        <c:axId val="48077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7968"/>
        <c:crosses val="autoZero"/>
        <c:auto val="1"/>
        <c:lblAlgn val="ctr"/>
        <c:lblOffset val="100"/>
        <c:noMultiLvlLbl val="0"/>
      </c:catAx>
      <c:valAx>
        <c:axId val="480777968"/>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ECO. </a:t>
            </a:r>
          </a:p>
        </c:rich>
      </c:tx>
      <c:layout>
        <c:manualLayout>
          <c:xMode val="edge"/>
          <c:yMode val="edge"/>
          <c:x val="0.24773371173737821"/>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E2E6-4470-BC5D-BB54AF02AEB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2E6-4470-BC5D-BB54AF02AEBF}"/>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E2E6-4470-BC5D-BB54AF02AEBF}"/>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E2E6-4470-BC5D-BB54AF02A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BOWL'!$H$19:$H$23</c:f>
              <c:strCache>
                <c:ptCount val="5"/>
                <c:pt idx="0">
                  <c:v>Jasprit Bumrah</c:v>
                </c:pt>
                <c:pt idx="1">
                  <c:v>Mitchell Santner </c:v>
                </c:pt>
                <c:pt idx="2">
                  <c:v>Trent Boult ️</c:v>
                </c:pt>
                <c:pt idx="3">
                  <c:v>Deepak Chahar</c:v>
                </c:pt>
                <c:pt idx="4">
                  <c:v>Hardik Pandya</c:v>
                </c:pt>
              </c:strCache>
            </c:strRef>
          </c:cat>
          <c:val>
            <c:numRef>
              <c:f>'MI BOWL'!$I$19:$I$23</c:f>
              <c:numCache>
                <c:formatCode>0.00</c:formatCode>
                <c:ptCount val="5"/>
                <c:pt idx="0">
                  <c:v>6.676056338028169</c:v>
                </c:pt>
                <c:pt idx="1">
                  <c:v>7.9240506329113938</c:v>
                </c:pt>
                <c:pt idx="2">
                  <c:v>8.9653179190751455</c:v>
                </c:pt>
                <c:pt idx="3">
                  <c:v>9.1707317073170724</c:v>
                </c:pt>
                <c:pt idx="4">
                  <c:v>9.7714285714285722</c:v>
                </c:pt>
              </c:numCache>
            </c:numRef>
          </c:val>
          <c:extLst>
            <c:ext xmlns:c16="http://schemas.microsoft.com/office/drawing/2014/chart" uri="{C3380CC4-5D6E-409C-BE32-E72D297353CC}">
              <c16:uniqueId val="{00000008-E2E6-4470-BC5D-BB54AF02AEBF}"/>
            </c:ext>
          </c:extLst>
        </c:ser>
        <c:dLbls>
          <c:showLegendKey val="0"/>
          <c:showVal val="0"/>
          <c:showCatName val="0"/>
          <c:showSerName val="0"/>
          <c:showPercent val="0"/>
          <c:showBubbleSize val="0"/>
        </c:dLbls>
        <c:gapWidth val="182"/>
        <c:axId val="480758000"/>
        <c:axId val="480751344"/>
      </c:barChart>
      <c:catAx>
        <c:axId val="480758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1344"/>
        <c:crosses val="autoZero"/>
        <c:auto val="1"/>
        <c:lblAlgn val="ctr"/>
        <c:lblOffset val="100"/>
        <c:noMultiLvlLbl val="0"/>
      </c:catAx>
      <c:valAx>
        <c:axId val="480751344"/>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TOP 5 BOWLING SRs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1C0-474E-B2D1-82B8468894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C0-474E-B2D1-82B84688941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F1C0-474E-B2D1-82B8468894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C0-474E-B2D1-82B8468894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C0-474E-B2D1-82B846889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'MI BOWL'!$N$19:$N$23</c:f>
              <c:strCache>
                <c:ptCount val="5"/>
                <c:pt idx="0">
                  <c:v>Hardik Pandya</c:v>
                </c:pt>
                <c:pt idx="1">
                  <c:v>Trent Boult ️</c:v>
                </c:pt>
                <c:pt idx="2">
                  <c:v>Jasprit Bumrah</c:v>
                </c:pt>
                <c:pt idx="3">
                  <c:v>Deepak Chahar</c:v>
                </c:pt>
                <c:pt idx="4">
                  <c:v>Mitchell Santner </c:v>
                </c:pt>
              </c:strCache>
            </c:strRef>
          </c:cat>
          <c:val>
            <c:numRef>
              <c:f>'MI BOWL'!$O$19:$O$23</c:f>
              <c:numCache>
                <c:formatCode>0.00</c:formatCode>
                <c:ptCount val="5"/>
                <c:pt idx="0">
                  <c:v>15</c:v>
                </c:pt>
                <c:pt idx="1">
                  <c:v>15.727272727272727</c:v>
                </c:pt>
                <c:pt idx="2">
                  <c:v>15.777777777777779</c:v>
                </c:pt>
                <c:pt idx="3">
                  <c:v>22.363636363636363</c:v>
                </c:pt>
                <c:pt idx="4">
                  <c:v>23.699999999999996</c:v>
                </c:pt>
              </c:numCache>
            </c:numRef>
          </c:val>
          <c:extLst>
            <c:ext xmlns:c16="http://schemas.microsoft.com/office/drawing/2014/chart" uri="{C3380CC4-5D6E-409C-BE32-E72D297353CC}">
              <c16:uniqueId val="{0000000A-F1C0-474E-B2D1-82B846889419}"/>
            </c:ext>
          </c:extLst>
        </c:ser>
        <c:dLbls>
          <c:dLblPos val="outEnd"/>
          <c:showLegendKey val="0"/>
          <c:showVal val="1"/>
          <c:showCatName val="0"/>
          <c:showSerName val="0"/>
          <c:showPercent val="0"/>
          <c:showBubbleSize val="0"/>
        </c:dLbls>
        <c:gapWidth val="219"/>
        <c:overlap val="-27"/>
        <c:axId val="1191190127"/>
        <c:axId val="1018576959"/>
      </c:barChart>
      <c:catAx>
        <c:axId val="119119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76959"/>
        <c:crosses val="autoZero"/>
        <c:auto val="1"/>
        <c:lblAlgn val="ctr"/>
        <c:lblOffset val="100"/>
        <c:noMultiLvlLbl val="0"/>
      </c:catAx>
      <c:valAx>
        <c:axId val="101857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90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RUN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3A5-4F51-B472-FDB1F6358E9E}"/>
              </c:ext>
            </c:extLst>
          </c:dPt>
          <c:dPt>
            <c:idx val="1"/>
            <c:invertIfNegative val="0"/>
            <c:bubble3D val="0"/>
            <c:spPr>
              <a:solidFill>
                <a:srgbClr val="FFC000"/>
              </a:solidFill>
              <a:ln>
                <a:noFill/>
              </a:ln>
              <a:effectLst/>
            </c:spPr>
            <c:extLst>
              <c:ext xmlns:c16="http://schemas.microsoft.com/office/drawing/2014/chart" uri="{C3380CC4-5D6E-409C-BE32-E72D297353CC}">
                <c16:uniqueId val="{00000003-83A5-4F51-B472-FDB1F6358E9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83A5-4F51-B472-FDB1F6358E9E}"/>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83A5-4F51-B472-FDB1F6358E9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83A5-4F51-B472-FDB1F6358E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BAT'!$E$19:$E$23</c:f>
              <c:strCache>
                <c:ptCount val="5"/>
                <c:pt idx="0">
                  <c:v>Shreyash Iyer</c:v>
                </c:pt>
                <c:pt idx="1">
                  <c:v>Prabhsimran Singh</c:v>
                </c:pt>
                <c:pt idx="2">
                  <c:v>Priyansh Arya</c:v>
                </c:pt>
                <c:pt idx="3">
                  <c:v>Nehal Wadhera</c:v>
                </c:pt>
                <c:pt idx="4">
                  <c:v>Shashank Singh</c:v>
                </c:pt>
              </c:strCache>
            </c:strRef>
          </c:cat>
          <c:val>
            <c:numRef>
              <c:f>'PBKS BAT'!$F$19:$F$23</c:f>
              <c:numCache>
                <c:formatCode>0.00</c:formatCode>
                <c:ptCount val="5"/>
                <c:pt idx="0">
                  <c:v>604</c:v>
                </c:pt>
                <c:pt idx="1">
                  <c:v>549</c:v>
                </c:pt>
                <c:pt idx="2">
                  <c:v>475</c:v>
                </c:pt>
                <c:pt idx="3">
                  <c:v>369</c:v>
                </c:pt>
                <c:pt idx="4">
                  <c:v>350</c:v>
                </c:pt>
              </c:numCache>
            </c:numRef>
          </c:val>
          <c:extLst>
            <c:ext xmlns:c16="http://schemas.microsoft.com/office/drawing/2014/chart" uri="{C3380CC4-5D6E-409C-BE32-E72D297353CC}">
              <c16:uniqueId val="{0000000A-83A5-4F51-B472-FDB1F6358E9E}"/>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AVG</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5"/>
          </a:solidFill>
          <a:ln>
            <a:noFill/>
          </a:ln>
          <a:effectLst/>
        </c:spPr>
      </c:pivotFmt>
      <c:pivotFmt>
        <c:idx val="4"/>
        <c:spPr>
          <a:solidFill>
            <a:schemeClr val="accent3"/>
          </a:solidFill>
          <a:ln>
            <a:noFill/>
          </a:ln>
          <a:effectLst/>
        </c:spPr>
      </c:pivotFmt>
      <c:pivotFmt>
        <c:idx val="5"/>
        <c:spPr>
          <a:solidFill>
            <a:schemeClr val="accent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1"/>
          </a:solidFill>
          <a:ln>
            <a:noFill/>
          </a:ln>
          <a:effectLst/>
        </c:spPr>
      </c:pivotFmt>
      <c:pivotFmt>
        <c:idx val="9"/>
        <c:spPr>
          <a:solidFill>
            <a:schemeClr val="accent4"/>
          </a:solidFill>
          <a:ln>
            <a:noFill/>
          </a:ln>
          <a:effectLst/>
        </c:spPr>
      </c:pivotFmt>
      <c:pivotFmt>
        <c:idx val="10"/>
        <c:spPr>
          <a:solidFill>
            <a:schemeClr val="accent3"/>
          </a:solidFill>
          <a:ln>
            <a:noFill/>
          </a:ln>
          <a:effectLst/>
        </c:spPr>
      </c:pivotFmt>
      <c:pivotFmt>
        <c:idx val="11"/>
        <c:spPr>
          <a:solidFill>
            <a:schemeClr val="accent5"/>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C3F-4CFA-A493-27F137A88F9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4C3F-4CFA-A493-27F137A88F95}"/>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4C3F-4CFA-A493-27F137A88F95}"/>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4C3F-4CFA-A493-27F137A88F9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C3F-4CFA-A493-27F137A88F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BAT'!$H$19:$H$23</c:f>
              <c:strCache>
                <c:ptCount val="5"/>
                <c:pt idx="0">
                  <c:v>Shreyash Iyer</c:v>
                </c:pt>
                <c:pt idx="1">
                  <c:v>Shashank Singh</c:v>
                </c:pt>
                <c:pt idx="2">
                  <c:v>Prabhsimran Singh</c:v>
                </c:pt>
                <c:pt idx="3">
                  <c:v>Josh Inglish </c:v>
                </c:pt>
                <c:pt idx="4">
                  <c:v>Nehal Wadhera</c:v>
                </c:pt>
              </c:strCache>
            </c:strRef>
          </c:cat>
          <c:val>
            <c:numRef>
              <c:f>'PBKS BAT'!$I$19:$I$23</c:f>
              <c:numCache>
                <c:formatCode>0.00</c:formatCode>
                <c:ptCount val="5"/>
                <c:pt idx="0">
                  <c:v>50.333333333333336</c:v>
                </c:pt>
                <c:pt idx="1">
                  <c:v>50</c:v>
                </c:pt>
                <c:pt idx="2">
                  <c:v>32.294117647058826</c:v>
                </c:pt>
                <c:pt idx="3">
                  <c:v>30.888888888888889</c:v>
                </c:pt>
                <c:pt idx="4">
                  <c:v>30.75</c:v>
                </c:pt>
              </c:numCache>
            </c:numRef>
          </c:val>
          <c:extLst>
            <c:ext xmlns:c16="http://schemas.microsoft.com/office/drawing/2014/chart" uri="{C3380CC4-5D6E-409C-BE32-E72D297353CC}">
              <c16:uniqueId val="{0000000A-4C3F-4CFA-A493-27F137A88F95}"/>
            </c:ext>
          </c:extLst>
        </c:ser>
        <c:dLbls>
          <c:dLblPos val="outEnd"/>
          <c:showLegendKey val="0"/>
          <c:showVal val="1"/>
          <c:showCatName val="0"/>
          <c:showSerName val="0"/>
          <c:showPercent val="0"/>
          <c:showBubbleSize val="0"/>
        </c:dLbls>
        <c:gapWidth val="219"/>
        <c:overlap val="-27"/>
        <c:axId val="594739872"/>
        <c:axId val="594736960"/>
      </c:barChart>
      <c:catAx>
        <c:axId val="5947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6960"/>
        <c:crosses val="autoZero"/>
        <c:auto val="1"/>
        <c:lblAlgn val="ctr"/>
        <c:lblOffset val="100"/>
        <c:noMultiLvlLbl val="0"/>
      </c:catAx>
      <c:valAx>
        <c:axId val="594736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3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SRs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5"/>
          </a:solidFill>
          <a:ln>
            <a:noFill/>
          </a:ln>
          <a:effectLst/>
        </c:spPr>
      </c:pivotFmt>
      <c:pivotFmt>
        <c:idx val="4"/>
        <c:spPr>
          <a:solidFill>
            <a:schemeClr val="accent4"/>
          </a:solidFill>
          <a:ln>
            <a:noFill/>
          </a:ln>
          <a:effectLst/>
        </c:spPr>
      </c:pivotFmt>
      <c:pivotFmt>
        <c:idx val="5"/>
        <c:spPr>
          <a:solidFill>
            <a:schemeClr val="tx2"/>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E69B-4441-ACDF-F7D145F5354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69B-4441-ACDF-F7D145F5354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69B-4441-ACDF-F7D145F5354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69B-4441-ACDF-F7D145F5354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E69B-4441-ACDF-F7D145F535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BAT'!$K$19:$K$23</c:f>
              <c:strCache>
                <c:ptCount val="5"/>
                <c:pt idx="0">
                  <c:v>Priyansh Arya</c:v>
                </c:pt>
                <c:pt idx="1">
                  <c:v>Shreyash Iyer</c:v>
                </c:pt>
                <c:pt idx="2">
                  <c:v>Josh Inglish </c:v>
                </c:pt>
                <c:pt idx="3">
                  <c:v>Prabhsimran Singh</c:v>
                </c:pt>
                <c:pt idx="4">
                  <c:v>Shashank Singh</c:v>
                </c:pt>
              </c:strCache>
            </c:strRef>
          </c:cat>
          <c:val>
            <c:numRef>
              <c:f>'PBKS BAT'!$L$19:$L$23</c:f>
              <c:numCache>
                <c:formatCode>0.00</c:formatCode>
                <c:ptCount val="5"/>
                <c:pt idx="0">
                  <c:v>179.24528301886792</c:v>
                </c:pt>
                <c:pt idx="1">
                  <c:v>175.07246376811594</c:v>
                </c:pt>
                <c:pt idx="2">
                  <c:v>162.57309941520469</c:v>
                </c:pt>
                <c:pt idx="3">
                  <c:v>160.5263157894737</c:v>
                </c:pt>
                <c:pt idx="4">
                  <c:v>153.50877192982458</c:v>
                </c:pt>
              </c:numCache>
            </c:numRef>
          </c:val>
          <c:extLst>
            <c:ext xmlns:c16="http://schemas.microsoft.com/office/drawing/2014/chart" uri="{C3380CC4-5D6E-409C-BE32-E72D297353CC}">
              <c16:uniqueId val="{0000000A-E69B-4441-ACDF-F7D145F53546}"/>
            </c:ext>
          </c:extLst>
        </c:ser>
        <c:dLbls>
          <c:dLblPos val="outEnd"/>
          <c:showLegendKey val="0"/>
          <c:showVal val="1"/>
          <c:showCatName val="0"/>
          <c:showSerName val="0"/>
          <c:showPercent val="0"/>
          <c:showBubbleSize val="0"/>
        </c:dLbls>
        <c:gapWidth val="219"/>
        <c:overlap val="-27"/>
        <c:axId val="593182432"/>
        <c:axId val="593183264"/>
      </c:barChart>
      <c:catAx>
        <c:axId val="5931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3264"/>
        <c:crosses val="autoZero"/>
        <c:auto val="1"/>
        <c:lblAlgn val="ctr"/>
        <c:lblOffset val="100"/>
        <c:noMultiLvlLbl val="0"/>
      </c:catAx>
      <c:valAx>
        <c:axId val="593183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50+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3"/>
          </a:solidFill>
          <a:ln w="19050">
            <a:solidFill>
              <a:schemeClr val="lt1"/>
            </a:solidFill>
          </a:ln>
          <a:effectLst/>
        </c:spPr>
      </c:pivotFmt>
    </c:pivotFmts>
    <c:plotArea>
      <c:layout/>
      <c:doughnut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E35-49C3-A655-8EC9421E29D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E35-49C3-A655-8EC9421E29D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E35-49C3-A655-8EC9421E29DE}"/>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1E35-49C3-A655-8EC9421E29DE}"/>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1E35-49C3-A655-8EC9421E29DE}"/>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1E35-49C3-A655-8EC9421E29DE}"/>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D-1E35-49C3-A655-8EC9421E29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'PBKS BAT'!$N$19:$N$23</c:f>
              <c:strCache>
                <c:ptCount val="5"/>
                <c:pt idx="0">
                  <c:v>Shreyash Iyer</c:v>
                </c:pt>
                <c:pt idx="1">
                  <c:v>Prabhsimran Singh</c:v>
                </c:pt>
                <c:pt idx="2">
                  <c:v>Shashank Singh</c:v>
                </c:pt>
                <c:pt idx="3">
                  <c:v>Nehal Wadhera</c:v>
                </c:pt>
                <c:pt idx="4">
                  <c:v>Priyansh Arya</c:v>
                </c:pt>
              </c:strCache>
            </c:strRef>
          </c:cat>
          <c:val>
            <c:numRef>
              <c:f>'PBKS BAT'!$O$19:$O$23</c:f>
              <c:numCache>
                <c:formatCode>0.00</c:formatCode>
                <c:ptCount val="5"/>
                <c:pt idx="0">
                  <c:v>6</c:v>
                </c:pt>
                <c:pt idx="1">
                  <c:v>4</c:v>
                </c:pt>
                <c:pt idx="2">
                  <c:v>3</c:v>
                </c:pt>
                <c:pt idx="3">
                  <c:v>2</c:v>
                </c:pt>
                <c:pt idx="4">
                  <c:v>2</c:v>
                </c:pt>
              </c:numCache>
            </c:numRef>
          </c:val>
          <c:extLst>
            <c:ext xmlns:c16="http://schemas.microsoft.com/office/drawing/2014/chart" uri="{C3380CC4-5D6E-409C-BE32-E72D297353CC}">
              <c16:uniqueId val="{0000000E-1E35-49C3-A655-8EC9421E29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WICKET TAKERS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TOP 5 WICKET TAKERS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6CF9-4C0B-80A0-16EA9D89CADE}"/>
              </c:ext>
            </c:extLst>
          </c:dPt>
          <c:dPt>
            <c:idx val="1"/>
            <c:invertIfNegative val="0"/>
            <c:bubble3D val="0"/>
            <c:spPr>
              <a:solidFill>
                <a:srgbClr val="FFC000"/>
              </a:solidFill>
              <a:ln>
                <a:noFill/>
              </a:ln>
              <a:effectLst/>
            </c:spPr>
            <c:extLst>
              <c:ext xmlns:c16="http://schemas.microsoft.com/office/drawing/2014/chart" uri="{C3380CC4-5D6E-409C-BE32-E72D297353CC}">
                <c16:uniqueId val="{00000003-6CF9-4C0B-80A0-16EA9D89CAD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6CF9-4C0B-80A0-16EA9D89CADE}"/>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6CF9-4C0B-80A0-16EA9D89CADE}"/>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6CF9-4C0B-80A0-16EA9D89CA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BOWL'!$E$19:$E$23</c:f>
              <c:strCache>
                <c:ptCount val="5"/>
                <c:pt idx="0">
                  <c:v>Arshdeep Singh</c:v>
                </c:pt>
                <c:pt idx="1">
                  <c:v>Marco Jansen </c:v>
                </c:pt>
                <c:pt idx="2">
                  <c:v>Yuzendra Chahal</c:v>
                </c:pt>
                <c:pt idx="3">
                  <c:v>Harpreet Brar</c:v>
                </c:pt>
                <c:pt idx="4">
                  <c:v>Azmatullah Omarzai </c:v>
                </c:pt>
              </c:strCache>
            </c:strRef>
          </c:cat>
          <c:val>
            <c:numRef>
              <c:f>'PBKS BOWL'!$F$19:$F$23</c:f>
              <c:numCache>
                <c:formatCode>0.00</c:formatCode>
                <c:ptCount val="5"/>
                <c:pt idx="0">
                  <c:v>21</c:v>
                </c:pt>
                <c:pt idx="1">
                  <c:v>16</c:v>
                </c:pt>
                <c:pt idx="2">
                  <c:v>16</c:v>
                </c:pt>
                <c:pt idx="3">
                  <c:v>10</c:v>
                </c:pt>
                <c:pt idx="4">
                  <c:v>8</c:v>
                </c:pt>
              </c:numCache>
            </c:numRef>
          </c:val>
          <c:extLst>
            <c:ext xmlns:c16="http://schemas.microsoft.com/office/drawing/2014/chart" uri="{C3380CC4-5D6E-409C-BE32-E72D297353CC}">
              <c16:uniqueId val="{0000000A-6CF9-4C0B-80A0-16EA9D89CADE}"/>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[IPL_TOP4.xlsx]RCB BAT !PivotTable5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BAT SRs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3"/>
          </a:solidFill>
          <a:ln>
            <a:noFill/>
          </a:ln>
          <a:effectLst/>
        </c:spPr>
      </c:pivotFmt>
      <c:pivotFmt>
        <c:idx val="2"/>
        <c:spPr>
          <a:solidFill>
            <a:schemeClr val="accent1"/>
          </a:solidFill>
          <a:ln>
            <a:noFill/>
          </a:ln>
          <a:effectLst/>
        </c:spPr>
      </c:pivotFmt>
      <c:pivotFmt>
        <c:idx val="3"/>
        <c:spPr>
          <a:solidFill>
            <a:schemeClr val="accent5"/>
          </a:solidFill>
          <a:ln>
            <a:noFill/>
          </a:ln>
          <a:effectLst/>
        </c:spPr>
      </c:pivotFmt>
      <c:pivotFmt>
        <c:idx val="4"/>
        <c:spPr>
          <a:solidFill>
            <a:schemeClr val="accent4"/>
          </a:solidFill>
          <a:ln>
            <a:noFill/>
          </a:ln>
          <a:effectLst/>
        </c:spPr>
      </c:pivotFmt>
      <c:pivotFmt>
        <c:idx val="5"/>
        <c:spPr>
          <a:solidFill>
            <a:schemeClr val="tx2"/>
          </a:solidFill>
          <a:ln>
            <a:noFill/>
          </a:ln>
          <a:effectLst/>
        </c:spPr>
      </c:pivotFmt>
    </c:pivotFmts>
    <c:plotArea>
      <c:layout/>
      <c:barChart>
        <c:barDir val="col"/>
        <c:grouping val="clustered"/>
        <c:varyColors val="0"/>
        <c:ser>
          <c:idx val="0"/>
          <c:order val="0"/>
          <c:tx>
            <c:strRef>
              <c:f>'RCB BAT '!$L$18</c:f>
              <c:strCache>
                <c:ptCount val="1"/>
                <c:pt idx="0">
                  <c:v>Total</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5-BD8F-4C63-83ED-5482936D7BF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A-BD8F-4C63-83ED-5482936D7BF9}"/>
              </c:ext>
            </c:extLst>
          </c:dPt>
          <c:dPt>
            <c:idx val="2"/>
            <c:invertIfNegative val="0"/>
            <c:bubble3D val="0"/>
            <c:spPr>
              <a:solidFill>
                <a:schemeClr val="accent5"/>
              </a:solidFill>
              <a:ln>
                <a:noFill/>
              </a:ln>
              <a:effectLst/>
            </c:spPr>
            <c:extLst>
              <c:ext xmlns:c16="http://schemas.microsoft.com/office/drawing/2014/chart" uri="{C3380CC4-5D6E-409C-BE32-E72D297353CC}">
                <c16:uniqueId val="{00000012-BD8F-4C63-83ED-5482936D7BF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19-BD8F-4C63-83ED-5482936D7BF9}"/>
              </c:ext>
            </c:extLst>
          </c:dPt>
          <c:dPt>
            <c:idx val="4"/>
            <c:invertIfNegative val="0"/>
            <c:bubble3D val="0"/>
            <c:spPr>
              <a:solidFill>
                <a:schemeClr val="tx2"/>
              </a:solidFill>
              <a:ln>
                <a:noFill/>
              </a:ln>
              <a:effectLst/>
            </c:spPr>
            <c:extLst>
              <c:ext xmlns:c16="http://schemas.microsoft.com/office/drawing/2014/chart" uri="{C3380CC4-5D6E-409C-BE32-E72D297353CC}">
                <c16:uniqueId val="{00000025-BD8F-4C63-83ED-5482936D7B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BAT '!$K$19:$K$23</c:f>
              <c:strCache>
                <c:ptCount val="5"/>
                <c:pt idx="0">
                  <c:v>Romario Shepherd️</c:v>
                </c:pt>
                <c:pt idx="1">
                  <c:v>Tim David️</c:v>
                </c:pt>
                <c:pt idx="2">
                  <c:v>Jitesh Sharma</c:v>
                </c:pt>
                <c:pt idx="3">
                  <c:v>Phil Salt ️</c:v>
                </c:pt>
                <c:pt idx="4">
                  <c:v>Mayank Agrawal</c:v>
                </c:pt>
              </c:strCache>
            </c:strRef>
          </c:cat>
          <c:val>
            <c:numRef>
              <c:f>'RCB BAT '!$L$19:$L$23</c:f>
              <c:numCache>
                <c:formatCode>0.00</c:formatCode>
                <c:ptCount val="5"/>
                <c:pt idx="0">
                  <c:v>291.66666666666663</c:v>
                </c:pt>
                <c:pt idx="1">
                  <c:v>185.14851485148515</c:v>
                </c:pt>
                <c:pt idx="2">
                  <c:v>176.35135135135135</c:v>
                </c:pt>
                <c:pt idx="3">
                  <c:v>175.9825327510917</c:v>
                </c:pt>
                <c:pt idx="4">
                  <c:v>148.4375</c:v>
                </c:pt>
              </c:numCache>
            </c:numRef>
          </c:val>
          <c:extLst>
            <c:ext xmlns:c16="http://schemas.microsoft.com/office/drawing/2014/chart" uri="{C3380CC4-5D6E-409C-BE32-E72D297353CC}">
              <c16:uniqueId val="{00000000-BD8F-4C63-83ED-5482936D7BF9}"/>
            </c:ext>
          </c:extLst>
        </c:ser>
        <c:dLbls>
          <c:dLblPos val="outEnd"/>
          <c:showLegendKey val="0"/>
          <c:showVal val="1"/>
          <c:showCatName val="0"/>
          <c:showSerName val="0"/>
          <c:showPercent val="0"/>
          <c:showBubbleSize val="0"/>
        </c:dLbls>
        <c:gapWidth val="219"/>
        <c:overlap val="-27"/>
        <c:axId val="593182432"/>
        <c:axId val="593183264"/>
      </c:barChart>
      <c:catAx>
        <c:axId val="5931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3264"/>
        <c:crosses val="autoZero"/>
        <c:auto val="1"/>
        <c:lblAlgn val="ctr"/>
        <c:lblOffset val="100"/>
        <c:noMultiLvlLbl val="0"/>
      </c:catAx>
      <c:valAx>
        <c:axId val="593183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AVG</a:t>
            </a:r>
            <a:endParaRPr lang="en-US" sz="1400" b="1" i="1" u="none" strike="noStrike" baseline="0">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720-414B-B05B-EB3FDE1B9C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F720-414B-B05B-EB3FDE1B9C68}"/>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F720-414B-B05B-EB3FDE1B9C6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720-414B-B05B-EB3FDE1B9C6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720-414B-B05B-EB3FDE1B9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BOWL'!$K$19:$K$23</c:f>
              <c:strCache>
                <c:ptCount val="5"/>
                <c:pt idx="0">
                  <c:v>Harpreet Brar</c:v>
                </c:pt>
                <c:pt idx="1">
                  <c:v>Arshdeep Singh</c:v>
                </c:pt>
                <c:pt idx="2">
                  <c:v>Yuzendra Chahal</c:v>
                </c:pt>
                <c:pt idx="3">
                  <c:v>Marco Jansen </c:v>
                </c:pt>
                <c:pt idx="4">
                  <c:v>Azmatullah Omarzai </c:v>
                </c:pt>
              </c:strCache>
            </c:strRef>
          </c:cat>
          <c:val>
            <c:numRef>
              <c:f>'PBKS BOWL'!$L$19:$L$23</c:f>
              <c:numCache>
                <c:formatCode>0.00</c:formatCode>
                <c:ptCount val="5"/>
                <c:pt idx="0">
                  <c:v>19</c:v>
                </c:pt>
                <c:pt idx="1">
                  <c:v>24.666666666666668</c:v>
                </c:pt>
                <c:pt idx="2">
                  <c:v>26.875</c:v>
                </c:pt>
                <c:pt idx="3">
                  <c:v>27.125</c:v>
                </c:pt>
                <c:pt idx="4">
                  <c:v>34.875</c:v>
                </c:pt>
              </c:numCache>
            </c:numRef>
          </c:val>
          <c:extLst>
            <c:ext xmlns:c16="http://schemas.microsoft.com/office/drawing/2014/chart" uri="{C3380CC4-5D6E-409C-BE32-E72D297353CC}">
              <c16:uniqueId val="{0000000A-F720-414B-B05B-EB3FDE1B9C68}"/>
            </c:ext>
          </c:extLst>
        </c:ser>
        <c:dLbls>
          <c:dLblPos val="outEnd"/>
          <c:showLegendKey val="0"/>
          <c:showVal val="1"/>
          <c:showCatName val="0"/>
          <c:showSerName val="0"/>
          <c:showPercent val="0"/>
          <c:showBubbleSize val="0"/>
        </c:dLbls>
        <c:gapWidth val="219"/>
        <c:axId val="480774224"/>
        <c:axId val="480777968"/>
      </c:barChart>
      <c:catAx>
        <c:axId val="48077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7968"/>
        <c:crosses val="autoZero"/>
        <c:auto val="1"/>
        <c:lblAlgn val="ctr"/>
        <c:lblOffset val="100"/>
        <c:noMultiLvlLbl val="0"/>
      </c:catAx>
      <c:valAx>
        <c:axId val="480777968"/>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ECO.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F6C-47BC-948D-CE52AC85C0D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F6C-47BC-948D-CE52AC85C0DB}"/>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2F6C-47BC-948D-CE52AC85C0DB}"/>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2F6C-47BC-948D-CE52AC85C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BOWL'!$H$19:$H$23</c:f>
              <c:strCache>
                <c:ptCount val="5"/>
                <c:pt idx="0">
                  <c:v>Harpreet Brar</c:v>
                </c:pt>
                <c:pt idx="1">
                  <c:v>Arshdeep Singh</c:v>
                </c:pt>
                <c:pt idx="2">
                  <c:v>Marco Jansen </c:v>
                </c:pt>
                <c:pt idx="3">
                  <c:v>Yuzendra Chahal</c:v>
                </c:pt>
                <c:pt idx="4">
                  <c:v>Azmatullah Omarzai </c:v>
                </c:pt>
              </c:strCache>
            </c:strRef>
          </c:cat>
          <c:val>
            <c:numRef>
              <c:f>'PBKS BOWL'!$I$19:$I$23</c:f>
              <c:numCache>
                <c:formatCode>0.00</c:formatCode>
                <c:ptCount val="5"/>
                <c:pt idx="0">
                  <c:v>8.6363636363636367</c:v>
                </c:pt>
                <c:pt idx="1">
                  <c:v>8.879999999999999</c:v>
                </c:pt>
                <c:pt idx="2">
                  <c:v>9.2014134275618371</c:v>
                </c:pt>
                <c:pt idx="3">
                  <c:v>9.5555555555555554</c:v>
                </c:pt>
                <c:pt idx="4">
                  <c:v>10.333333333333334</c:v>
                </c:pt>
              </c:numCache>
            </c:numRef>
          </c:val>
          <c:extLst>
            <c:ext xmlns:c16="http://schemas.microsoft.com/office/drawing/2014/chart" uri="{C3380CC4-5D6E-409C-BE32-E72D297353CC}">
              <c16:uniqueId val="{00000008-2F6C-47BC-948D-CE52AC85C0DB}"/>
            </c:ext>
          </c:extLst>
        </c:ser>
        <c:dLbls>
          <c:dLblPos val="outEnd"/>
          <c:showLegendKey val="0"/>
          <c:showVal val="1"/>
          <c:showCatName val="0"/>
          <c:showSerName val="0"/>
          <c:showPercent val="0"/>
          <c:showBubbleSize val="0"/>
        </c:dLbls>
        <c:gapWidth val="182"/>
        <c:axId val="480758000"/>
        <c:axId val="480751344"/>
      </c:barChart>
      <c:catAx>
        <c:axId val="480758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1344"/>
        <c:crosses val="autoZero"/>
        <c:auto val="1"/>
        <c:lblAlgn val="ctr"/>
        <c:lblOffset val="100"/>
        <c:noMultiLvlLbl val="0"/>
      </c:catAx>
      <c:valAx>
        <c:axId val="480751344"/>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TOP 5 BOWLING SRs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BC9-4AE9-A991-11BD79EAD7E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BC9-4AE9-A991-11BD79EAD7E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ABC9-4AE9-A991-11BD79EAD7E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BC9-4AE9-A991-11BD79EAD7E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BC9-4AE9-A991-11BD79EAD7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'PBKS BOWL'!$N$19:$N$23</c:f>
              <c:strCache>
                <c:ptCount val="5"/>
                <c:pt idx="0">
                  <c:v>Harpreet Brar</c:v>
                </c:pt>
                <c:pt idx="1">
                  <c:v>Arshdeep Singh</c:v>
                </c:pt>
                <c:pt idx="2">
                  <c:v>Yuzendra Chahal</c:v>
                </c:pt>
                <c:pt idx="3">
                  <c:v>Marco Jansen </c:v>
                </c:pt>
                <c:pt idx="4">
                  <c:v>Azmatullah Omarzai </c:v>
                </c:pt>
              </c:strCache>
            </c:strRef>
          </c:cat>
          <c:val>
            <c:numRef>
              <c:f>'PBKS BOWL'!$O$19:$O$23</c:f>
              <c:numCache>
                <c:formatCode>0.00</c:formatCode>
                <c:ptCount val="5"/>
                <c:pt idx="0">
                  <c:v>13.2</c:v>
                </c:pt>
                <c:pt idx="1">
                  <c:v>16.666666666666668</c:v>
                </c:pt>
                <c:pt idx="2">
                  <c:v>16.875</c:v>
                </c:pt>
                <c:pt idx="3">
                  <c:v>17.6875</c:v>
                </c:pt>
                <c:pt idx="4">
                  <c:v>20.25</c:v>
                </c:pt>
              </c:numCache>
            </c:numRef>
          </c:val>
          <c:extLst>
            <c:ext xmlns:c16="http://schemas.microsoft.com/office/drawing/2014/chart" uri="{C3380CC4-5D6E-409C-BE32-E72D297353CC}">
              <c16:uniqueId val="{0000000A-ABC9-4AE9-A991-11BD79EAD7E0}"/>
            </c:ext>
          </c:extLst>
        </c:ser>
        <c:dLbls>
          <c:dLblPos val="outEnd"/>
          <c:showLegendKey val="0"/>
          <c:showVal val="1"/>
          <c:showCatName val="0"/>
          <c:showSerName val="0"/>
          <c:showPercent val="0"/>
          <c:showBubbleSize val="0"/>
        </c:dLbls>
        <c:gapWidth val="219"/>
        <c:overlap val="-27"/>
        <c:axId val="1191190127"/>
        <c:axId val="1018576959"/>
      </c:barChart>
      <c:catAx>
        <c:axId val="119119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76959"/>
        <c:crosses val="autoZero"/>
        <c:auto val="1"/>
        <c:lblAlgn val="ctr"/>
        <c:lblOffset val="100"/>
        <c:noMultiLvlLbl val="0"/>
      </c:catAx>
      <c:valAx>
        <c:axId val="101857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90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[IPL_TOP4.xlsx]RCB BAT !PivotTable6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50+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bg2"/>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3"/>
          </a:solidFill>
          <a:ln w="19050">
            <a:solidFill>
              <a:schemeClr val="lt1"/>
            </a:solidFill>
          </a:ln>
          <a:effectLst/>
        </c:spPr>
      </c:pivotFmt>
    </c:pivotFmts>
    <c:plotArea>
      <c:layout/>
      <c:doughnutChart>
        <c:varyColors val="1"/>
        <c:ser>
          <c:idx val="0"/>
          <c:order val="0"/>
          <c:tx>
            <c:strRef>
              <c:f>'RCB BAT '!$O$18</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FEA7-45C9-9BB5-27701311B8B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E2A-4DE5-BA43-EAED59CD22D6}"/>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E2A-4DE5-BA43-EAED59CD22D6}"/>
              </c:ext>
            </c:extLst>
          </c:dPt>
          <c:dPt>
            <c:idx val="3"/>
            <c:bubble3D val="0"/>
            <c:spPr>
              <a:solidFill>
                <a:schemeClr val="bg2"/>
              </a:solidFill>
              <a:ln w="19050">
                <a:solidFill>
                  <a:schemeClr val="lt1"/>
                </a:solidFill>
              </a:ln>
              <a:effectLst/>
            </c:spPr>
            <c:extLst>
              <c:ext xmlns:c16="http://schemas.microsoft.com/office/drawing/2014/chart" uri="{C3380CC4-5D6E-409C-BE32-E72D297353CC}">
                <c16:uniqueId val="{00000007-BE2A-4DE5-BA43-EAED59CD22D6}"/>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BE2A-4DE5-BA43-EAED59CD22D6}"/>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5-FEA7-45C9-9BB5-27701311B8B3}"/>
              </c:ext>
            </c:extLst>
          </c:dPt>
          <c:dPt>
            <c:idx val="6"/>
            <c:bubble3D val="0"/>
            <c:spPr>
              <a:solidFill>
                <a:schemeClr val="accent3"/>
              </a:solidFill>
              <a:ln w="19050">
                <a:solidFill>
                  <a:schemeClr val="lt1"/>
                </a:solidFill>
              </a:ln>
              <a:effectLst/>
            </c:spPr>
            <c:extLst>
              <c:ext xmlns:c16="http://schemas.microsoft.com/office/drawing/2014/chart" uri="{C3380CC4-5D6E-409C-BE32-E72D297353CC}">
                <c16:uniqueId val="{00000004-FEA7-45C9-9BB5-27701311B8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'RCB BAT '!$N$19:$N$25</c:f>
              <c:strCache>
                <c:ptCount val="7"/>
                <c:pt idx="0">
                  <c:v>Virat Kohli</c:v>
                </c:pt>
                <c:pt idx="1">
                  <c:v>Phil Salt ️</c:v>
                </c:pt>
                <c:pt idx="2">
                  <c:v>Rajat Patidar©</c:v>
                </c:pt>
                <c:pt idx="3">
                  <c:v>Krunal Pandya</c:v>
                </c:pt>
                <c:pt idx="4">
                  <c:v>Tim David️</c:v>
                </c:pt>
                <c:pt idx="5">
                  <c:v>Jitesh Sharma</c:v>
                </c:pt>
                <c:pt idx="6">
                  <c:v>Romario Shepherd️</c:v>
                </c:pt>
              </c:strCache>
            </c:strRef>
          </c:cat>
          <c:val>
            <c:numRef>
              <c:f>'RCB BAT '!$O$19:$O$25</c:f>
              <c:numCache>
                <c:formatCode>0.00</c:formatCode>
                <c:ptCount val="7"/>
                <c:pt idx="0">
                  <c:v>8</c:v>
                </c:pt>
                <c:pt idx="1">
                  <c:v>4</c:v>
                </c:pt>
                <c:pt idx="2">
                  <c:v>2</c:v>
                </c:pt>
                <c:pt idx="3">
                  <c:v>1</c:v>
                </c:pt>
                <c:pt idx="4">
                  <c:v>1</c:v>
                </c:pt>
                <c:pt idx="5">
                  <c:v>1</c:v>
                </c:pt>
                <c:pt idx="6">
                  <c:v>1</c:v>
                </c:pt>
              </c:numCache>
            </c:numRef>
          </c:val>
          <c:extLst>
            <c:ext xmlns:c16="http://schemas.microsoft.com/office/drawing/2014/chart" uri="{C3380CC4-5D6E-409C-BE32-E72D297353CC}">
              <c16:uniqueId val="{00000000-FEA7-45C9-9BB5-27701311B8B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WICKET TAKERS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TOP 5 WICKET TAKERS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BBA-4865-B733-27A87938BE14}"/>
              </c:ext>
            </c:extLst>
          </c:dPt>
          <c:dPt>
            <c:idx val="1"/>
            <c:invertIfNegative val="0"/>
            <c:bubble3D val="0"/>
            <c:spPr>
              <a:solidFill>
                <a:srgbClr val="FFC000"/>
              </a:solidFill>
              <a:ln>
                <a:noFill/>
              </a:ln>
              <a:effectLst/>
            </c:spPr>
            <c:extLst>
              <c:ext xmlns:c16="http://schemas.microsoft.com/office/drawing/2014/chart" uri="{C3380CC4-5D6E-409C-BE32-E72D297353CC}">
                <c16:uniqueId val="{00000003-9BBA-4865-B733-27A87938BE1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9BBA-4865-B733-27A87938BE14}"/>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9BBA-4865-B733-27A87938BE1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9BBA-4865-B733-27A87938BE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BOWL'!$E$19:$E$23</c:f>
              <c:strCache>
                <c:ptCount val="5"/>
                <c:pt idx="0">
                  <c:v>Hazlewood️</c:v>
                </c:pt>
                <c:pt idx="1">
                  <c:v>Bhuvneshwar Kumar</c:v>
                </c:pt>
                <c:pt idx="2">
                  <c:v>Krunal Pandya</c:v>
                </c:pt>
                <c:pt idx="3">
                  <c:v>Yash Dayal</c:v>
                </c:pt>
                <c:pt idx="4">
                  <c:v>Romario Shepherd️</c:v>
                </c:pt>
              </c:strCache>
            </c:strRef>
          </c:cat>
          <c:val>
            <c:numRef>
              <c:f>'RCB BOWL'!$F$19:$F$23</c:f>
              <c:numCache>
                <c:formatCode>0.00</c:formatCode>
                <c:ptCount val="5"/>
                <c:pt idx="0">
                  <c:v>22</c:v>
                </c:pt>
                <c:pt idx="1">
                  <c:v>17</c:v>
                </c:pt>
                <c:pt idx="2">
                  <c:v>17</c:v>
                </c:pt>
                <c:pt idx="3">
                  <c:v>13</c:v>
                </c:pt>
                <c:pt idx="4">
                  <c:v>6</c:v>
                </c:pt>
              </c:numCache>
            </c:numRef>
          </c:val>
          <c:extLst>
            <c:ext xmlns:c16="http://schemas.microsoft.com/office/drawing/2014/chart" uri="{C3380CC4-5D6E-409C-BE32-E72D297353CC}">
              <c16:uniqueId val="{0000000B-989C-4C2F-9C75-165A6911EE23}"/>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AVG</a:t>
            </a:r>
            <a:endParaRPr lang="en-US" sz="1400" b="1" i="1" u="none" strike="noStrike" baseline="0">
              <a:effectLs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87AF-4D81-82AE-85565B29360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87AF-4D81-82AE-85565B29360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87AF-4D81-82AE-85565B29360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4-87AF-4D81-82AE-85565B29360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5-87AF-4D81-82AE-85565B2936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BOWL'!$K$19:$K$23</c:f>
              <c:strCache>
                <c:ptCount val="5"/>
                <c:pt idx="0">
                  <c:v>Hazlewood️</c:v>
                </c:pt>
                <c:pt idx="1">
                  <c:v>Krunal Pandya</c:v>
                </c:pt>
                <c:pt idx="2">
                  <c:v>Romario Shepherd️</c:v>
                </c:pt>
                <c:pt idx="3">
                  <c:v>Bhuvneshwar Kumar</c:v>
                </c:pt>
                <c:pt idx="4">
                  <c:v>Yash Dayal</c:v>
                </c:pt>
              </c:strCache>
            </c:strRef>
          </c:cat>
          <c:val>
            <c:numRef>
              <c:f>'RCB BOWL'!$L$19:$L$23</c:f>
              <c:numCache>
                <c:formatCode>0.00</c:formatCode>
                <c:ptCount val="5"/>
                <c:pt idx="0">
                  <c:v>17.545454545454547</c:v>
                </c:pt>
                <c:pt idx="1">
                  <c:v>22.294117647058822</c:v>
                </c:pt>
                <c:pt idx="2">
                  <c:v>25.166666666666668</c:v>
                </c:pt>
                <c:pt idx="3">
                  <c:v>28.411764705882351</c:v>
                </c:pt>
                <c:pt idx="4">
                  <c:v>36.153846153846153</c:v>
                </c:pt>
              </c:numCache>
            </c:numRef>
          </c:val>
          <c:extLst>
            <c:ext xmlns:c16="http://schemas.microsoft.com/office/drawing/2014/chart" uri="{C3380CC4-5D6E-409C-BE32-E72D297353CC}">
              <c16:uniqueId val="{00000000-87AF-4D81-82AE-85565B293607}"/>
            </c:ext>
          </c:extLst>
        </c:ser>
        <c:dLbls>
          <c:dLblPos val="outEnd"/>
          <c:showLegendKey val="0"/>
          <c:showVal val="1"/>
          <c:showCatName val="0"/>
          <c:showSerName val="0"/>
          <c:showPercent val="0"/>
          <c:showBubbleSize val="0"/>
        </c:dLbls>
        <c:gapWidth val="219"/>
        <c:axId val="480774224"/>
        <c:axId val="480777968"/>
      </c:barChart>
      <c:catAx>
        <c:axId val="480774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7968"/>
        <c:crosses val="autoZero"/>
        <c:auto val="1"/>
        <c:lblAlgn val="ctr"/>
        <c:lblOffset val="100"/>
        <c:noMultiLvlLbl val="0"/>
      </c:catAx>
      <c:valAx>
        <c:axId val="480777968"/>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7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BOWLING ECO.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4-1D5A-43AD-9B7D-5539A1130C3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9-1D5A-43AD-9B7D-5539A1130C32}"/>
              </c:ext>
            </c:extLst>
          </c:dPt>
          <c:dPt>
            <c:idx val="2"/>
            <c:invertIfNegative val="0"/>
            <c:bubble3D val="0"/>
            <c:spPr>
              <a:solidFill>
                <a:schemeClr val="accent4"/>
              </a:solidFill>
              <a:ln>
                <a:noFill/>
              </a:ln>
              <a:effectLst/>
            </c:spPr>
            <c:extLst>
              <c:ext xmlns:c16="http://schemas.microsoft.com/office/drawing/2014/chart" uri="{C3380CC4-5D6E-409C-BE32-E72D297353CC}">
                <c16:uniqueId val="{00000011-1D5A-43AD-9B7D-5539A1130C32}"/>
              </c:ext>
            </c:extLst>
          </c:dPt>
          <c:dPt>
            <c:idx val="3"/>
            <c:invertIfNegative val="0"/>
            <c:bubble3D val="0"/>
            <c:spPr>
              <a:solidFill>
                <a:schemeClr val="accent5"/>
              </a:solidFill>
              <a:ln>
                <a:noFill/>
              </a:ln>
              <a:effectLst/>
            </c:spPr>
            <c:extLst>
              <c:ext xmlns:c16="http://schemas.microsoft.com/office/drawing/2014/chart" uri="{C3380CC4-5D6E-409C-BE32-E72D297353CC}">
                <c16:uniqueId val="{00000019-1D5A-43AD-9B7D-5539A1130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BOWL'!$H$19:$H$23</c:f>
              <c:strCache>
                <c:ptCount val="5"/>
                <c:pt idx="0">
                  <c:v>Krunal Pandya</c:v>
                </c:pt>
                <c:pt idx="1">
                  <c:v>Hazlewood️</c:v>
                </c:pt>
                <c:pt idx="2">
                  <c:v>Bhuvneshwar Kumar</c:v>
                </c:pt>
                <c:pt idx="3">
                  <c:v>Yash Dayal</c:v>
                </c:pt>
                <c:pt idx="4">
                  <c:v>Romario Shepherd️</c:v>
                </c:pt>
              </c:strCache>
            </c:strRef>
          </c:cat>
          <c:val>
            <c:numRef>
              <c:f>'RCB BOWL'!$I$19:$I$23</c:f>
              <c:numCache>
                <c:formatCode>0.00</c:formatCode>
                <c:ptCount val="5"/>
                <c:pt idx="0">
                  <c:v>8.2391304347826093</c:v>
                </c:pt>
                <c:pt idx="1">
                  <c:v>8.7727272727272734</c:v>
                </c:pt>
                <c:pt idx="2">
                  <c:v>9.2884615384615383</c:v>
                </c:pt>
                <c:pt idx="3">
                  <c:v>9.591836734693878</c:v>
                </c:pt>
                <c:pt idx="4">
                  <c:v>10.785714285714286</c:v>
                </c:pt>
              </c:numCache>
            </c:numRef>
          </c:val>
          <c:extLst>
            <c:ext xmlns:c16="http://schemas.microsoft.com/office/drawing/2014/chart" uri="{C3380CC4-5D6E-409C-BE32-E72D297353CC}">
              <c16:uniqueId val="{00000000-1D5A-43AD-9B7D-5539A1130C32}"/>
            </c:ext>
          </c:extLst>
        </c:ser>
        <c:dLbls>
          <c:dLblPos val="outEnd"/>
          <c:showLegendKey val="0"/>
          <c:showVal val="1"/>
          <c:showCatName val="0"/>
          <c:showSerName val="0"/>
          <c:showPercent val="0"/>
          <c:showBubbleSize val="0"/>
        </c:dLbls>
        <c:gapWidth val="182"/>
        <c:axId val="480758000"/>
        <c:axId val="480751344"/>
      </c:barChart>
      <c:catAx>
        <c:axId val="480758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1344"/>
        <c:crosses val="autoZero"/>
        <c:auto val="1"/>
        <c:lblAlgn val="ctr"/>
        <c:lblOffset val="100"/>
        <c:noMultiLvlLbl val="0"/>
      </c:catAx>
      <c:valAx>
        <c:axId val="480751344"/>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TOP 5 BOWLING SRs</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A-EACF-443E-94C9-90A51D06DA7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15-EACF-443E-94C9-90A51D06DA7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1C-EACF-443E-94C9-90A51D06DA7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24-EACF-443E-94C9-90A51D06DA7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2D-EACF-443E-94C9-90A51D06DA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'RCB BOWL'!$N$19:$N$23</c:f>
              <c:strCache>
                <c:ptCount val="5"/>
                <c:pt idx="0">
                  <c:v>Hazlewood️</c:v>
                </c:pt>
                <c:pt idx="1">
                  <c:v>Romario Shepherd️</c:v>
                </c:pt>
                <c:pt idx="2">
                  <c:v>Krunal Pandya</c:v>
                </c:pt>
                <c:pt idx="3">
                  <c:v>Bhuvneshwar Kumar</c:v>
                </c:pt>
                <c:pt idx="4">
                  <c:v>Yash Dayal</c:v>
                </c:pt>
              </c:strCache>
            </c:strRef>
          </c:cat>
          <c:val>
            <c:numRef>
              <c:f>'RCB BOWL'!$O$19:$O$23</c:f>
              <c:numCache>
                <c:formatCode>0.00</c:formatCode>
                <c:ptCount val="5"/>
                <c:pt idx="0">
                  <c:v>12</c:v>
                </c:pt>
                <c:pt idx="1">
                  <c:v>14</c:v>
                </c:pt>
                <c:pt idx="2">
                  <c:v>16.235294117647058</c:v>
                </c:pt>
                <c:pt idx="3">
                  <c:v>18.352941176470587</c:v>
                </c:pt>
                <c:pt idx="4">
                  <c:v>22.615384615384617</c:v>
                </c:pt>
              </c:numCache>
            </c:numRef>
          </c:val>
          <c:extLst>
            <c:ext xmlns:c16="http://schemas.microsoft.com/office/drawing/2014/chart" uri="{C3380CC4-5D6E-409C-BE32-E72D297353CC}">
              <c16:uniqueId val="{00000000-EACF-443E-94C9-90A51D06DA79}"/>
            </c:ext>
          </c:extLst>
        </c:ser>
        <c:dLbls>
          <c:dLblPos val="outEnd"/>
          <c:showLegendKey val="0"/>
          <c:showVal val="1"/>
          <c:showCatName val="0"/>
          <c:showSerName val="0"/>
          <c:showPercent val="0"/>
          <c:showBubbleSize val="0"/>
        </c:dLbls>
        <c:gapWidth val="219"/>
        <c:overlap val="-27"/>
        <c:axId val="1191190127"/>
        <c:axId val="1018576959"/>
      </c:barChart>
      <c:catAx>
        <c:axId val="119119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76959"/>
        <c:crosses val="autoZero"/>
        <c:auto val="1"/>
        <c:lblAlgn val="ctr"/>
        <c:lblOffset val="100"/>
        <c:noMultiLvlLbl val="0"/>
      </c:catAx>
      <c:valAx>
        <c:axId val="101857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901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RUN SCORERS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rgbClr val="FFC000"/>
          </a:solidFill>
          <a:ln>
            <a:noFill/>
          </a:ln>
          <a:effectLst/>
        </c:spPr>
      </c:pivotFmt>
      <c:pivotFmt>
        <c:idx val="4"/>
        <c:spPr>
          <a:solidFill>
            <a:schemeClr val="accent6"/>
          </a:solidFill>
          <a:ln>
            <a:noFill/>
          </a:ln>
          <a:effectLst/>
        </c:spPr>
      </c:pivotFmt>
      <c:pivotFmt>
        <c:idx val="5"/>
        <c:spPr>
          <a:solidFill>
            <a:schemeClr val="accent5"/>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rgbClr val="FFC000"/>
          </a:solidFill>
          <a:ln>
            <a:noFill/>
          </a:ln>
          <a:effectLst/>
        </c:spPr>
      </c:pivotFmt>
      <c:pivotFmt>
        <c:idx val="10"/>
        <c:spPr>
          <a:solidFill>
            <a:schemeClr val="accent6"/>
          </a:solidFill>
          <a:ln>
            <a:noFill/>
          </a:ln>
          <a:effectLst/>
        </c:spPr>
      </c:pivotFmt>
      <c:pivotFmt>
        <c:idx val="11"/>
        <c:spPr>
          <a:solidFill>
            <a:schemeClr val="accent5"/>
          </a:solidFill>
          <a:ln>
            <a:noFill/>
          </a:ln>
          <a:effectLst/>
        </c:spPr>
      </c:pivotFmt>
      <c:pivotFmt>
        <c:idx val="12"/>
        <c:spPr>
          <a:solidFill>
            <a:schemeClr val="accent1"/>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B7D7-49B8-9D5C-655435FF4BF4}"/>
              </c:ext>
            </c:extLst>
          </c:dPt>
          <c:dPt>
            <c:idx val="1"/>
            <c:invertIfNegative val="0"/>
            <c:bubble3D val="0"/>
            <c:spPr>
              <a:solidFill>
                <a:srgbClr val="FFC000"/>
              </a:solidFill>
              <a:ln>
                <a:noFill/>
              </a:ln>
              <a:effectLst/>
            </c:spPr>
            <c:extLst>
              <c:ext xmlns:c16="http://schemas.microsoft.com/office/drawing/2014/chart" uri="{C3380CC4-5D6E-409C-BE32-E72D297353CC}">
                <c16:uniqueId val="{00000003-B7D7-49B8-9D5C-655435FF4BF4}"/>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B7D7-49B8-9D5C-655435FF4BF4}"/>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B7D7-49B8-9D5C-655435FF4BF4}"/>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B7D7-49B8-9D5C-655435FF4B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'GT BAT'!$E$19:$E$23</c:f>
              <c:strCache>
                <c:ptCount val="5"/>
                <c:pt idx="0">
                  <c:v>Sai Sudharshan</c:v>
                </c:pt>
                <c:pt idx="1">
                  <c:v>Shubhman Gill</c:v>
                </c:pt>
                <c:pt idx="2">
                  <c:v>Josh Buttler </c:v>
                </c:pt>
                <c:pt idx="3">
                  <c:v>Sherfane Rutherford</c:v>
                </c:pt>
                <c:pt idx="4">
                  <c:v>Sharukh Khan</c:v>
                </c:pt>
              </c:strCache>
            </c:strRef>
          </c:cat>
          <c:val>
            <c:numRef>
              <c:f>'GT BAT'!$F$19:$F$23</c:f>
              <c:numCache>
                <c:formatCode>0.00</c:formatCode>
                <c:ptCount val="5"/>
                <c:pt idx="0">
                  <c:v>759</c:v>
                </c:pt>
                <c:pt idx="1">
                  <c:v>650</c:v>
                </c:pt>
                <c:pt idx="2">
                  <c:v>538</c:v>
                </c:pt>
                <c:pt idx="3">
                  <c:v>291</c:v>
                </c:pt>
                <c:pt idx="4">
                  <c:v>179</c:v>
                </c:pt>
              </c:numCache>
            </c:numRef>
          </c:val>
          <c:extLst>
            <c:ext xmlns:c16="http://schemas.microsoft.com/office/drawing/2014/chart" uri="{C3380CC4-5D6E-409C-BE32-E72D297353CC}">
              <c16:uniqueId val="{0000000A-B7D7-49B8-9D5C-655435FF4BF4}"/>
            </c:ext>
          </c:extLst>
        </c:ser>
        <c:dLbls>
          <c:dLblPos val="outEnd"/>
          <c:showLegendKey val="0"/>
          <c:showVal val="1"/>
          <c:showCatName val="0"/>
          <c:showSerName val="0"/>
          <c:showPercent val="0"/>
          <c:showBubbleSize val="0"/>
        </c:dLbls>
        <c:gapWidth val="219"/>
        <c:overlap val="-27"/>
        <c:axId val="594983184"/>
        <c:axId val="594986512"/>
      </c:barChart>
      <c:catAx>
        <c:axId val="5949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6512"/>
        <c:crosses val="autoZero"/>
        <c:auto val="1"/>
        <c:lblAlgn val="ctr"/>
        <c:lblOffset val="100"/>
        <c:noMultiLvlLbl val="0"/>
      </c:catAx>
      <c:valAx>
        <c:axId val="594986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8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4</xdr:col>
      <xdr:colOff>338137</xdr:colOff>
      <xdr:row>10</xdr:row>
      <xdr:rowOff>-1</xdr:rowOff>
    </xdr:from>
    <xdr:to>
      <xdr:col>8</xdr:col>
      <xdr:colOff>1342525</xdr:colOff>
      <xdr:row>14</xdr:row>
      <xdr:rowOff>3897</xdr:rowOff>
    </xdr:to>
    <mc:AlternateContent xmlns:mc="http://schemas.openxmlformats.org/markup-compatibility/2006" xmlns:sle15="http://schemas.microsoft.com/office/drawing/2012/slicer">
      <mc:Choice Requires="sle15">
        <xdr:graphicFrame macro="">
          <xdr:nvGraphicFramePr>
            <xdr:cNvPr id="3" name="Role 1"/>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mlns="">
        <xdr:sp macro="" textlink="">
          <xdr:nvSpPr>
            <xdr:cNvPr id="0" name=""/>
            <xdr:cNvSpPr>
              <a:spLocks noTextEdit="1"/>
            </xdr:cNvSpPr>
          </xdr:nvSpPr>
          <xdr:spPr>
            <a:xfrm>
              <a:off x="4524374" y="1904999"/>
              <a:ext cx="6255640" cy="7680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388739</xdr:colOff>
      <xdr:row>10</xdr:row>
      <xdr:rowOff>3429</xdr:rowOff>
    </xdr:from>
    <xdr:to>
      <xdr:col>12</xdr:col>
      <xdr:colOff>1407415</xdr:colOff>
      <xdr:row>14</xdr:row>
      <xdr:rowOff>0</xdr:rowOff>
    </xdr:to>
    <mc:AlternateContent xmlns:mc="http://schemas.openxmlformats.org/markup-compatibility/2006" xmlns:sle15="http://schemas.microsoft.com/office/drawing/2012/slicer">
      <mc:Choice Requires="sle15">
        <xdr:graphicFrame macro="">
          <xdr:nvGraphicFramePr>
            <xdr:cNvPr id="2"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1344275" y="1908429"/>
              <a:ext cx="6255640" cy="7680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11623</xdr:colOff>
      <xdr:row>28</xdr:row>
      <xdr:rowOff>2515</xdr:rowOff>
    </xdr:from>
    <xdr:to>
      <xdr:col>6</xdr:col>
      <xdr:colOff>383475</xdr:colOff>
      <xdr:row>43</xdr:row>
      <xdr:rowOff>11339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695201</xdr:colOff>
      <xdr:row>28</xdr:row>
      <xdr:rowOff>11339</xdr:rowOff>
    </xdr:from>
    <xdr:to>
      <xdr:col>9</xdr:col>
      <xdr:colOff>725714</xdr:colOff>
      <xdr:row>42</xdr:row>
      <xdr:rowOff>184068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1165265</xdr:colOff>
      <xdr:row>28</xdr:row>
      <xdr:rowOff>11340</xdr:rowOff>
    </xdr:from>
    <xdr:to>
      <xdr:col>12</xdr:col>
      <xdr:colOff>457694</xdr:colOff>
      <xdr:row>42</xdr:row>
      <xdr:rowOff>171698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1103415</xdr:colOff>
      <xdr:row>27</xdr:row>
      <xdr:rowOff>181428</xdr:rowOff>
    </xdr:from>
    <xdr:to>
      <xdr:col>17</xdr:col>
      <xdr:colOff>84116</xdr:colOff>
      <xdr:row>42</xdr:row>
      <xdr:rowOff>122216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552173</xdr:colOff>
      <xdr:row>28</xdr:row>
      <xdr:rowOff>12867</xdr:rowOff>
    </xdr:from>
    <xdr:to>
      <xdr:col>6</xdr:col>
      <xdr:colOff>331303</xdr:colOff>
      <xdr:row>42</xdr:row>
      <xdr:rowOff>13804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1144380</xdr:colOff>
      <xdr:row>27</xdr:row>
      <xdr:rowOff>188291</xdr:rowOff>
    </xdr:from>
    <xdr:to>
      <xdr:col>12</xdr:col>
      <xdr:colOff>1035327</xdr:colOff>
      <xdr:row>42</xdr:row>
      <xdr:rowOff>32578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633619</xdr:colOff>
      <xdr:row>27</xdr:row>
      <xdr:rowOff>174487</xdr:rowOff>
    </xdr:from>
    <xdr:to>
      <xdr:col>9</xdr:col>
      <xdr:colOff>871054</xdr:colOff>
      <xdr:row>42</xdr:row>
      <xdr:rowOff>18774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5522</xdr:colOff>
      <xdr:row>27</xdr:row>
      <xdr:rowOff>188290</xdr:rowOff>
    </xdr:from>
    <xdr:to>
      <xdr:col>17</xdr:col>
      <xdr:colOff>69021</xdr:colOff>
      <xdr:row>42</xdr:row>
      <xdr:rowOff>32577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11623</xdr:colOff>
      <xdr:row>28</xdr:row>
      <xdr:rowOff>2515</xdr:rowOff>
    </xdr:from>
    <xdr:to>
      <xdr:col>6</xdr:col>
      <xdr:colOff>383475</xdr:colOff>
      <xdr:row>43</xdr:row>
      <xdr:rowOff>11339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695200</xdr:colOff>
      <xdr:row>28</xdr:row>
      <xdr:rowOff>38596</xdr:rowOff>
    </xdr:from>
    <xdr:to>
      <xdr:col>9</xdr:col>
      <xdr:colOff>827767</xdr:colOff>
      <xdr:row>42</xdr:row>
      <xdr:rowOff>184068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1165264</xdr:colOff>
      <xdr:row>28</xdr:row>
      <xdr:rowOff>26225</xdr:rowOff>
    </xdr:from>
    <xdr:to>
      <xdr:col>12</xdr:col>
      <xdr:colOff>793750</xdr:colOff>
      <xdr:row>42</xdr:row>
      <xdr:rowOff>171697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1103415</xdr:colOff>
      <xdr:row>27</xdr:row>
      <xdr:rowOff>162296</xdr:rowOff>
    </xdr:from>
    <xdr:to>
      <xdr:col>17</xdr:col>
      <xdr:colOff>84116</xdr:colOff>
      <xdr:row>42</xdr:row>
      <xdr:rowOff>122216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411951</xdr:colOff>
      <xdr:row>28</xdr:row>
      <xdr:rowOff>12867</xdr:rowOff>
    </xdr:from>
    <xdr:to>
      <xdr:col>6</xdr:col>
      <xdr:colOff>331304</xdr:colOff>
      <xdr:row>42</xdr:row>
      <xdr:rowOff>13804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1144380</xdr:colOff>
      <xdr:row>27</xdr:row>
      <xdr:rowOff>188291</xdr:rowOff>
    </xdr:from>
    <xdr:to>
      <xdr:col>12</xdr:col>
      <xdr:colOff>1035327</xdr:colOff>
      <xdr:row>42</xdr:row>
      <xdr:rowOff>32578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702641</xdr:colOff>
      <xdr:row>27</xdr:row>
      <xdr:rowOff>160682</xdr:rowOff>
    </xdr:from>
    <xdr:to>
      <xdr:col>9</xdr:col>
      <xdr:colOff>940076</xdr:colOff>
      <xdr:row>42</xdr:row>
      <xdr:rowOff>4969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5522</xdr:colOff>
      <xdr:row>27</xdr:row>
      <xdr:rowOff>188290</xdr:rowOff>
    </xdr:from>
    <xdr:to>
      <xdr:col>18</xdr:col>
      <xdr:colOff>13803</xdr:colOff>
      <xdr:row>42</xdr:row>
      <xdr:rowOff>32577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456009</xdr:colOff>
      <xdr:row>10</xdr:row>
      <xdr:rowOff>0</xdr:rowOff>
    </xdr:from>
    <xdr:to>
      <xdr:col>8</xdr:col>
      <xdr:colOff>1462087</xdr:colOff>
      <xdr:row>14</xdr:row>
      <xdr:rowOff>0</xdr:rowOff>
    </xdr:to>
    <mc:AlternateContent xmlns:mc="http://schemas.openxmlformats.org/markup-compatibility/2006" xmlns:sle15="http://schemas.microsoft.com/office/drawing/2012/slicer">
      <mc:Choice Requires="sle15">
        <xdr:graphicFrame macro="">
          <xdr:nvGraphicFramePr>
            <xdr:cNvPr id="4" name="Role 4"/>
            <xdr:cNvGraphicFramePr/>
          </xdr:nvGraphicFramePr>
          <xdr:xfrm>
            <a:off x="0" y="0"/>
            <a:ext cx="0" cy="0"/>
          </xdr:xfrm>
          <a:graphic>
            <a:graphicData uri="http://schemas.microsoft.com/office/drawing/2010/slicer">
              <sle:slicer xmlns:sle="http://schemas.microsoft.com/office/drawing/2010/slicer" name="Role 4"/>
            </a:graphicData>
          </a:graphic>
        </xdr:graphicFrame>
      </mc:Choice>
      <mc:Fallback xmlns="">
        <xdr:sp macro="" textlink="">
          <xdr:nvSpPr>
            <xdr:cNvPr id="0" name=""/>
            <xdr:cNvSpPr>
              <a:spLocks noTextEdit="1"/>
            </xdr:cNvSpPr>
          </xdr:nvSpPr>
          <xdr:spPr>
            <a:xfrm>
              <a:off x="4533900" y="1905000"/>
              <a:ext cx="6248400" cy="7715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580430</xdr:colOff>
      <xdr:row>10</xdr:row>
      <xdr:rowOff>3429</xdr:rowOff>
    </xdr:from>
    <xdr:to>
      <xdr:col>9</xdr:col>
      <xdr:colOff>65413</xdr:colOff>
      <xdr:row>14</xdr:row>
      <xdr:rowOff>0</xdr:rowOff>
    </xdr:to>
    <mc:AlternateContent xmlns:mc="http://schemas.openxmlformats.org/markup-compatibility/2006" xmlns:sle15="http://schemas.microsoft.com/office/drawing/2012/slicer">
      <mc:Choice Requires="sle15">
        <xdr:graphicFrame macro="">
          <xdr:nvGraphicFramePr>
            <xdr:cNvPr id="2" name="Role"/>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4629150" y="1908429"/>
              <a:ext cx="6245352" cy="7680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446485</xdr:colOff>
      <xdr:row>10</xdr:row>
      <xdr:rowOff>3429</xdr:rowOff>
    </xdr:from>
    <xdr:to>
      <xdr:col>8</xdr:col>
      <xdr:colOff>1449515</xdr:colOff>
      <xdr:row>14</xdr:row>
      <xdr:rowOff>0</xdr:rowOff>
    </xdr:to>
    <mc:AlternateContent xmlns:mc="http://schemas.openxmlformats.org/markup-compatibility/2006" xmlns:sle15="http://schemas.microsoft.com/office/drawing/2012/slicer">
      <mc:Choice Requires="sle15">
        <xdr:graphicFrame macro="">
          <xdr:nvGraphicFramePr>
            <xdr:cNvPr id="3" name="Role 3"/>
            <xdr:cNvGraphicFramePr/>
          </xdr:nvGraphicFramePr>
          <xdr:xfrm>
            <a:off x="0" y="0"/>
            <a:ext cx="0" cy="0"/>
          </xdr:xfrm>
          <a:graphic>
            <a:graphicData uri="http://schemas.microsoft.com/office/drawing/2010/slicer">
              <sle:slicer xmlns:sle="http://schemas.microsoft.com/office/drawing/2010/slicer" name="Role 3"/>
            </a:graphicData>
          </a:graphic>
        </xdr:graphicFrame>
      </mc:Choice>
      <mc:Fallback xmlns="">
        <xdr:sp macro="" textlink="">
          <xdr:nvSpPr>
            <xdr:cNvPr id="0" name=""/>
            <xdr:cNvSpPr>
              <a:spLocks noTextEdit="1"/>
            </xdr:cNvSpPr>
          </xdr:nvSpPr>
          <xdr:spPr>
            <a:xfrm>
              <a:off x="4629150" y="1908429"/>
              <a:ext cx="6245352" cy="7680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446485</xdr:colOff>
      <xdr:row>10</xdr:row>
      <xdr:rowOff>3429</xdr:rowOff>
    </xdr:from>
    <xdr:to>
      <xdr:col>8</xdr:col>
      <xdr:colOff>1449515</xdr:colOff>
      <xdr:row>14</xdr:row>
      <xdr:rowOff>0</xdr:rowOff>
    </xdr:to>
    <mc:AlternateContent xmlns:mc="http://schemas.openxmlformats.org/markup-compatibility/2006" xmlns:sle15="http://schemas.microsoft.com/office/drawing/2012/slicer">
      <mc:Choice Requires="sle15">
        <xdr:graphicFrame macro="">
          <xdr:nvGraphicFramePr>
            <xdr:cNvPr id="3" name="Role 2"/>
            <xdr:cNvGraphicFramePr/>
          </xdr:nvGraphicFramePr>
          <xdr:xfrm>
            <a:off x="0" y="0"/>
            <a:ext cx="0" cy="0"/>
          </xdr:xfrm>
          <a:graphic>
            <a:graphicData uri="http://schemas.microsoft.com/office/drawing/2010/slicer">
              <sle:slicer xmlns:sle="http://schemas.microsoft.com/office/drawing/2010/slicer" name="Role 2"/>
            </a:graphicData>
          </a:graphic>
        </xdr:graphicFrame>
      </mc:Choice>
      <mc:Fallback xmlns="">
        <xdr:sp macro="" textlink="">
          <xdr:nvSpPr>
            <xdr:cNvPr id="0" name=""/>
            <xdr:cNvSpPr>
              <a:spLocks noTextEdit="1"/>
            </xdr:cNvSpPr>
          </xdr:nvSpPr>
          <xdr:spPr>
            <a:xfrm>
              <a:off x="4629150" y="1908429"/>
              <a:ext cx="6245352" cy="7680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11623</xdr:colOff>
      <xdr:row>28</xdr:row>
      <xdr:rowOff>2515</xdr:rowOff>
    </xdr:from>
    <xdr:to>
      <xdr:col>6</xdr:col>
      <xdr:colOff>383475</xdr:colOff>
      <xdr:row>43</xdr:row>
      <xdr:rowOff>11339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695201</xdr:colOff>
      <xdr:row>28</xdr:row>
      <xdr:rowOff>38596</xdr:rowOff>
    </xdr:from>
    <xdr:to>
      <xdr:col>9</xdr:col>
      <xdr:colOff>667987</xdr:colOff>
      <xdr:row>42</xdr:row>
      <xdr:rowOff>184068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1165265</xdr:colOff>
      <xdr:row>28</xdr:row>
      <xdr:rowOff>26225</xdr:rowOff>
    </xdr:from>
    <xdr:to>
      <xdr:col>12</xdr:col>
      <xdr:colOff>457694</xdr:colOff>
      <xdr:row>42</xdr:row>
      <xdr:rowOff>171697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1103415</xdr:colOff>
      <xdr:row>27</xdr:row>
      <xdr:rowOff>162296</xdr:rowOff>
    </xdr:from>
    <xdr:to>
      <xdr:col>17</xdr:col>
      <xdr:colOff>84116</xdr:colOff>
      <xdr:row>42</xdr:row>
      <xdr:rowOff>122216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411951</xdr:colOff>
      <xdr:row>28</xdr:row>
      <xdr:rowOff>12867</xdr:rowOff>
    </xdr:from>
    <xdr:to>
      <xdr:col>6</xdr:col>
      <xdr:colOff>331304</xdr:colOff>
      <xdr:row>42</xdr:row>
      <xdr:rowOff>13804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1144380</xdr:colOff>
      <xdr:row>27</xdr:row>
      <xdr:rowOff>188291</xdr:rowOff>
    </xdr:from>
    <xdr:to>
      <xdr:col>12</xdr:col>
      <xdr:colOff>1035327</xdr:colOff>
      <xdr:row>42</xdr:row>
      <xdr:rowOff>32578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702641</xdr:colOff>
      <xdr:row>27</xdr:row>
      <xdr:rowOff>160682</xdr:rowOff>
    </xdr:from>
    <xdr:to>
      <xdr:col>9</xdr:col>
      <xdr:colOff>940076</xdr:colOff>
      <xdr:row>42</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5522</xdr:colOff>
      <xdr:row>27</xdr:row>
      <xdr:rowOff>188290</xdr:rowOff>
    </xdr:from>
    <xdr:to>
      <xdr:col>18</xdr:col>
      <xdr:colOff>13803</xdr:colOff>
      <xdr:row>42</xdr:row>
      <xdr:rowOff>32577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11623</xdr:colOff>
      <xdr:row>28</xdr:row>
      <xdr:rowOff>2515</xdr:rowOff>
    </xdr:from>
    <xdr:to>
      <xdr:col>6</xdr:col>
      <xdr:colOff>383475</xdr:colOff>
      <xdr:row>43</xdr:row>
      <xdr:rowOff>11339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695201</xdr:colOff>
      <xdr:row>28</xdr:row>
      <xdr:rowOff>38596</xdr:rowOff>
    </xdr:from>
    <xdr:to>
      <xdr:col>9</xdr:col>
      <xdr:colOff>667987</xdr:colOff>
      <xdr:row>42</xdr:row>
      <xdr:rowOff>184068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1165265</xdr:colOff>
      <xdr:row>28</xdr:row>
      <xdr:rowOff>26225</xdr:rowOff>
    </xdr:from>
    <xdr:to>
      <xdr:col>12</xdr:col>
      <xdr:colOff>457694</xdr:colOff>
      <xdr:row>42</xdr:row>
      <xdr:rowOff>171697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1103415</xdr:colOff>
      <xdr:row>27</xdr:row>
      <xdr:rowOff>162296</xdr:rowOff>
    </xdr:from>
    <xdr:to>
      <xdr:col>17</xdr:col>
      <xdr:colOff>84116</xdr:colOff>
      <xdr:row>42</xdr:row>
      <xdr:rowOff>122216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411951</xdr:colOff>
      <xdr:row>28</xdr:row>
      <xdr:rowOff>12867</xdr:rowOff>
    </xdr:from>
    <xdr:to>
      <xdr:col>6</xdr:col>
      <xdr:colOff>331304</xdr:colOff>
      <xdr:row>42</xdr:row>
      <xdr:rowOff>13804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1144380</xdr:colOff>
      <xdr:row>27</xdr:row>
      <xdr:rowOff>188291</xdr:rowOff>
    </xdr:from>
    <xdr:to>
      <xdr:col>12</xdr:col>
      <xdr:colOff>1035327</xdr:colOff>
      <xdr:row>42</xdr:row>
      <xdr:rowOff>32578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702641</xdr:colOff>
      <xdr:row>27</xdr:row>
      <xdr:rowOff>160682</xdr:rowOff>
    </xdr:from>
    <xdr:to>
      <xdr:col>9</xdr:col>
      <xdr:colOff>940076</xdr:colOff>
      <xdr:row>42</xdr:row>
      <xdr:rowOff>4969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5522</xdr:colOff>
      <xdr:row>27</xdr:row>
      <xdr:rowOff>188290</xdr:rowOff>
    </xdr:from>
    <xdr:to>
      <xdr:col>18</xdr:col>
      <xdr:colOff>13803</xdr:colOff>
      <xdr:row>42</xdr:row>
      <xdr:rowOff>32577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enovo" refreshedDate="45821.828012731479" createdVersion="6" refreshedVersion="6" minRefreshableVersion="3" recordCount="12">
  <cacheSource type="worksheet">
    <worksheetSource name="Table2"/>
  </cacheSource>
  <cacheFields count="23">
    <cacheField name="Sr no." numFmtId="0">
      <sharedItems containsString="0" containsBlank="1" containsNumber="1" containsInteger="1" minValue="1" maxValue="11"/>
    </cacheField>
    <cacheField name="Player" numFmtId="0">
      <sharedItems containsBlank="1" count="12">
        <s v="Virat Kohli"/>
        <s v="Phil Salt ✈️"/>
        <s v="Mayank Agrawal"/>
        <s v="Rajat Patidar©"/>
        <s v="Tim David✈️"/>
        <s v="Jitesh Sharma"/>
        <s v="Romario Shepherd✈️"/>
        <s v="Krunal Pandya"/>
        <s v="Bhuvneshwar Kumar"/>
        <s v="Yash Dayal"/>
        <s v="Hazlewood✈️"/>
        <m/>
      </sharedItems>
    </cacheField>
    <cacheField name="Team" numFmtId="0">
      <sharedItems containsBlank="1"/>
    </cacheField>
    <cacheField name="Role" numFmtId="0">
      <sharedItems containsBlank="1"/>
    </cacheField>
    <cacheField name="Matches played" numFmtId="0">
      <sharedItems containsString="0" containsBlank="1" containsNumber="1" containsInteger="1" minValue="4" maxValue="15"/>
    </cacheField>
    <cacheField name="Innings " numFmtId="0">
      <sharedItems containsString="0" containsBlank="1" containsNumber="1" containsInteger="1" minValue="0" maxValue="15"/>
    </cacheField>
    <cacheField name="Not outs" numFmtId="0">
      <sharedItems containsString="0" containsBlank="1" containsNumber="1" containsInteger="1" minValue="0" maxValue="6"/>
    </cacheField>
    <cacheField name="Balls played" numFmtId="0">
      <sharedItems containsString="0" containsBlank="1" containsNumber="1" containsInteger="1" minValue="0" maxValue="454"/>
    </cacheField>
    <cacheField name="Runs scored" numFmtId="0">
      <sharedItems containsString="0" containsBlank="1" containsNumber="1" containsInteger="1" minValue="0" maxValue="657"/>
    </cacheField>
    <cacheField name="Batting Avg." numFmtId="0">
      <sharedItems containsBlank="1" containsMixedTypes="1" containsNumber="1" minValue="2" maxValue="62.333333333333336"/>
    </cacheField>
    <cacheField name="Batting Strike Rate" numFmtId="0">
      <sharedItems containsBlank="1" containsMixedTypes="1" containsNumber="1" minValue="50" maxValue="291.66666666666663"/>
    </cacheField>
    <cacheField name="50+ Scores" numFmtId="0">
      <sharedItems containsString="0" containsBlank="1" containsNumber="1" containsInteger="1" minValue="0" maxValue="8"/>
    </cacheField>
    <cacheField name="100+ Scores" numFmtId="0">
      <sharedItems containsString="0" containsBlank="1" containsNumber="1" containsInteger="1" minValue="0" maxValue="0"/>
    </cacheField>
    <cacheField name="Wickets" numFmtId="0">
      <sharedItems containsString="0" containsBlank="1" containsNumber="1" containsInteger="1" minValue="0" maxValue="22"/>
    </cacheField>
    <cacheField name="Bowling innings" numFmtId="0">
      <sharedItems containsString="0" containsBlank="1" containsNumber="1" containsInteger="1" minValue="0" maxValue="15"/>
    </cacheField>
    <cacheField name="Balls bowled" numFmtId="0">
      <sharedItems containsString="0" containsBlank="1" containsNumber="1" containsInteger="1" minValue="0" maxValue="312"/>
    </cacheField>
    <cacheField name="Overs Bowled" numFmtId="0">
      <sharedItems containsString="0" containsBlank="1" containsNumber="1" containsInteger="1" minValue="0" maxValue="52"/>
    </cacheField>
    <cacheField name="Runs Conceded" numFmtId="0">
      <sharedItems containsString="0" containsBlank="1" containsNumber="1" containsInteger="1" minValue="0" maxValue="483"/>
    </cacheField>
    <cacheField name="Bowlig Economy" numFmtId="0">
      <sharedItems containsBlank="1" containsMixedTypes="1" containsNumber="1" minValue="8.2391304347826093" maxValue="10.785714285714286"/>
    </cacheField>
    <cacheField name="Bowling Avg." numFmtId="0">
      <sharedItems containsBlank="1" containsMixedTypes="1" containsNumber="1" minValue="17.545454545454547" maxValue="36.153846153846153"/>
    </cacheField>
    <cacheField name="Bowling Strike rate" numFmtId="0">
      <sharedItems containsBlank="1" containsMixedTypes="1" containsNumber="1" minValue="12" maxValue="22.615384615384617"/>
    </cacheField>
    <cacheField name="4W" numFmtId="0">
      <sharedItems containsString="0" containsBlank="1" containsNumber="1" containsInteger="1" minValue="0" maxValue="1"/>
    </cacheField>
    <cacheField name="5W"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829.549976620372" createdVersion="6" refreshedVersion="6" minRefreshableVersion="3" recordCount="11">
  <cacheSource type="worksheet">
    <worksheetSource name="Table2245"/>
  </cacheSource>
  <cacheFields count="23">
    <cacheField name="Sr no." numFmtId="0">
      <sharedItems containsSemiMixedTypes="0" containsString="0" containsNumber="1" containsInteger="1" minValue="1" maxValue="11"/>
    </cacheField>
    <cacheField name="Player" numFmtId="0">
      <sharedItems count="11">
        <s v="Sai Sudharshan"/>
        <s v="Shubhman Gill"/>
        <s v="Josh Buttler "/>
        <s v="Sherfane Rutherford"/>
        <s v="Sharukh Khan"/>
        <s v="Rahul Tewatia"/>
        <s v="Rashid Khan "/>
        <s v="Arshad Khan"/>
        <s v="R Sai Kishore"/>
        <s v="Prasidh Krishna"/>
        <s v="Mohd Siraj"/>
      </sharedItems>
    </cacheField>
    <cacheField name="Team" numFmtId="0">
      <sharedItems/>
    </cacheField>
    <cacheField name="Role" numFmtId="0">
      <sharedItems/>
    </cacheField>
    <cacheField name="Matches played" numFmtId="0">
      <sharedItems containsSemiMixedTypes="0" containsString="0" containsNumber="1" containsInteger="1" minValue="9" maxValue="15"/>
    </cacheField>
    <cacheField name="Innings " numFmtId="0">
      <sharedItems containsSemiMixedTypes="0" containsString="0" containsNumber="1" containsInteger="1" minValue="0" maxValue="15"/>
    </cacheField>
    <cacheField name="Not outs" numFmtId="0">
      <sharedItems containsSemiMixedTypes="0" containsString="0" containsNumber="1" containsInteger="1" minValue="0" maxValue="5"/>
    </cacheField>
    <cacheField name="Balls played" numFmtId="0">
      <sharedItems containsSemiMixedTypes="0" containsString="0" containsNumber="1" containsInteger="1" minValue="0" maxValue="486"/>
    </cacheField>
    <cacheField name="Runs scored" numFmtId="0">
      <sharedItems containsSemiMixedTypes="0" containsString="0" containsNumber="1" containsInteger="1" minValue="0" maxValue="759"/>
    </cacheField>
    <cacheField name="Batting Avg." numFmtId="2">
      <sharedItems containsMixedTypes="1" containsNumber="1" minValue="1.6666666666666667" maxValue="59.777777777777779"/>
    </cacheField>
    <cacheField name="Batting Strike Rate" numFmtId="2">
      <sharedItems containsMixedTypes="1" containsNumber="1" minValue="50" maxValue="179"/>
    </cacheField>
    <cacheField name="50+ Scores" numFmtId="0">
      <sharedItems containsSemiMixedTypes="0" containsString="0" containsNumber="1" containsInteger="1" minValue="0" maxValue="6"/>
    </cacheField>
    <cacheField name="100+ Scores" numFmtId="0">
      <sharedItems containsSemiMixedTypes="0" containsString="0" containsNumber="1" containsInteger="1" minValue="0" maxValue="1"/>
    </cacheField>
    <cacheField name="Wickets" numFmtId="0">
      <sharedItems containsSemiMixedTypes="0" containsString="0" containsNumber="1" containsInteger="1" minValue="0" maxValue="25"/>
    </cacheField>
    <cacheField name="Bowling innings" numFmtId="0">
      <sharedItems containsSemiMixedTypes="0" containsString="0" containsNumber="1" containsInteger="1" minValue="0" maxValue="15"/>
    </cacheField>
    <cacheField name="Balls bowled" numFmtId="0">
      <sharedItems containsSemiMixedTypes="0" containsString="0" containsNumber="1" minValue="0" maxValue="354"/>
    </cacheField>
    <cacheField name="Overs Bowled" numFmtId="0">
      <sharedItems containsSemiMixedTypes="0" containsString="0" containsNumber="1" minValue="0" maxValue="59"/>
    </cacheField>
    <cacheField name="Runs Conceded" numFmtId="0">
      <sharedItems containsSemiMixedTypes="0" containsString="0" containsNumber="1" containsInteger="1" minValue="0" maxValue="527"/>
    </cacheField>
    <cacheField name="Bowlig Economy" numFmtId="2">
      <sharedItems containsMixedTypes="1" containsNumber="1" minValue="8.2711864406779654" maxValue="10.333333333333334"/>
    </cacheField>
    <cacheField name="Bowling Avg." numFmtId="2">
      <sharedItems containsMixedTypes="1" containsNumber="1" minValue="19.52" maxValue="57.111111111111114"/>
    </cacheField>
    <cacheField name="Bowling Strike rate" numFmtId="2">
      <sharedItems containsMixedTypes="1" containsNumber="1" minValue="13.421052631578945" maxValue="36.666666666666664"/>
    </cacheField>
    <cacheField name="4W" numFmtId="0">
      <sharedItems containsSemiMixedTypes="0" containsString="0" containsNumber="1" containsInteger="1" minValue="0" maxValue="1"/>
    </cacheField>
    <cacheField name="5W"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829.88906134259" createdVersion="6" refreshedVersion="6" minRefreshableVersion="3" recordCount="11">
  <cacheSource type="worksheet">
    <worksheetSource name="Table22"/>
  </cacheSource>
  <cacheFields count="23">
    <cacheField name="Sr no." numFmtId="0">
      <sharedItems containsSemiMixedTypes="0" containsString="0" containsNumber="1" containsInteger="1" minValue="1" maxValue="11"/>
    </cacheField>
    <cacheField name="Player" numFmtId="0">
      <sharedItems count="12">
        <s v="Ryan Rickelton ️ (wk)"/>
        <s v="Rohit Sharma"/>
        <s v="Tilak Varma"/>
        <s v="Suryakumar Yadav"/>
        <s v="Hardik Pandya"/>
        <s v="Naman Dhir"/>
        <s v="Jonny Bairstow"/>
        <s v="Mitchell Santner "/>
        <s v="Deepak Chahar"/>
        <s v="Trent Boult ️"/>
        <s v="Jasprit Bumrah"/>
        <s v="Will Jacks ️" u="1"/>
      </sharedItems>
    </cacheField>
    <cacheField name="Team" numFmtId="0">
      <sharedItems/>
    </cacheField>
    <cacheField name="Role" numFmtId="0">
      <sharedItems/>
    </cacheField>
    <cacheField name="Matches played" numFmtId="0">
      <sharedItems containsSemiMixedTypes="0" containsString="0" containsNumber="1" containsInteger="1" minValue="2" maxValue="16"/>
    </cacheField>
    <cacheField name="Innings " numFmtId="0">
      <sharedItems containsSemiMixedTypes="0" containsString="0" containsNumber="1" containsInteger="1" minValue="0" maxValue="16"/>
    </cacheField>
    <cacheField name="Not outs" numFmtId="0">
      <sharedItems containsSemiMixedTypes="0" containsString="0" containsNumber="1" containsInteger="1" minValue="0" maxValue="6"/>
    </cacheField>
    <cacheField name="Balls played" numFmtId="0">
      <sharedItems containsSemiMixedTypes="0" containsString="0" containsNumber="1" containsInteger="1" minValue="0" maxValue="427"/>
    </cacheField>
    <cacheField name="Runs scored" numFmtId="0">
      <sharedItems containsSemiMixedTypes="0" containsString="0" containsNumber="1" containsInteger="1" minValue="0" maxValue="717"/>
    </cacheField>
    <cacheField name="Batting Avg." numFmtId="2">
      <sharedItems containsSemiMixedTypes="0" containsString="0" containsNumber="1" minValue="0" maxValue="65.181818181818187"/>
    </cacheField>
    <cacheField name="Batting Strike Rate" numFmtId="2">
      <sharedItems containsMixedTypes="1" containsNumber="1" minValue="66.666666666666657" maxValue="184.78260869565219"/>
    </cacheField>
    <cacheField name="50+ Scores" numFmtId="0">
      <sharedItems containsSemiMixedTypes="0" containsString="0" containsNumber="1" containsInteger="1" minValue="0" maxValue="5"/>
    </cacheField>
    <cacheField name="100+ Scores" numFmtId="0">
      <sharedItems containsSemiMixedTypes="0" containsString="0" containsNumber="1" containsInteger="1" minValue="0" maxValue="0"/>
    </cacheField>
    <cacheField name="Wickets" numFmtId="0">
      <sharedItems containsSemiMixedTypes="0" containsString="0" containsNumber="1" containsInteger="1" minValue="0" maxValue="22"/>
    </cacheField>
    <cacheField name="Bowling innings" numFmtId="0">
      <sharedItems containsSemiMixedTypes="0" containsString="0" containsNumber="1" containsInteger="1" minValue="0" maxValue="16"/>
    </cacheField>
    <cacheField name="Balls bowled" numFmtId="0">
      <sharedItems containsSemiMixedTypes="0" containsString="0" containsNumber="1" minValue="0" maxValue="346"/>
    </cacheField>
    <cacheField name="Overs Bowled" numFmtId="0">
      <sharedItems containsSemiMixedTypes="0" containsString="0" containsNumber="1" minValue="0" maxValue="57.4"/>
    </cacheField>
    <cacheField name="Runs Conceded" numFmtId="0">
      <sharedItems containsSemiMixedTypes="0" containsString="0" containsNumber="1" containsInteger="1" minValue="0" maxValue="517"/>
    </cacheField>
    <cacheField name="Bowlig Economy" numFmtId="2">
      <sharedItems containsMixedTypes="1" containsNumber="1" minValue="6.676056338028169" maxValue="9.7714285714285722"/>
    </cacheField>
    <cacheField name="Bowling Avg." numFmtId="2">
      <sharedItems containsMixedTypes="1" containsNumber="1" minValue="17.555555555555557" maxValue="34.18181818181818"/>
    </cacheField>
    <cacheField name="Bowling Strike rate" numFmtId="2">
      <sharedItems containsMixedTypes="1" containsNumber="1" minValue="15" maxValue="23.699999999999996"/>
    </cacheField>
    <cacheField name="4W" numFmtId="0">
      <sharedItems containsSemiMixedTypes="0" containsString="0" containsNumber="1" containsInteger="1" minValue="0" maxValue="1"/>
    </cacheField>
    <cacheField name="5W"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829.900013078703" createdVersion="6" refreshedVersion="6" minRefreshableVersion="3" recordCount="11">
  <cacheSource type="worksheet">
    <worksheetSource name="Table224"/>
  </cacheSource>
  <cacheFields count="23">
    <cacheField name="Sr no." numFmtId="0">
      <sharedItems containsSemiMixedTypes="0" containsString="0" containsNumber="1" containsInteger="1" minValue="1" maxValue="11"/>
    </cacheField>
    <cacheField name="Player" numFmtId="0">
      <sharedItems count="11">
        <s v="Prabhsimran Singh"/>
        <s v="Priyansh Arya"/>
        <s v="Josh Inglish "/>
        <s v="Shreyash Iyer"/>
        <s v="Nehal Wadhera"/>
        <s v="Shashank Singh"/>
        <s v="Azmatullah Omarzai "/>
        <s v="Marco Jansen "/>
        <s v="Harpreet Brar"/>
        <s v="Yuzendra Chahal"/>
        <s v="Arshdeep Singh"/>
      </sharedItems>
    </cacheField>
    <cacheField name="Team" numFmtId="0">
      <sharedItems/>
    </cacheField>
    <cacheField name="Role" numFmtId="0">
      <sharedItems/>
    </cacheField>
    <cacheField name="Matches played" numFmtId="0">
      <sharedItems containsSemiMixedTypes="0" containsString="0" containsNumber="1" containsInteger="1" minValue="8" maxValue="17"/>
    </cacheField>
    <cacheField name="Innings " numFmtId="0">
      <sharedItems containsSemiMixedTypes="0" containsString="0" containsNumber="1" containsInteger="1" minValue="0" maxValue="17"/>
    </cacheField>
    <cacheField name="Not outs" numFmtId="0">
      <sharedItems containsSemiMixedTypes="0" containsString="0" containsNumber="1" containsInteger="1" minValue="0" maxValue="7"/>
    </cacheField>
    <cacheField name="Balls played" numFmtId="0">
      <sharedItems containsSemiMixedTypes="0" containsString="0" containsNumber="1" containsInteger="1" minValue="0" maxValue="345"/>
    </cacheField>
    <cacheField name="Runs scored" numFmtId="0">
      <sharedItems containsSemiMixedTypes="0" containsString="0" containsNumber="1" containsInteger="1" minValue="0" maxValue="604"/>
    </cacheField>
    <cacheField name="Batting Avg." numFmtId="2">
      <sharedItems containsMixedTypes="1" containsNumber="1" minValue="2" maxValue="50.333333333333336"/>
    </cacheField>
    <cacheField name="Batting Strike Rate" numFmtId="2">
      <sharedItems containsMixedTypes="1" containsNumber="1" minValue="33.333333333333329" maxValue="179.24528301886792"/>
    </cacheField>
    <cacheField name="50+ Scores" numFmtId="0">
      <sharedItems containsSemiMixedTypes="0" containsString="0" containsNumber="1" containsInteger="1" minValue="0" maxValue="6"/>
    </cacheField>
    <cacheField name="100+ Scores" numFmtId="0">
      <sharedItems containsSemiMixedTypes="0" containsString="0" containsNumber="1" containsInteger="1" minValue="0" maxValue="1"/>
    </cacheField>
    <cacheField name="Wickets" numFmtId="0">
      <sharedItems containsSemiMixedTypes="0" containsString="0" containsNumber="1" containsInteger="1" minValue="0" maxValue="21"/>
    </cacheField>
    <cacheField name="Bowling innings" numFmtId="0">
      <sharedItems containsSemiMixedTypes="0" containsString="0" containsNumber="1" containsInteger="1" minValue="0" maxValue="16"/>
    </cacheField>
    <cacheField name="Balls bowled" numFmtId="0">
      <sharedItems containsSemiMixedTypes="0" containsString="0" containsNumber="1" containsInteger="1" minValue="0" maxValue="350"/>
    </cacheField>
    <cacheField name="Overs Bowled" numFmtId="0">
      <sharedItems containsSemiMixedTypes="0" containsString="0" containsNumber="1" minValue="0" maxValue="58.2"/>
    </cacheField>
    <cacheField name="Runs Conceded" numFmtId="0">
      <sharedItems containsSemiMixedTypes="0" containsString="0" containsNumber="1" containsInteger="1" minValue="0" maxValue="518"/>
    </cacheField>
    <cacheField name="Bowlig Economy" numFmtId="2">
      <sharedItems containsMixedTypes="1" containsNumber="1" minValue="8.6363636363636367" maxValue="10.333333333333334"/>
    </cacheField>
    <cacheField name="Bowling Avg." numFmtId="2">
      <sharedItems containsMixedTypes="1" containsNumber="1" minValue="19" maxValue="34.875"/>
    </cacheField>
    <cacheField name="Bowling Strike rate" numFmtId="2">
      <sharedItems containsMixedTypes="1" containsNumber="1" minValue="13.2" maxValue="20.25"/>
    </cacheField>
    <cacheField name="4W" numFmtId="0">
      <sharedItems containsSemiMixedTypes="0" containsString="0" containsNumber="1" containsInteger="1" minValue="0" maxValue="2"/>
    </cacheField>
    <cacheField name="5W"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n v="1"/>
    <x v="0"/>
    <s v="RCB"/>
    <s v="Batsman"/>
    <n v="15"/>
    <n v="15"/>
    <n v="3"/>
    <n v="454"/>
    <n v="657"/>
    <n v="54.75"/>
    <n v="144.7136563876652"/>
    <n v="8"/>
    <n v="0"/>
    <n v="0"/>
    <n v="0"/>
    <n v="0"/>
    <n v="0"/>
    <n v="0"/>
    <s v="NA"/>
    <s v="NA"/>
    <s v="NA"/>
    <n v="0"/>
    <n v="0"/>
  </r>
  <r>
    <n v="2"/>
    <x v="1"/>
    <s v="RCB"/>
    <s v="Batsman"/>
    <n v="13"/>
    <n v="13"/>
    <n v="1"/>
    <n v="229"/>
    <n v="403"/>
    <n v="33.583333333333336"/>
    <n v="175.9825327510917"/>
    <n v="4"/>
    <n v="0"/>
    <n v="0"/>
    <n v="0"/>
    <n v="0"/>
    <n v="0"/>
    <n v="0"/>
    <s v="NA"/>
    <s v="NA"/>
    <s v="NA"/>
    <n v="0"/>
    <n v="0"/>
  </r>
  <r>
    <n v="3"/>
    <x v="2"/>
    <s v="RCB"/>
    <s v="Batsman"/>
    <n v="4"/>
    <n v="4"/>
    <n v="1"/>
    <n v="64"/>
    <n v="95"/>
    <n v="31.666666666666668"/>
    <n v="148.4375"/>
    <n v="0"/>
    <n v="0"/>
    <n v="0"/>
    <n v="0"/>
    <n v="0"/>
    <n v="0"/>
    <n v="0"/>
    <s v="NA"/>
    <s v="NA"/>
    <s v="NA"/>
    <n v="0"/>
    <n v="0"/>
  </r>
  <r>
    <n v="4"/>
    <x v="3"/>
    <s v="RCB"/>
    <s v="Batsman"/>
    <n v="15"/>
    <n v="14"/>
    <n v="1"/>
    <n v="217"/>
    <n v="312"/>
    <n v="24"/>
    <n v="143.77880184331798"/>
    <n v="2"/>
    <n v="0"/>
    <n v="0"/>
    <n v="0"/>
    <n v="0"/>
    <n v="0"/>
    <n v="0"/>
    <s v="NA"/>
    <s v="NA"/>
    <s v="NA"/>
    <n v="0"/>
    <n v="0"/>
  </r>
  <r>
    <n v="5"/>
    <x v="4"/>
    <s v="RCB"/>
    <s v="Batsman"/>
    <n v="12"/>
    <n v="9"/>
    <n v="6"/>
    <n v="101"/>
    <n v="187"/>
    <n v="62.333333333333336"/>
    <n v="185.14851485148515"/>
    <n v="1"/>
    <n v="0"/>
    <n v="0"/>
    <n v="0"/>
    <n v="0"/>
    <n v="0"/>
    <n v="0"/>
    <s v="NA"/>
    <s v="NA"/>
    <s v="NA"/>
    <n v="0"/>
    <n v="0"/>
  </r>
  <r>
    <n v="6"/>
    <x v="5"/>
    <s v="RCB"/>
    <s v="Wicket keeper"/>
    <n v="15"/>
    <n v="11"/>
    <n v="4"/>
    <n v="148"/>
    <n v="261"/>
    <n v="37.285714285714285"/>
    <n v="176.35135135135135"/>
    <n v="1"/>
    <n v="0"/>
    <n v="0"/>
    <n v="0"/>
    <n v="0"/>
    <n v="0"/>
    <n v="0"/>
    <s v="NA"/>
    <s v="NA"/>
    <s v="NA"/>
    <n v="0"/>
    <n v="0"/>
  </r>
  <r>
    <n v="7"/>
    <x v="6"/>
    <s v="RCB"/>
    <s v="All Rounder"/>
    <n v="8"/>
    <n v="3"/>
    <n v="1"/>
    <n v="24"/>
    <n v="70"/>
    <n v="35"/>
    <n v="291.66666666666663"/>
    <n v="1"/>
    <n v="0"/>
    <n v="6"/>
    <n v="8"/>
    <n v="84"/>
    <n v="14"/>
    <n v="151"/>
    <n v="10.785714285714286"/>
    <n v="25.166666666666668"/>
    <n v="14"/>
    <n v="0"/>
    <n v="0"/>
  </r>
  <r>
    <n v="8"/>
    <x v="7"/>
    <s v="RCB"/>
    <s v="All Rounder"/>
    <n v="15"/>
    <n v="7"/>
    <n v="1"/>
    <n v="86"/>
    <n v="109"/>
    <n v="18.166666666666668"/>
    <n v="126.74418604651163"/>
    <n v="1"/>
    <n v="0"/>
    <n v="17"/>
    <n v="15"/>
    <n v="276"/>
    <n v="46"/>
    <n v="379"/>
    <n v="8.2391304347826093"/>
    <n v="22.294117647058822"/>
    <n v="16.235294117647058"/>
    <n v="1"/>
    <n v="0"/>
  </r>
  <r>
    <n v="9"/>
    <x v="8"/>
    <s v="RCB"/>
    <s v="Bowler"/>
    <n v="14"/>
    <n v="6"/>
    <n v="3"/>
    <n v="25"/>
    <n v="14"/>
    <n v="4.666666666666667"/>
    <n v="56.000000000000007"/>
    <n v="0"/>
    <n v="0"/>
    <n v="17"/>
    <n v="14"/>
    <n v="312"/>
    <n v="52"/>
    <n v="483"/>
    <n v="9.2884615384615383"/>
    <n v="28.411764705882351"/>
    <n v="18.352941176470587"/>
    <n v="0"/>
    <n v="0"/>
  </r>
  <r>
    <n v="10"/>
    <x v="9"/>
    <s v="RCB"/>
    <s v="Bowler"/>
    <n v="15"/>
    <n v="3"/>
    <n v="1"/>
    <n v="8"/>
    <n v="4"/>
    <n v="2"/>
    <n v="50"/>
    <n v="0"/>
    <n v="0"/>
    <n v="13"/>
    <n v="15"/>
    <n v="294"/>
    <n v="49"/>
    <n v="470"/>
    <n v="9.591836734693878"/>
    <n v="36.153846153846153"/>
    <n v="22.615384615384617"/>
    <n v="0"/>
    <n v="0"/>
  </r>
  <r>
    <n v="11"/>
    <x v="10"/>
    <s v="RCB"/>
    <s v="Bowler"/>
    <n v="12"/>
    <n v="0"/>
    <n v="0"/>
    <n v="0"/>
    <n v="0"/>
    <s v="NA"/>
    <s v="NA"/>
    <n v="0"/>
    <n v="0"/>
    <n v="22"/>
    <n v="12"/>
    <n v="264"/>
    <n v="44"/>
    <n v="386"/>
    <n v="8.7727272727272734"/>
    <n v="17.545454545454547"/>
    <n v="12"/>
    <n v="1"/>
    <n v="0"/>
  </r>
  <r>
    <m/>
    <x v="11"/>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11">
  <r>
    <n v="1"/>
    <x v="0"/>
    <s v="GT"/>
    <s v="Batsman"/>
    <n v="15"/>
    <n v="15"/>
    <n v="1"/>
    <n v="486"/>
    <n v="759"/>
    <n v="54.214285714285715"/>
    <n v="156.17283950617283"/>
    <n v="6"/>
    <n v="1"/>
    <n v="0"/>
    <n v="0"/>
    <n v="0"/>
    <n v="0"/>
    <n v="0"/>
    <s v="NA"/>
    <s v="NA"/>
    <s v="NA"/>
    <n v="0"/>
    <n v="0"/>
  </r>
  <r>
    <n v="2"/>
    <x v="1"/>
    <s v="GT"/>
    <s v="Batsman"/>
    <n v="15"/>
    <n v="15"/>
    <n v="2"/>
    <n v="417"/>
    <n v="650"/>
    <n v="50"/>
    <n v="155.87529976019187"/>
    <n v="6"/>
    <n v="0"/>
    <n v="0"/>
    <n v="0"/>
    <n v="0"/>
    <n v="0"/>
    <n v="0"/>
    <s v="NA"/>
    <s v="NA"/>
    <s v="NA"/>
    <n v="0"/>
    <n v="0"/>
  </r>
  <r>
    <n v="3"/>
    <x v="2"/>
    <s v="GT"/>
    <s v="Wicket keeper"/>
    <n v="14"/>
    <n v="13"/>
    <n v="4"/>
    <n v="330"/>
    <n v="538"/>
    <n v="59.777777777777779"/>
    <n v="163.03030303030303"/>
    <n v="5"/>
    <n v="0"/>
    <n v="0"/>
    <n v="0"/>
    <n v="0"/>
    <n v="0"/>
    <n v="0"/>
    <s v="NA"/>
    <s v="NA"/>
    <s v="NA"/>
    <n v="0"/>
    <n v="0"/>
  </r>
  <r>
    <n v="4"/>
    <x v="3"/>
    <s v="GT"/>
    <s v="Batsman"/>
    <n v="13"/>
    <n v="13"/>
    <n v="2"/>
    <n v="185"/>
    <n v="291"/>
    <n v="26.454545454545453"/>
    <n v="157.29729729729729"/>
    <n v="0"/>
    <n v="0"/>
    <n v="0"/>
    <n v="0"/>
    <n v="0"/>
    <n v="0"/>
    <n v="0"/>
    <s v="NA"/>
    <s v="NA"/>
    <s v="NA"/>
    <n v="0"/>
    <n v="0"/>
  </r>
  <r>
    <n v="5"/>
    <x v="4"/>
    <s v="GT"/>
    <s v="Batsman"/>
    <n v="15"/>
    <n v="11"/>
    <n v="5"/>
    <n v="100"/>
    <n v="179"/>
    <n v="29.833333333333332"/>
    <n v="179"/>
    <n v="1"/>
    <n v="0"/>
    <n v="0"/>
    <n v="0"/>
    <n v="0"/>
    <n v="0"/>
    <n v="0"/>
    <s v="NA"/>
    <s v="NA"/>
    <s v="NA"/>
    <n v="0"/>
    <n v="0"/>
  </r>
  <r>
    <n v="6"/>
    <x v="5"/>
    <s v="GT"/>
    <s v="Batsman"/>
    <n v="15"/>
    <n v="12"/>
    <n v="4"/>
    <n v="59"/>
    <n v="99"/>
    <n v="12.375"/>
    <n v="167.79661016949152"/>
    <n v="0"/>
    <n v="0"/>
    <n v="0"/>
    <n v="0"/>
    <n v="0"/>
    <n v="0"/>
    <n v="0"/>
    <s v="NA"/>
    <s v="NA"/>
    <s v="NA"/>
    <n v="0"/>
    <n v="0"/>
  </r>
  <r>
    <n v="7"/>
    <x v="6"/>
    <s v="GT"/>
    <s v="All Rounder"/>
    <n v="15"/>
    <n v="8"/>
    <n v="3"/>
    <n v="28"/>
    <n v="40"/>
    <n v="8"/>
    <n v="142.85714285714286"/>
    <n v="0"/>
    <n v="0"/>
    <n v="9"/>
    <n v="15"/>
    <n v="330"/>
    <n v="55"/>
    <n v="514"/>
    <n v="9.3454545454545457"/>
    <n v="57.111111111111114"/>
    <n v="36.666666666666664"/>
    <n v="0"/>
    <n v="0"/>
  </r>
  <r>
    <n v="8"/>
    <x v="7"/>
    <s v="GT"/>
    <s v="Bowler"/>
    <n v="9"/>
    <n v="5"/>
    <n v="3"/>
    <n v="19"/>
    <n v="23"/>
    <n v="11.5"/>
    <n v="121.05263157894737"/>
    <n v="0"/>
    <n v="0"/>
    <n v="6"/>
    <n v="9"/>
    <n v="126"/>
    <n v="21"/>
    <n v="217"/>
    <n v="10.333333333333334"/>
    <n v="36.166666666666664"/>
    <n v="21"/>
    <n v="0"/>
    <n v="0"/>
  </r>
  <r>
    <n v="9"/>
    <x v="8"/>
    <s v="GT"/>
    <s v="Bowler"/>
    <n v="15"/>
    <n v="3"/>
    <n v="0"/>
    <n v="10"/>
    <n v="5"/>
    <n v="1.6666666666666667"/>
    <n v="50"/>
    <n v="0"/>
    <n v="0"/>
    <n v="19"/>
    <n v="15"/>
    <n v="254.99999999999997"/>
    <n v="42.3"/>
    <n v="393"/>
    <n v="9.2470588235294127"/>
    <n v="20.684210526315791"/>
    <n v="13.421052631578945"/>
    <n v="0"/>
    <n v="0"/>
  </r>
  <r>
    <n v="10"/>
    <x v="9"/>
    <s v="GT"/>
    <s v="Bowler"/>
    <n v="15"/>
    <n v="0"/>
    <n v="0"/>
    <n v="0"/>
    <n v="0"/>
    <s v="NA"/>
    <s v="NA"/>
    <n v="0"/>
    <n v="0"/>
    <n v="25"/>
    <n v="15"/>
    <n v="354"/>
    <n v="59"/>
    <n v="488"/>
    <n v="8.2711864406779654"/>
    <n v="19.52"/>
    <n v="14.16"/>
    <n v="1"/>
    <n v="0"/>
  </r>
  <r>
    <n v="11"/>
    <x v="10"/>
    <s v="GT"/>
    <s v="Bowler"/>
    <n v="15"/>
    <n v="0"/>
    <n v="0"/>
    <n v="0"/>
    <n v="0"/>
    <s v="NA"/>
    <s v="NA"/>
    <n v="0"/>
    <n v="0"/>
    <n v="16"/>
    <n v="15"/>
    <n v="342"/>
    <n v="57"/>
    <n v="527"/>
    <n v="9.2456140350877192"/>
    <n v="32.9375"/>
    <n v="21.375"/>
    <n v="1"/>
    <n v="0"/>
  </r>
</pivotCacheRecords>
</file>

<file path=xl/pivotCache/pivotCacheRecords3.xml><?xml version="1.0" encoding="utf-8"?>
<pivotCacheRecords xmlns="http://schemas.openxmlformats.org/spreadsheetml/2006/main" xmlns:r="http://schemas.openxmlformats.org/officeDocument/2006/relationships" count="11">
  <r>
    <n v="1"/>
    <x v="0"/>
    <s v="MI"/>
    <s v="Wicket keeper"/>
    <n v="14"/>
    <n v="14"/>
    <n v="1"/>
    <n v="257"/>
    <n v="388"/>
    <n v="29.846153846153847"/>
    <n v="150.9727626459144"/>
    <n v="3"/>
    <n v="0"/>
    <n v="0"/>
    <n v="0"/>
    <n v="0"/>
    <n v="0"/>
    <n v="0"/>
    <s v="NA"/>
    <s v="NA"/>
    <s v="NA"/>
    <n v="0"/>
    <n v="0"/>
  </r>
  <r>
    <n v="2"/>
    <x v="1"/>
    <s v="MI"/>
    <s v="Batsman"/>
    <n v="15"/>
    <n v="15"/>
    <n v="1"/>
    <n v="280"/>
    <n v="418"/>
    <n v="29.857142857142858"/>
    <n v="149.28571428571428"/>
    <n v="4"/>
    <n v="0"/>
    <n v="0"/>
    <n v="0"/>
    <n v="0"/>
    <n v="0"/>
    <n v="0"/>
    <s v="NA"/>
    <s v="NA"/>
    <s v="NA"/>
    <n v="0"/>
    <n v="0"/>
  </r>
  <r>
    <n v="3"/>
    <x v="2"/>
    <s v="MI"/>
    <s v="Batsman"/>
    <n v="16"/>
    <n v="13"/>
    <n v="2"/>
    <n v="248"/>
    <n v="343"/>
    <n v="31.181818181818183"/>
    <n v="138.30645161290323"/>
    <n v="2"/>
    <n v="0"/>
    <n v="0"/>
    <n v="0"/>
    <n v="0"/>
    <n v="0"/>
    <n v="0"/>
    <s v="NA"/>
    <s v="NA"/>
    <s v="NA"/>
    <n v="0"/>
    <n v="0"/>
  </r>
  <r>
    <n v="4"/>
    <x v="3"/>
    <s v="MI"/>
    <s v="Batsman"/>
    <n v="16"/>
    <n v="16"/>
    <n v="5"/>
    <n v="427"/>
    <n v="717"/>
    <n v="65.181818181818187"/>
    <n v="167.91569086651054"/>
    <n v="5"/>
    <n v="0"/>
    <n v="0"/>
    <n v="0"/>
    <n v="0"/>
    <n v="0"/>
    <n v="0"/>
    <s v="NA"/>
    <s v="NA"/>
    <s v="NA"/>
    <n v="0"/>
    <n v="0"/>
  </r>
  <r>
    <n v="5"/>
    <x v="4"/>
    <s v="MI"/>
    <s v="All Rounder"/>
    <n v="15"/>
    <n v="12"/>
    <n v="3"/>
    <n v="137"/>
    <n v="224"/>
    <n v="24.888888888888889"/>
    <n v="163.50364963503651"/>
    <n v="0"/>
    <n v="0"/>
    <n v="14"/>
    <n v="14"/>
    <n v="210"/>
    <n v="35"/>
    <n v="342"/>
    <n v="9.7714285714285722"/>
    <n v="24.428571428571427"/>
    <n v="15"/>
    <n v="0"/>
    <n v="1"/>
  </r>
  <r>
    <n v="6"/>
    <x v="5"/>
    <s v="MI"/>
    <s v="Batsman"/>
    <n v="16"/>
    <n v="12"/>
    <n v="4"/>
    <n v="138"/>
    <n v="252"/>
    <n v="31.5"/>
    <n v="182.60869565217391"/>
    <n v="0"/>
    <n v="0"/>
    <n v="0"/>
    <n v="0"/>
    <n v="0"/>
    <n v="0"/>
    <n v="0"/>
    <s v="NA"/>
    <s v="NA"/>
    <s v="NA"/>
    <n v="0"/>
    <n v="0"/>
  </r>
  <r>
    <n v="7"/>
    <x v="6"/>
    <s v="MI"/>
    <s v="Batsman"/>
    <n v="2"/>
    <n v="2"/>
    <n v="0"/>
    <n v="46"/>
    <n v="85"/>
    <n v="42.5"/>
    <n v="184.78260869565219"/>
    <n v="0"/>
    <n v="0"/>
    <n v="0"/>
    <n v="0"/>
    <n v="0"/>
    <n v="0"/>
    <n v="0"/>
    <s v="NA"/>
    <s v="NA"/>
    <s v="NA"/>
    <n v="0"/>
    <n v="0"/>
  </r>
  <r>
    <n v="8"/>
    <x v="7"/>
    <s v="MI"/>
    <s v="All Rounder"/>
    <n v="13"/>
    <n v="8"/>
    <n v="6"/>
    <n v="33"/>
    <n v="40"/>
    <n v="20"/>
    <n v="121.21212121212122"/>
    <n v="0"/>
    <n v="0"/>
    <n v="10"/>
    <n v="13"/>
    <n v="236.99999999999997"/>
    <n v="39.299999999999997"/>
    <n v="313"/>
    <n v="7.9240506329113938"/>
    <n v="31.3"/>
    <n v="23.699999999999996"/>
    <n v="0"/>
    <n v="0"/>
  </r>
  <r>
    <n v="9"/>
    <x v="8"/>
    <s v="MI"/>
    <s v="Bowler"/>
    <n v="14"/>
    <n v="4"/>
    <n v="3"/>
    <n v="25"/>
    <n v="37"/>
    <n v="37"/>
    <n v="148"/>
    <n v="0"/>
    <n v="0"/>
    <n v="11"/>
    <n v="14"/>
    <n v="246"/>
    <n v="41"/>
    <n v="376"/>
    <n v="9.1707317073170724"/>
    <n v="34.18181818181818"/>
    <n v="22.363636363636363"/>
    <n v="0"/>
    <n v="0"/>
  </r>
  <r>
    <n v="10"/>
    <x v="9"/>
    <s v="MI"/>
    <s v="Bowler"/>
    <n v="16"/>
    <n v="2"/>
    <n v="1"/>
    <n v="3"/>
    <n v="2"/>
    <n v="2"/>
    <n v="66.666666666666657"/>
    <n v="0"/>
    <n v="0"/>
    <n v="22"/>
    <n v="16"/>
    <n v="346"/>
    <n v="57.4"/>
    <n v="517"/>
    <n v="8.9653179190751455"/>
    <n v="23.5"/>
    <n v="15.727272727272727"/>
    <n v="1"/>
    <n v="0"/>
  </r>
  <r>
    <n v="11"/>
    <x v="10"/>
    <s v="MI"/>
    <s v="Bowler"/>
    <n v="12"/>
    <n v="0"/>
    <n v="1"/>
    <n v="0"/>
    <n v="0"/>
    <n v="0"/>
    <s v="NA"/>
    <n v="0"/>
    <n v="0"/>
    <n v="18"/>
    <n v="12"/>
    <n v="284"/>
    <n v="47.2"/>
    <n v="316"/>
    <n v="6.676056338028169"/>
    <n v="17.555555555555557"/>
    <n v="15.777777777777779"/>
    <n v="1"/>
    <n v="0"/>
  </r>
</pivotCacheRecords>
</file>

<file path=xl/pivotCache/pivotCacheRecords4.xml><?xml version="1.0" encoding="utf-8"?>
<pivotCacheRecords xmlns="http://schemas.openxmlformats.org/spreadsheetml/2006/main" xmlns:r="http://schemas.openxmlformats.org/officeDocument/2006/relationships" count="11">
  <r>
    <n v="1"/>
    <x v="0"/>
    <s v="PBKS"/>
    <s v="Wicket keeper"/>
    <n v="17"/>
    <n v="17"/>
    <n v="0"/>
    <n v="342"/>
    <n v="549"/>
    <n v="32.294117647058826"/>
    <n v="160.5263157894737"/>
    <n v="4"/>
    <n v="0"/>
    <n v="0"/>
    <n v="0"/>
    <n v="0"/>
    <n v="0"/>
    <n v="0"/>
    <s v="NA"/>
    <s v="NA"/>
    <s v="NA"/>
    <n v="0"/>
    <n v="0"/>
  </r>
  <r>
    <n v="2"/>
    <x v="1"/>
    <s v="PBKS"/>
    <s v="Batsman"/>
    <n v="17"/>
    <n v="17"/>
    <n v="0"/>
    <n v="265"/>
    <n v="475"/>
    <n v="27.941176470588236"/>
    <n v="179.24528301886792"/>
    <n v="2"/>
    <n v="1"/>
    <n v="0"/>
    <n v="0"/>
    <n v="0"/>
    <n v="0"/>
    <n v="0"/>
    <s v="NA"/>
    <s v="NA"/>
    <s v="NA"/>
    <n v="0"/>
    <n v="0"/>
  </r>
  <r>
    <n v="3"/>
    <x v="2"/>
    <s v="PBKS"/>
    <s v="Batsman"/>
    <n v="11"/>
    <n v="11"/>
    <n v="2"/>
    <n v="171"/>
    <n v="278"/>
    <n v="30.888888888888889"/>
    <n v="162.57309941520469"/>
    <n v="1"/>
    <n v="0"/>
    <n v="0"/>
    <n v="0"/>
    <n v="0"/>
    <n v="0"/>
    <n v="0"/>
    <s v="NA"/>
    <s v="NA"/>
    <s v="NA"/>
    <n v="0"/>
    <n v="0"/>
  </r>
  <r>
    <n v="4"/>
    <x v="3"/>
    <s v="PBKS"/>
    <s v="Batsman"/>
    <n v="17"/>
    <n v="17"/>
    <n v="5"/>
    <n v="345"/>
    <n v="604"/>
    <n v="50.333333333333336"/>
    <n v="175.07246376811594"/>
    <n v="6"/>
    <n v="0"/>
    <n v="0"/>
    <n v="0"/>
    <n v="0"/>
    <n v="0"/>
    <n v="0"/>
    <s v="NA"/>
    <s v="NA"/>
    <s v="NA"/>
    <n v="0"/>
    <n v="0"/>
  </r>
  <r>
    <n v="5"/>
    <x v="4"/>
    <s v="PBKS"/>
    <s v="Batsman"/>
    <n v="16"/>
    <n v="15"/>
    <n v="3"/>
    <n v="253"/>
    <n v="369"/>
    <n v="30.75"/>
    <n v="145.8498023715415"/>
    <n v="2"/>
    <n v="0"/>
    <n v="0"/>
    <n v="0"/>
    <n v="0"/>
    <n v="0"/>
    <n v="0"/>
    <s v="NA"/>
    <s v="NA"/>
    <s v="NA"/>
    <n v="0"/>
    <n v="0"/>
  </r>
  <r>
    <n v="6"/>
    <x v="5"/>
    <s v="PBKS"/>
    <s v="Batsman"/>
    <n v="17"/>
    <n v="14"/>
    <n v="7"/>
    <n v="228"/>
    <n v="350"/>
    <n v="50"/>
    <n v="153.50877192982458"/>
    <n v="3"/>
    <n v="0"/>
    <n v="0"/>
    <n v="0"/>
    <n v="0"/>
    <n v="0"/>
    <n v="0"/>
    <s v="NA"/>
    <s v="NA"/>
    <s v="NA"/>
    <n v="0"/>
    <n v="0"/>
  </r>
  <r>
    <n v="7"/>
    <x v="6"/>
    <s v="PBKS"/>
    <s v="All Rounder"/>
    <n v="9"/>
    <n v="5"/>
    <n v="1"/>
    <n v="41"/>
    <n v="57"/>
    <n v="14.25"/>
    <n v="139.02439024390242"/>
    <n v="0"/>
    <n v="0"/>
    <n v="8"/>
    <n v="8"/>
    <n v="162"/>
    <n v="27"/>
    <n v="279"/>
    <n v="10.333333333333334"/>
    <n v="34.875"/>
    <n v="20.25"/>
    <n v="0"/>
    <n v="0"/>
  </r>
  <r>
    <n v="8"/>
    <x v="7"/>
    <s v="PBKS"/>
    <s v="All Rounder"/>
    <n v="14"/>
    <n v="8"/>
    <n v="4"/>
    <n v="63"/>
    <n v="75"/>
    <n v="18.75"/>
    <n v="119.04761904761905"/>
    <n v="0"/>
    <n v="0"/>
    <n v="16"/>
    <n v="14"/>
    <n v="283"/>
    <n v="47.1"/>
    <n v="434"/>
    <n v="9.2014134275618371"/>
    <n v="27.125"/>
    <n v="17.6875"/>
    <n v="0"/>
    <n v="0"/>
  </r>
  <r>
    <n v="9"/>
    <x v="8"/>
    <s v="PBKS"/>
    <s v="Bowler"/>
    <n v="8"/>
    <n v="2"/>
    <n v="1"/>
    <n v="13"/>
    <n v="11"/>
    <n v="11"/>
    <n v="84.615384615384613"/>
    <n v="0"/>
    <n v="0"/>
    <n v="10"/>
    <n v="7"/>
    <n v="132"/>
    <n v="22"/>
    <n v="190"/>
    <n v="8.6363636363636367"/>
    <n v="19"/>
    <n v="13.2"/>
    <n v="0"/>
    <n v="0"/>
  </r>
  <r>
    <n v="10"/>
    <x v="9"/>
    <s v="PBKS"/>
    <s v="Bowler"/>
    <n v="14"/>
    <n v="0"/>
    <n v="0"/>
    <n v="0"/>
    <n v="0"/>
    <s v="NA"/>
    <s v="NA"/>
    <n v="0"/>
    <n v="0"/>
    <n v="16"/>
    <n v="13"/>
    <n v="270"/>
    <n v="45"/>
    <n v="430"/>
    <n v="9.5555555555555554"/>
    <n v="26.875"/>
    <n v="16.875"/>
    <n v="2"/>
    <n v="0"/>
  </r>
  <r>
    <n v="11"/>
    <x v="10"/>
    <s v="PBKS"/>
    <s v="Bowler"/>
    <n v="17"/>
    <n v="2"/>
    <n v="1"/>
    <n v="6"/>
    <n v="2"/>
    <n v="2"/>
    <n v="33.333333333333329"/>
    <n v="0"/>
    <n v="0"/>
    <n v="21"/>
    <n v="16"/>
    <n v="350"/>
    <n v="58.2"/>
    <n v="518"/>
    <n v="8.879999999999999"/>
    <n v="24.666666666666668"/>
    <n v="16.66666666666666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Player">
  <location ref="K18:L23" firstHeaderRow="1" firstDataRow="1" firstDataCol="1"/>
  <pivotFields count="23">
    <pivotField showAll="0"/>
    <pivotField axis="axisRow" showAll="0" measureFilter="1" sortType="descending">
      <items count="13">
        <item x="8"/>
        <item x="10"/>
        <item x="5"/>
        <item x="7"/>
        <item x="2"/>
        <item n="Phil Salt ️" x="1"/>
        <item x="3"/>
        <item n="Romario Shepherd️" x="6"/>
        <item n="Tim David️"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
    </i>
    <i>
      <x v="8"/>
    </i>
    <i>
      <x v="2"/>
    </i>
    <i>
      <x v="5"/>
    </i>
    <i>
      <x v="4"/>
    </i>
  </rowItems>
  <colItems count="1">
    <i/>
  </colItems>
  <dataFields count="1">
    <dataField name="BAT SR." fld="10" baseField="1" baseItem="7" numFmtId="2"/>
  </dataFields>
  <formats count="19">
    <format dxfId="890">
      <pivotArea outline="0" collapsedLevelsAreSubtotals="1" fieldPosition="0"/>
    </format>
    <format dxfId="889">
      <pivotArea dataOnly="0" labelOnly="1" outline="0" axis="axisValues" fieldPosition="0"/>
    </format>
    <format dxfId="888">
      <pivotArea dataOnly="0" labelOnly="1" outline="0" axis="axisValues" fieldPosition="0"/>
    </format>
    <format dxfId="887">
      <pivotArea field="1" type="button" dataOnly="0" labelOnly="1" outline="0" axis="axisRow" fieldPosition="0"/>
    </format>
    <format dxfId="886">
      <pivotArea dataOnly="0" labelOnly="1" fieldPosition="0">
        <references count="1">
          <reference field="1" count="5">
            <x v="2"/>
            <x v="4"/>
            <x v="5"/>
            <x v="7"/>
            <x v="8"/>
          </reference>
        </references>
      </pivotArea>
    </format>
    <format dxfId="885">
      <pivotArea field="1" type="button" dataOnly="0" labelOnly="1" outline="0" axis="axisRow" fieldPosition="0"/>
    </format>
    <format dxfId="884">
      <pivotArea dataOnly="0" labelOnly="1" fieldPosition="0">
        <references count="1">
          <reference field="1" count="5">
            <x v="2"/>
            <x v="4"/>
            <x v="5"/>
            <x v="7"/>
            <x v="8"/>
          </reference>
        </references>
      </pivotArea>
    </format>
    <format dxfId="883">
      <pivotArea outline="0" collapsedLevelsAreSubtotals="1" fieldPosition="0"/>
    </format>
    <format dxfId="882">
      <pivotArea dataOnly="0" labelOnly="1" outline="0" axis="axisValues" fieldPosition="0"/>
    </format>
    <format dxfId="881">
      <pivotArea dataOnly="0" labelOnly="1" outline="0" axis="axisValues" fieldPosition="0"/>
    </format>
    <format dxfId="880">
      <pivotArea outline="0" collapsedLevelsAreSubtotals="1" fieldPosition="0"/>
    </format>
    <format dxfId="879">
      <pivotArea dataOnly="0" labelOnly="1" outline="0" axis="axisValues" fieldPosition="0"/>
    </format>
    <format dxfId="878">
      <pivotArea dataOnly="0" labelOnly="1" outline="0" axis="axisValues" fieldPosition="0"/>
    </format>
    <format dxfId="877">
      <pivotArea type="all" dataOnly="0" outline="0" fieldPosition="0"/>
    </format>
    <format dxfId="876">
      <pivotArea outline="0" collapsedLevelsAreSubtotals="1" fieldPosition="0"/>
    </format>
    <format dxfId="875">
      <pivotArea field="1" type="button" dataOnly="0" labelOnly="1" outline="0" axis="axisRow" fieldPosition="0"/>
    </format>
    <format dxfId="874">
      <pivotArea dataOnly="0" labelOnly="1" outline="0" axis="axisValues" fieldPosition="0"/>
    </format>
    <format dxfId="873">
      <pivotArea dataOnly="0" labelOnly="1" fieldPosition="0">
        <references count="1">
          <reference field="1" count="5">
            <x v="2"/>
            <x v="4"/>
            <x v="5"/>
            <x v="7"/>
            <x v="8"/>
          </reference>
        </references>
      </pivotArea>
    </format>
    <format dxfId="872">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7"/>
          </reference>
        </references>
      </pivotArea>
    </chartFormat>
    <chartFormat chart="3" format="2">
      <pivotArea type="data" outline="0" fieldPosition="0">
        <references count="2">
          <reference field="4294967294" count="1" selected="0">
            <x v="0"/>
          </reference>
          <reference field="1" count="1" selected="0">
            <x v="8"/>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E18:F23" firstHeaderRow="1" firstDataRow="1" firstDataCol="1"/>
  <pivotFields count="23">
    <pivotField showAll="0"/>
    <pivotField axis="axisRow" showAll="0" measureFilter="1" sortType="de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
    </i>
    <i>
      <x v="10"/>
    </i>
    <i>
      <x v="1"/>
    </i>
    <i>
      <x v="9"/>
    </i>
    <i>
      <x v="8"/>
    </i>
  </rowItems>
  <colItems count="1">
    <i/>
  </colItems>
  <dataFields count="1">
    <dataField name="Sum of Runs scored" fld="8" baseField="0" baseItem="0" numFmtId="2"/>
  </dataFields>
  <formats count="36">
    <format dxfId="747">
      <pivotArea outline="0" collapsedLevelsAreSubtotals="1" fieldPosition="0"/>
    </format>
    <format dxfId="746">
      <pivotArea dataOnly="0" labelOnly="1" outline="0" axis="axisValues" fieldPosition="0"/>
    </format>
    <format dxfId="745">
      <pivotArea dataOnly="0" labelOnly="1" outline="0" axis="axisValues" fieldPosition="0"/>
    </format>
    <format dxfId="744">
      <pivotArea outline="0" collapsedLevelsAreSubtotals="1" fieldPosition="0"/>
    </format>
    <format dxfId="743">
      <pivotArea dataOnly="0" labelOnly="1" outline="0" axis="axisValues" fieldPosition="0"/>
    </format>
    <format dxfId="742">
      <pivotArea dataOnly="0" labelOnly="1" outline="0" axis="axisValues" fieldPosition="0"/>
    </format>
    <format dxfId="741">
      <pivotArea outline="0" collapsedLevelsAreSubtotals="1" fieldPosition="0"/>
    </format>
    <format dxfId="740">
      <pivotArea dataOnly="0" labelOnly="1" outline="0" axis="axisValues" fieldPosition="0"/>
    </format>
    <format dxfId="739">
      <pivotArea dataOnly="0" labelOnly="1" outline="0" axis="axisValues" fieldPosition="0"/>
    </format>
    <format dxfId="738">
      <pivotArea outline="0" collapsedLevelsAreSubtotals="1" fieldPosition="0"/>
    </format>
    <format dxfId="737">
      <pivotArea dataOnly="0" labelOnly="1" outline="0" axis="axisValues" fieldPosition="0"/>
    </format>
    <format dxfId="736">
      <pivotArea dataOnly="0" labelOnly="1" outline="0" axis="axisValues" fieldPosition="0"/>
    </format>
    <format dxfId="735">
      <pivotArea outline="0" collapsedLevelsAreSubtotals="1" fieldPosition="0"/>
    </format>
    <format dxfId="734">
      <pivotArea dataOnly="0" labelOnly="1" outline="0" axis="axisValues" fieldPosition="0"/>
    </format>
    <format dxfId="733">
      <pivotArea dataOnly="0" labelOnly="1" outline="0" axis="axisValues" fieldPosition="0"/>
    </format>
    <format dxfId="732">
      <pivotArea outline="0" collapsedLevelsAreSubtotals="1" fieldPosition="0"/>
    </format>
    <format dxfId="731">
      <pivotArea dataOnly="0" labelOnly="1" outline="0" axis="axisValues" fieldPosition="0"/>
    </format>
    <format dxfId="730">
      <pivotArea dataOnly="0" labelOnly="1" outline="0" axis="axisValues" fieldPosition="0"/>
    </format>
    <format dxfId="729">
      <pivotArea outline="0" collapsedLevelsAreSubtotals="1" fieldPosition="0"/>
    </format>
    <format dxfId="728">
      <pivotArea dataOnly="0" labelOnly="1" outline="0" axis="axisValues" fieldPosition="0"/>
    </format>
    <format dxfId="727">
      <pivotArea dataOnly="0" labelOnly="1" outline="0" axis="axisValues" fieldPosition="0"/>
    </format>
    <format dxfId="726">
      <pivotArea type="all" dataOnly="0" outline="0" fieldPosition="0"/>
    </format>
    <format dxfId="725">
      <pivotArea outline="0" collapsedLevelsAreSubtotals="1" fieldPosition="0"/>
    </format>
    <format dxfId="724">
      <pivotArea field="1" type="button" dataOnly="0" labelOnly="1" outline="0" axis="axisRow" fieldPosition="0"/>
    </format>
    <format dxfId="723">
      <pivotArea dataOnly="0" labelOnly="1" outline="0" axis="axisValues" fieldPosition="0"/>
    </format>
    <format dxfId="722">
      <pivotArea dataOnly="0" labelOnly="1" fieldPosition="0">
        <references count="1">
          <reference field="1" count="5">
            <x v="1"/>
            <x v="7"/>
            <x v="8"/>
            <x v="9"/>
            <x v="10"/>
          </reference>
        </references>
      </pivotArea>
    </format>
    <format dxfId="721">
      <pivotArea dataOnly="0" labelOnly="1" outline="0" axis="axisValues" fieldPosition="0"/>
    </format>
    <format dxfId="720">
      <pivotArea outline="0" collapsedLevelsAreSubtotals="1" fieldPosition="0"/>
    </format>
    <format dxfId="719">
      <pivotArea dataOnly="0" labelOnly="1" outline="0" axis="axisValues" fieldPosition="0"/>
    </format>
    <format dxfId="718">
      <pivotArea dataOnly="0" labelOnly="1" outline="0" axis="axisValues" fieldPosition="0"/>
    </format>
    <format dxfId="717">
      <pivotArea type="all" dataOnly="0" outline="0" fieldPosition="0"/>
    </format>
    <format dxfId="716">
      <pivotArea outline="0" collapsedLevelsAreSubtotals="1" fieldPosition="0"/>
    </format>
    <format dxfId="715">
      <pivotArea field="1" type="button" dataOnly="0" labelOnly="1" outline="0" axis="axisRow" fieldPosition="0"/>
    </format>
    <format dxfId="714">
      <pivotArea dataOnly="0" labelOnly="1" outline="0" axis="axisValues" fieldPosition="0"/>
    </format>
    <format dxfId="713">
      <pivotArea dataOnly="0" labelOnly="1" fieldPosition="0">
        <references count="1">
          <reference field="1" count="5">
            <x v="1"/>
            <x v="7"/>
            <x v="8"/>
            <x v="9"/>
            <x v="10"/>
          </reference>
        </references>
      </pivotArea>
    </format>
    <format dxfId="712">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N18:O22" firstHeaderRow="1" firstDataRow="1" firstDataCol="1"/>
  <pivotFields count="23">
    <pivotField showAll="0"/>
    <pivotField axis="axisRow" showAll="0" measureFilter="1" sortType="de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10"/>
    </i>
    <i>
      <x v="7"/>
    </i>
    <i>
      <x v="1"/>
    </i>
    <i>
      <x v="8"/>
    </i>
  </rowItems>
  <colItems count="1">
    <i/>
  </colItems>
  <dataFields count="1">
    <dataField name="Sum of 50+ Scores" fld="11" baseField="0" baseItem="0" numFmtId="2"/>
  </dataFields>
  <formats count="27">
    <format dxfId="774">
      <pivotArea outline="0" collapsedLevelsAreSubtotals="1" fieldPosition="0"/>
    </format>
    <format dxfId="773">
      <pivotArea dataOnly="0" labelOnly="1" outline="0" axis="axisValues" fieldPosition="0"/>
    </format>
    <format dxfId="772">
      <pivotArea dataOnly="0" labelOnly="1" outline="0" axis="axisValues" fieldPosition="0"/>
    </format>
    <format dxfId="771">
      <pivotArea outline="0" collapsedLevelsAreSubtotals="1" fieldPosition="0"/>
    </format>
    <format dxfId="770">
      <pivotArea dataOnly="0" labelOnly="1" outline="0" axis="axisValues" fieldPosition="0"/>
    </format>
    <format dxfId="769">
      <pivotArea dataOnly="0" labelOnly="1" outline="0" axis="axisValues" fieldPosition="0"/>
    </format>
    <format dxfId="768">
      <pivotArea outline="0" collapsedLevelsAreSubtotals="1" fieldPosition="0"/>
    </format>
    <format dxfId="767">
      <pivotArea dataOnly="0" labelOnly="1" outline="0" axis="axisValues" fieldPosition="0"/>
    </format>
    <format dxfId="766">
      <pivotArea dataOnly="0" labelOnly="1" outline="0" axis="axisValues" fieldPosition="0"/>
    </format>
    <format dxfId="765">
      <pivotArea outline="0" collapsedLevelsAreSubtotals="1" fieldPosition="0"/>
    </format>
    <format dxfId="764">
      <pivotArea dataOnly="0" labelOnly="1" outline="0" axis="axisValues" fieldPosition="0"/>
    </format>
    <format dxfId="763">
      <pivotArea dataOnly="0" labelOnly="1" outline="0" axis="axisValues" fieldPosition="0"/>
    </format>
    <format dxfId="762">
      <pivotArea type="all" dataOnly="0" outline="0" fieldPosition="0"/>
    </format>
    <format dxfId="761">
      <pivotArea outline="0" collapsedLevelsAreSubtotals="1" fieldPosition="0"/>
    </format>
    <format dxfId="760">
      <pivotArea field="1" type="button" dataOnly="0" labelOnly="1" outline="0" axis="axisRow" fieldPosition="0"/>
    </format>
    <format dxfId="759">
      <pivotArea dataOnly="0" labelOnly="1" outline="0" axis="axisValues" fieldPosition="0"/>
    </format>
    <format dxfId="758">
      <pivotArea dataOnly="0" labelOnly="1" fieldPosition="0">
        <references count="1">
          <reference field="1" count="4">
            <x v="1"/>
            <x v="7"/>
            <x v="8"/>
            <x v="10"/>
          </reference>
        </references>
      </pivotArea>
    </format>
    <format dxfId="757">
      <pivotArea dataOnly="0" labelOnly="1" outline="0" axis="axisValues" fieldPosition="0"/>
    </format>
    <format dxfId="756">
      <pivotArea outline="0" collapsedLevelsAreSubtotals="1" fieldPosition="0"/>
    </format>
    <format dxfId="755">
      <pivotArea dataOnly="0" labelOnly="1" outline="0" axis="axisValues" fieldPosition="0"/>
    </format>
    <format dxfId="754">
      <pivotArea dataOnly="0" labelOnly="1" outline="0" axis="axisValues" fieldPosition="0"/>
    </format>
    <format dxfId="753">
      <pivotArea type="all" dataOnly="0" outline="0" fieldPosition="0"/>
    </format>
    <format dxfId="752">
      <pivotArea outline="0" collapsedLevelsAreSubtotals="1" fieldPosition="0"/>
    </format>
    <format dxfId="751">
      <pivotArea field="1" type="button" dataOnly="0" labelOnly="1" outline="0" axis="axisRow" fieldPosition="0"/>
    </format>
    <format dxfId="750">
      <pivotArea dataOnly="0" labelOnly="1" outline="0" axis="axisValues" fieldPosition="0"/>
    </format>
    <format dxfId="749">
      <pivotArea dataOnly="0" labelOnly="1" fieldPosition="0">
        <references count="1">
          <reference field="1" count="4">
            <x v="1"/>
            <x v="7"/>
            <x v="8"/>
            <x v="10"/>
          </reference>
        </references>
      </pivotArea>
    </format>
    <format dxfId="748">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K18:L23" firstHeaderRow="1" firstDataRow="1" firstDataCol="1"/>
  <pivotFields count="23">
    <pivotField showAll="0"/>
    <pivotField axis="axisRow" showAll="0" measureFilter="1" sortType="de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8"/>
    </i>
    <i>
      <x v="5"/>
    </i>
    <i>
      <x v="1"/>
    </i>
    <i>
      <x v="9"/>
    </i>
    <i>
      <x v="7"/>
    </i>
  </rowItems>
  <colItems count="1">
    <i/>
  </colItems>
  <dataFields count="1">
    <dataField name="Sum of Batting Strike Rate" fld="10" baseField="1" baseItem="0" numFmtId="2"/>
  </dataFields>
  <formats count="24">
    <format dxfId="798">
      <pivotArea outline="0" collapsedLevelsAreSubtotals="1" fieldPosition="0"/>
    </format>
    <format dxfId="797">
      <pivotArea dataOnly="0" labelOnly="1" outline="0" axis="axisValues" fieldPosition="0"/>
    </format>
    <format dxfId="796">
      <pivotArea dataOnly="0" labelOnly="1" outline="0" axis="axisValues" fieldPosition="0"/>
    </format>
    <format dxfId="795">
      <pivotArea outline="0" collapsedLevelsAreSubtotals="1" fieldPosition="0"/>
    </format>
    <format dxfId="794">
      <pivotArea dataOnly="0" labelOnly="1" outline="0" axis="axisValues" fieldPosition="0"/>
    </format>
    <format dxfId="793">
      <pivotArea dataOnly="0" labelOnly="1" outline="0" axis="axisValues" fieldPosition="0"/>
    </format>
    <format dxfId="792">
      <pivotArea outline="0" collapsedLevelsAreSubtotals="1" fieldPosition="0"/>
    </format>
    <format dxfId="791">
      <pivotArea dataOnly="0" labelOnly="1" outline="0" axis="axisValues" fieldPosition="0"/>
    </format>
    <format dxfId="790">
      <pivotArea dataOnly="0" labelOnly="1" outline="0" axis="axisValues" fieldPosition="0"/>
    </format>
    <format dxfId="789">
      <pivotArea outline="0" collapsedLevelsAreSubtotals="1" fieldPosition="0"/>
    </format>
    <format dxfId="788">
      <pivotArea dataOnly="0" labelOnly="1" outline="0" axis="axisValues" fieldPosition="0"/>
    </format>
    <format dxfId="787">
      <pivotArea dataOnly="0" labelOnly="1" outline="0" axis="axisValues" fieldPosition="0"/>
    </format>
    <format dxfId="786">
      <pivotArea type="all" dataOnly="0" outline="0" fieldPosition="0"/>
    </format>
    <format dxfId="785">
      <pivotArea outline="0" collapsedLevelsAreSubtotals="1" fieldPosition="0"/>
    </format>
    <format dxfId="784">
      <pivotArea field="1" type="button" dataOnly="0" labelOnly="1" outline="0" axis="axisRow" fieldPosition="0"/>
    </format>
    <format dxfId="783">
      <pivotArea dataOnly="0" labelOnly="1" outline="0" axis="axisValues" fieldPosition="0"/>
    </format>
    <format dxfId="782">
      <pivotArea dataOnly="0" labelOnly="1" fieldPosition="0">
        <references count="1">
          <reference field="1" count="5">
            <x v="1"/>
            <x v="5"/>
            <x v="7"/>
            <x v="8"/>
            <x v="9"/>
          </reference>
        </references>
      </pivotArea>
    </format>
    <format dxfId="781">
      <pivotArea dataOnly="0" labelOnly="1" outline="0" axis="axisValues" fieldPosition="0"/>
    </format>
    <format dxfId="780">
      <pivotArea type="all" dataOnly="0" outline="0" fieldPosition="0"/>
    </format>
    <format dxfId="779">
      <pivotArea outline="0" collapsedLevelsAreSubtotals="1" fieldPosition="0"/>
    </format>
    <format dxfId="778">
      <pivotArea field="1" type="button" dataOnly="0" labelOnly="1" outline="0" axis="axisRow" fieldPosition="0"/>
    </format>
    <format dxfId="777">
      <pivotArea dataOnly="0" labelOnly="1" outline="0" axis="axisValues" fieldPosition="0"/>
    </format>
    <format dxfId="776">
      <pivotArea dataOnly="0" labelOnly="1" fieldPosition="0">
        <references count="1">
          <reference field="1" count="5">
            <x v="1"/>
            <x v="5"/>
            <x v="7"/>
            <x v="8"/>
            <x v="9"/>
          </reference>
        </references>
      </pivotArea>
    </format>
    <format dxfId="775">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K18:L23" firstHeaderRow="1" firstDataRow="1" firstDataCol="1"/>
  <pivotFields count="23">
    <pivotField showAll="0"/>
    <pivotField axis="axisRow" showAll="0" measureFilter="1" sortType="a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5">
    <i>
      <x v="3"/>
    </i>
    <i>
      <x v="4"/>
    </i>
    <i>
      <x v="2"/>
    </i>
    <i>
      <x/>
    </i>
    <i>
      <x v="6"/>
    </i>
  </rowItems>
  <colItems count="1">
    <i/>
  </colItems>
  <dataFields count="1">
    <dataField name="BOWL AVG" fld="19" baseField="1" baseItem="0" numFmtId="2"/>
  </dataFields>
  <formats count="32">
    <format dxfId="598">
      <pivotArea type="all" dataOnly="0" outline="0" fieldPosition="0"/>
    </format>
    <format dxfId="597">
      <pivotArea outline="0" collapsedLevelsAreSubtotals="1" fieldPosition="0"/>
    </format>
    <format dxfId="596">
      <pivotArea field="1" type="button" dataOnly="0" labelOnly="1" outline="0" axis="axisRow" fieldPosition="0"/>
    </format>
    <format dxfId="595">
      <pivotArea dataOnly="0" labelOnly="1" outline="0" axis="axisValues" fieldPosition="0"/>
    </format>
    <format dxfId="594">
      <pivotArea dataOnly="0" labelOnly="1" fieldPosition="0">
        <references count="1">
          <reference field="1" count="5">
            <x v="0"/>
            <x v="2"/>
            <x v="3"/>
            <x v="4"/>
            <x v="6"/>
          </reference>
        </references>
      </pivotArea>
    </format>
    <format dxfId="593">
      <pivotArea dataOnly="0" labelOnly="1" outline="0" axis="axisValues" fieldPosition="0"/>
    </format>
    <format dxfId="592">
      <pivotArea field="1" type="button" dataOnly="0" labelOnly="1" outline="0" axis="axisRow" fieldPosition="0"/>
    </format>
    <format dxfId="591">
      <pivotArea dataOnly="0" labelOnly="1" fieldPosition="0">
        <references count="1">
          <reference field="1" count="5">
            <x v="0"/>
            <x v="2"/>
            <x v="3"/>
            <x v="4"/>
            <x v="6"/>
          </reference>
        </references>
      </pivotArea>
    </format>
    <format dxfId="590">
      <pivotArea field="1" type="button" dataOnly="0" labelOnly="1" outline="0" axis="axisRow" fieldPosition="0"/>
    </format>
    <format dxfId="589">
      <pivotArea dataOnly="0" labelOnly="1" fieldPosition="0">
        <references count="1">
          <reference field="1" count="5">
            <x v="0"/>
            <x v="2"/>
            <x v="3"/>
            <x v="4"/>
            <x v="6"/>
          </reference>
        </references>
      </pivotArea>
    </format>
    <format dxfId="588">
      <pivotArea field="1" type="button" dataOnly="0" labelOnly="1" outline="0" axis="axisRow" fieldPosition="0"/>
    </format>
    <format dxfId="587">
      <pivotArea dataOnly="0" labelOnly="1" fieldPosition="0">
        <references count="1">
          <reference field="1" count="5">
            <x v="0"/>
            <x v="2"/>
            <x v="3"/>
            <x v="4"/>
            <x v="6"/>
          </reference>
        </references>
      </pivotArea>
    </format>
    <format dxfId="586">
      <pivotArea field="1" type="button" dataOnly="0" labelOnly="1" outline="0" axis="axisRow" fieldPosition="0"/>
    </format>
    <format dxfId="585">
      <pivotArea dataOnly="0" labelOnly="1" fieldPosition="0">
        <references count="1">
          <reference field="1" count="5">
            <x v="0"/>
            <x v="2"/>
            <x v="3"/>
            <x v="4"/>
            <x v="6"/>
          </reference>
        </references>
      </pivotArea>
    </format>
    <format dxfId="584">
      <pivotArea outline="0" collapsedLevelsAreSubtotals="1" fieldPosition="0"/>
    </format>
    <format dxfId="583">
      <pivotArea dataOnly="0" labelOnly="1" outline="0" axis="axisValues" fieldPosition="0"/>
    </format>
    <format dxfId="582">
      <pivotArea dataOnly="0" labelOnly="1" outline="0" axis="axisValues" fieldPosition="0"/>
    </format>
    <format dxfId="581">
      <pivotArea outline="0" collapsedLevelsAreSubtotals="1" fieldPosition="0"/>
    </format>
    <format dxfId="580">
      <pivotArea dataOnly="0" labelOnly="1" outline="0" axis="axisValues" fieldPosition="0"/>
    </format>
    <format dxfId="579">
      <pivotArea dataOnly="0" labelOnly="1" outline="0" axis="axisValues" fieldPosition="0"/>
    </format>
    <format dxfId="578">
      <pivotArea outline="0" collapsedLevelsAreSubtotals="1" fieldPosition="0"/>
    </format>
    <format dxfId="577">
      <pivotArea dataOnly="0" labelOnly="1" outline="0" axis="axisValues" fieldPosition="0"/>
    </format>
    <format dxfId="576">
      <pivotArea dataOnly="0" labelOnly="1" outline="0" axis="axisValues" fieldPosition="0"/>
    </format>
    <format dxfId="575">
      <pivotArea outline="0" collapsedLevelsAreSubtotals="1" fieldPosition="0"/>
    </format>
    <format dxfId="574">
      <pivotArea dataOnly="0" labelOnly="1" outline="0" axis="axisValues" fieldPosition="0"/>
    </format>
    <format dxfId="573">
      <pivotArea dataOnly="0" labelOnly="1" outline="0" axis="axisValues" fieldPosition="0"/>
    </format>
    <format dxfId="572">
      <pivotArea outline="0" collapsedLevelsAreSubtotals="1" fieldPosition="0"/>
    </format>
    <format dxfId="571">
      <pivotArea dataOnly="0" labelOnly="1" outline="0" axis="axisValues" fieldPosition="0"/>
    </format>
    <format dxfId="570">
      <pivotArea dataOnly="0" labelOnly="1" outline="0" axis="axisValues" fieldPosition="0"/>
    </format>
    <format dxfId="569">
      <pivotArea outline="0" collapsedLevelsAreSubtotals="1" fieldPosition="0"/>
    </format>
    <format dxfId="568">
      <pivotArea dataOnly="0" labelOnly="1" outline="0" axis="axisValues" fieldPosition="0"/>
    </format>
    <format dxfId="567">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a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5">
    <i>
      <x v="3"/>
    </i>
    <i>
      <x v="2"/>
    </i>
    <i>
      <x v="4"/>
    </i>
    <i>
      <x v="6"/>
    </i>
    <i>
      <x/>
    </i>
  </rowItems>
  <colItems count="1">
    <i/>
  </colItems>
  <dataFields count="1">
    <dataField name="BOWL ECO" fld="18" baseField="1" baseItem="0" numFmtId="2"/>
  </dataFields>
  <formats count="35">
    <format dxfId="633">
      <pivotArea type="all" dataOnly="0" outline="0" fieldPosition="0"/>
    </format>
    <format dxfId="632">
      <pivotArea outline="0" collapsedLevelsAreSubtotals="1" fieldPosition="0"/>
    </format>
    <format dxfId="631">
      <pivotArea field="1" type="button" dataOnly="0" labelOnly="1" outline="0" axis="axisRow" fieldPosition="0"/>
    </format>
    <format dxfId="630">
      <pivotArea dataOnly="0" labelOnly="1" outline="0" axis="axisValues" fieldPosition="0"/>
    </format>
    <format dxfId="629">
      <pivotArea dataOnly="0" labelOnly="1" fieldPosition="0">
        <references count="1">
          <reference field="1" count="5">
            <x v="0"/>
            <x v="2"/>
            <x v="3"/>
            <x v="4"/>
            <x v="6"/>
          </reference>
        </references>
      </pivotArea>
    </format>
    <format dxfId="628">
      <pivotArea dataOnly="0" labelOnly="1" outline="0" axis="axisValues" fieldPosition="0"/>
    </format>
    <format dxfId="627">
      <pivotArea field="1" type="button" dataOnly="0" labelOnly="1" outline="0" axis="axisRow" fieldPosition="0"/>
    </format>
    <format dxfId="626">
      <pivotArea dataOnly="0" labelOnly="1" fieldPosition="0">
        <references count="1">
          <reference field="1" count="5">
            <x v="0"/>
            <x v="2"/>
            <x v="3"/>
            <x v="4"/>
            <x v="6"/>
          </reference>
        </references>
      </pivotArea>
    </format>
    <format dxfId="625">
      <pivotArea field="1" type="button" dataOnly="0" labelOnly="1" outline="0" axis="axisRow" fieldPosition="0"/>
    </format>
    <format dxfId="624">
      <pivotArea dataOnly="0" labelOnly="1" fieldPosition="0">
        <references count="1">
          <reference field="1" count="5">
            <x v="0"/>
            <x v="2"/>
            <x v="3"/>
            <x v="4"/>
            <x v="6"/>
          </reference>
        </references>
      </pivotArea>
    </format>
    <format dxfId="623">
      <pivotArea field="1" type="button" dataOnly="0" labelOnly="1" outline="0" axis="axisRow" fieldPosition="0"/>
    </format>
    <format dxfId="622">
      <pivotArea dataOnly="0" labelOnly="1" fieldPosition="0">
        <references count="1">
          <reference field="1" count="5">
            <x v="0"/>
            <x v="2"/>
            <x v="3"/>
            <x v="4"/>
            <x v="6"/>
          </reference>
        </references>
      </pivotArea>
    </format>
    <format dxfId="621">
      <pivotArea field="1" type="button" dataOnly="0" labelOnly="1" outline="0" axis="axisRow" fieldPosition="0"/>
    </format>
    <format dxfId="620">
      <pivotArea dataOnly="0" labelOnly="1" fieldPosition="0">
        <references count="1">
          <reference field="1" count="5">
            <x v="0"/>
            <x v="2"/>
            <x v="3"/>
            <x v="4"/>
            <x v="6"/>
          </reference>
        </references>
      </pivotArea>
    </format>
    <format dxfId="619">
      <pivotArea outline="0" collapsedLevelsAreSubtotals="1" fieldPosition="0"/>
    </format>
    <format dxfId="618">
      <pivotArea dataOnly="0" labelOnly="1" outline="0" axis="axisValues" fieldPosition="0"/>
    </format>
    <format dxfId="617">
      <pivotArea dataOnly="0" labelOnly="1" outline="0" axis="axisValues" fieldPosition="0"/>
    </format>
    <format dxfId="616">
      <pivotArea outline="0" collapsedLevelsAreSubtotals="1" fieldPosition="0"/>
    </format>
    <format dxfId="615">
      <pivotArea dataOnly="0" labelOnly="1" outline="0" axis="axisValues" fieldPosition="0"/>
    </format>
    <format dxfId="614">
      <pivotArea dataOnly="0" labelOnly="1" outline="0" axis="axisValues" fieldPosition="0"/>
    </format>
    <format dxfId="613">
      <pivotArea outline="0" collapsedLevelsAreSubtotals="1" fieldPosition="0"/>
    </format>
    <format dxfId="612">
      <pivotArea dataOnly="0" labelOnly="1" outline="0" axis="axisValues" fieldPosition="0"/>
    </format>
    <format dxfId="611">
      <pivotArea dataOnly="0" labelOnly="1" outline="0" axis="axisValues" fieldPosition="0"/>
    </format>
    <format dxfId="610">
      <pivotArea outline="0" collapsedLevelsAreSubtotals="1" fieldPosition="0"/>
    </format>
    <format dxfId="609">
      <pivotArea dataOnly="0" labelOnly="1" outline="0" axis="axisValues" fieldPosition="0"/>
    </format>
    <format dxfId="608">
      <pivotArea dataOnly="0" labelOnly="1" outline="0" axis="axisValues" fieldPosition="0"/>
    </format>
    <format dxfId="607">
      <pivotArea outline="0" collapsedLevelsAreSubtotals="1" fieldPosition="0"/>
    </format>
    <format dxfId="606">
      <pivotArea dataOnly="0" labelOnly="1" outline="0" axis="axisValues" fieldPosition="0"/>
    </format>
    <format dxfId="605">
      <pivotArea dataOnly="0" labelOnly="1" outline="0" axis="axisValues" fieldPosition="0"/>
    </format>
    <format dxfId="604">
      <pivotArea outline="0" collapsedLevelsAreSubtotals="1" fieldPosition="0"/>
    </format>
    <format dxfId="603">
      <pivotArea dataOnly="0" labelOnly="1" outline="0" axis="axisValues" fieldPosition="0"/>
    </format>
    <format dxfId="602">
      <pivotArea dataOnly="0" labelOnly="1" outline="0" axis="axisValues" fieldPosition="0"/>
    </format>
    <format dxfId="601">
      <pivotArea outline="0" collapsedLevelsAreSubtotals="1" fieldPosition="0"/>
    </format>
    <format dxfId="600">
      <pivotArea dataOnly="0" labelOnly="1" outline="0" axis="axisValues" fieldPosition="0"/>
    </format>
    <format dxfId="599">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v="3"/>
    </i>
    <i>
      <x v="4"/>
    </i>
    <i>
      <x v="2"/>
    </i>
    <i>
      <x v="6"/>
    </i>
    <i>
      <x/>
    </i>
  </rowItems>
  <colItems count="1">
    <i/>
  </colItems>
  <dataFields count="1">
    <dataField name="WICKETS " fld="13" baseField="0" baseItem="0" numFmtId="2"/>
  </dataFields>
  <formats count="26">
    <format dxfId="659">
      <pivotArea type="all" dataOnly="0" outline="0" fieldPosition="0"/>
    </format>
    <format dxfId="658">
      <pivotArea outline="0" collapsedLevelsAreSubtotals="1" fieldPosition="0"/>
    </format>
    <format dxfId="657">
      <pivotArea field="1" type="button" dataOnly="0" labelOnly="1" outline="0" axis="axisRow" fieldPosition="0"/>
    </format>
    <format dxfId="656">
      <pivotArea dataOnly="0" labelOnly="1" outline="0" axis="axisValues" fieldPosition="0"/>
    </format>
    <format dxfId="655">
      <pivotArea dataOnly="0" labelOnly="1" fieldPosition="0">
        <references count="1">
          <reference field="1" count="5">
            <x v="0"/>
            <x v="2"/>
            <x v="3"/>
            <x v="4"/>
            <x v="6"/>
          </reference>
        </references>
      </pivotArea>
    </format>
    <format dxfId="654">
      <pivotArea dataOnly="0" labelOnly="1" outline="0" axis="axisValues" fieldPosition="0"/>
    </format>
    <format dxfId="653">
      <pivotArea field="1" type="button" dataOnly="0" labelOnly="1" outline="0" axis="axisRow" fieldPosition="0"/>
    </format>
    <format dxfId="652">
      <pivotArea dataOnly="0" labelOnly="1" fieldPosition="0">
        <references count="1">
          <reference field="1" count="5">
            <x v="0"/>
            <x v="2"/>
            <x v="3"/>
            <x v="4"/>
            <x v="6"/>
          </reference>
        </references>
      </pivotArea>
    </format>
    <format dxfId="651">
      <pivotArea field="1" type="button" dataOnly="0" labelOnly="1" outline="0" axis="axisRow" fieldPosition="0"/>
    </format>
    <format dxfId="650">
      <pivotArea dataOnly="0" labelOnly="1" fieldPosition="0">
        <references count="1">
          <reference field="1" count="5">
            <x v="0"/>
            <x v="2"/>
            <x v="3"/>
            <x v="4"/>
            <x v="6"/>
          </reference>
        </references>
      </pivotArea>
    </format>
    <format dxfId="649">
      <pivotArea field="1" type="button" dataOnly="0" labelOnly="1" outline="0" axis="axisRow" fieldPosition="0"/>
    </format>
    <format dxfId="648">
      <pivotArea dataOnly="0" labelOnly="1" fieldPosition="0">
        <references count="1">
          <reference field="1" count="5">
            <x v="0"/>
            <x v="2"/>
            <x v="3"/>
            <x v="4"/>
            <x v="6"/>
          </reference>
        </references>
      </pivotArea>
    </format>
    <format dxfId="647">
      <pivotArea field="1" type="button" dataOnly="0" labelOnly="1" outline="0" axis="axisRow" fieldPosition="0"/>
    </format>
    <format dxfId="646">
      <pivotArea dataOnly="0" labelOnly="1" fieldPosition="0">
        <references count="1">
          <reference field="1" count="5">
            <x v="0"/>
            <x v="2"/>
            <x v="3"/>
            <x v="4"/>
            <x v="6"/>
          </reference>
        </references>
      </pivotArea>
    </format>
    <format dxfId="645">
      <pivotArea outline="0" collapsedLevelsAreSubtotals="1" fieldPosition="0"/>
    </format>
    <format dxfId="644">
      <pivotArea dataOnly="0" labelOnly="1" outline="0" axis="axisValues" fieldPosition="0"/>
    </format>
    <format dxfId="643">
      <pivotArea dataOnly="0" labelOnly="1" outline="0" axis="axisValues" fieldPosition="0"/>
    </format>
    <format dxfId="642">
      <pivotArea outline="0" collapsedLevelsAreSubtotals="1" fieldPosition="0"/>
    </format>
    <format dxfId="641">
      <pivotArea dataOnly="0" labelOnly="1" outline="0" axis="axisValues" fieldPosition="0"/>
    </format>
    <format dxfId="640">
      <pivotArea dataOnly="0" labelOnly="1" outline="0" axis="axisValues" fieldPosition="0"/>
    </format>
    <format dxfId="639">
      <pivotArea outline="0" collapsedLevelsAreSubtotals="1" fieldPosition="0"/>
    </format>
    <format dxfId="638">
      <pivotArea dataOnly="0" labelOnly="1" outline="0" axis="axisValues" fieldPosition="0"/>
    </format>
    <format dxfId="637">
      <pivotArea dataOnly="0" labelOnly="1" outline="0" axis="axisValues" fieldPosition="0"/>
    </format>
    <format dxfId="636">
      <pivotArea outline="0" collapsedLevelsAreSubtotals="1" fieldPosition="0"/>
    </format>
    <format dxfId="635">
      <pivotArea dataOnly="0" labelOnly="1" outline="0" axis="axisValues" fieldPosition="0"/>
    </format>
    <format dxfId="63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3" firstHeaderRow="1" firstDataRow="1" firstDataCol="1"/>
  <pivotFields count="23">
    <pivotField showAll="0"/>
    <pivotField axis="axisRow" showAll="0" measureFilter="1" sortType="ascending">
      <items count="12">
        <item x="7"/>
        <item x="2"/>
        <item x="10"/>
        <item x="9"/>
        <item x="8"/>
        <item x="5"/>
        <item x="6"/>
        <item x="0"/>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5">
    <i>
      <x v="4"/>
    </i>
    <i>
      <x v="3"/>
    </i>
    <i>
      <x/>
    </i>
    <i>
      <x v="2"/>
    </i>
    <i>
      <x v="6"/>
    </i>
  </rowItems>
  <colItems count="1">
    <i/>
  </colItems>
  <dataFields count="1">
    <dataField name="BOWL SR" fld="20" baseField="1" baseItem="0" numFmtId="2"/>
  </dataFields>
  <formats count="28">
    <format dxfId="687">
      <pivotArea type="all" dataOnly="0" outline="0" fieldPosition="0"/>
    </format>
    <format dxfId="686">
      <pivotArea outline="0" collapsedLevelsAreSubtotals="1" fieldPosition="0"/>
    </format>
    <format dxfId="685">
      <pivotArea field="1" type="button" dataOnly="0" labelOnly="1" outline="0" axis="axisRow" fieldPosition="0"/>
    </format>
    <format dxfId="684">
      <pivotArea dataOnly="0" labelOnly="1" outline="0" axis="axisValues" fieldPosition="0"/>
    </format>
    <format dxfId="683">
      <pivotArea dataOnly="0" labelOnly="1" fieldPosition="0">
        <references count="1">
          <reference field="1" count="5">
            <x v="0"/>
            <x v="2"/>
            <x v="3"/>
            <x v="4"/>
            <x v="6"/>
          </reference>
        </references>
      </pivotArea>
    </format>
    <format dxfId="682">
      <pivotArea dataOnly="0" labelOnly="1" outline="0" axis="axisValues" fieldPosition="0"/>
    </format>
    <format dxfId="681">
      <pivotArea field="1" type="button" dataOnly="0" labelOnly="1" outline="0" axis="axisRow" fieldPosition="0"/>
    </format>
    <format dxfId="680">
      <pivotArea dataOnly="0" labelOnly="1" fieldPosition="0">
        <references count="1">
          <reference field="1" count="5">
            <x v="0"/>
            <x v="2"/>
            <x v="3"/>
            <x v="4"/>
            <x v="6"/>
          </reference>
        </references>
      </pivotArea>
    </format>
    <format dxfId="679">
      <pivotArea field="1" type="button" dataOnly="0" labelOnly="1" outline="0" axis="axisRow" fieldPosition="0"/>
    </format>
    <format dxfId="678">
      <pivotArea dataOnly="0" labelOnly="1" fieldPosition="0">
        <references count="1">
          <reference field="1" count="5">
            <x v="0"/>
            <x v="2"/>
            <x v="3"/>
            <x v="4"/>
            <x v="6"/>
          </reference>
        </references>
      </pivotArea>
    </format>
    <format dxfId="677">
      <pivotArea field="1" type="button" dataOnly="0" labelOnly="1" outline="0" axis="axisRow" fieldPosition="0"/>
    </format>
    <format dxfId="676">
      <pivotArea dataOnly="0" labelOnly="1" fieldPosition="0">
        <references count="1">
          <reference field="1" count="5">
            <x v="0"/>
            <x v="2"/>
            <x v="3"/>
            <x v="4"/>
            <x v="6"/>
          </reference>
        </references>
      </pivotArea>
    </format>
    <format dxfId="675">
      <pivotArea field="1" type="button" dataOnly="0" labelOnly="1" outline="0" axis="axisRow" fieldPosition="0"/>
    </format>
    <format dxfId="674">
      <pivotArea dataOnly="0" labelOnly="1" fieldPosition="0">
        <references count="1">
          <reference field="1" count="5">
            <x v="0"/>
            <x v="2"/>
            <x v="3"/>
            <x v="4"/>
            <x v="6"/>
          </reference>
        </references>
      </pivotArea>
    </format>
    <format dxfId="673">
      <pivotArea field="1" type="button" dataOnly="0" labelOnly="1" outline="0" axis="axisRow" fieldPosition="0"/>
    </format>
    <format dxfId="672">
      <pivotArea dataOnly="0" labelOnly="1" fieldPosition="0">
        <references count="1">
          <reference field="1" count="5">
            <x v="0"/>
            <x v="2"/>
            <x v="3"/>
            <x v="4"/>
            <x v="6"/>
          </reference>
        </references>
      </pivotArea>
    </format>
    <format dxfId="671">
      <pivotArea outline="0" collapsedLevelsAreSubtotals="1" fieldPosition="0"/>
    </format>
    <format dxfId="670">
      <pivotArea dataOnly="0" labelOnly="1" outline="0" axis="axisValues" fieldPosition="0"/>
    </format>
    <format dxfId="669">
      <pivotArea dataOnly="0" labelOnly="1" outline="0" axis="axisValues" fieldPosition="0"/>
    </format>
    <format dxfId="668">
      <pivotArea outline="0" collapsedLevelsAreSubtotals="1" fieldPosition="0"/>
    </format>
    <format dxfId="667">
      <pivotArea dataOnly="0" labelOnly="1" outline="0" axis="axisValues" fieldPosition="0"/>
    </format>
    <format dxfId="666">
      <pivotArea dataOnly="0" labelOnly="1" outline="0" axis="axisValues" fieldPosition="0"/>
    </format>
    <format dxfId="665">
      <pivotArea outline="0" collapsedLevelsAreSubtotals="1" fieldPosition="0"/>
    </format>
    <format dxfId="664">
      <pivotArea dataOnly="0" labelOnly="1" outline="0" axis="axisValues" fieldPosition="0"/>
    </format>
    <format dxfId="663">
      <pivotArea dataOnly="0" labelOnly="1" outline="0" axis="axisValues" fieldPosition="0"/>
    </format>
    <format dxfId="662">
      <pivotArea outline="0" collapsedLevelsAreSubtotals="1" fieldPosition="0"/>
    </format>
    <format dxfId="661">
      <pivotArea dataOnly="0" labelOnly="1" outline="0" axis="axisValues" fieldPosition="0"/>
    </format>
    <format dxfId="660">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K18:L23" firstHeaderRow="1" firstDataRow="1" firstDataCol="1"/>
  <pivotFields count="23">
    <pivotField showAll="0"/>
    <pivotField axis="axisRow" showAll="0" measureFilter="1" sortType="de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1"/>
    </i>
    <i>
      <x v="4"/>
    </i>
    <i>
      <x v="7"/>
    </i>
    <i>
      <x v="1"/>
    </i>
    <i>
      <x v="6"/>
    </i>
  </rowItems>
  <colItems count="1">
    <i/>
  </colItems>
  <dataFields count="1">
    <dataField name="BAT SR" fld="10" baseField="1" baseItem="0" numFmtId="2"/>
  </dataFields>
  <formats count="54">
    <format dxfId="437">
      <pivotArea type="all" dataOnly="0" outline="0" fieldPosition="0"/>
    </format>
    <format dxfId="436">
      <pivotArea outline="0" collapsedLevelsAreSubtotals="1" fieldPosition="0"/>
    </format>
    <format dxfId="435">
      <pivotArea field="1" type="button" dataOnly="0" labelOnly="1" outline="0" axis="axisRow" fieldPosition="0"/>
    </format>
    <format dxfId="434">
      <pivotArea dataOnly="0" labelOnly="1" outline="0" axis="axisValues" fieldPosition="0"/>
    </format>
    <format dxfId="433">
      <pivotArea dataOnly="0" labelOnly="1" fieldPosition="0">
        <references count="1">
          <reference field="1" count="5">
            <x v="1"/>
            <x v="4"/>
            <x v="5"/>
            <x v="6"/>
            <x v="7"/>
          </reference>
        </references>
      </pivotArea>
    </format>
    <format dxfId="432">
      <pivotArea dataOnly="0" labelOnly="1" outline="0" axis="axisValues" fieldPosition="0"/>
    </format>
    <format dxfId="431">
      <pivotArea type="all" dataOnly="0" outline="0" fieldPosition="0"/>
    </format>
    <format dxfId="430">
      <pivotArea outline="0" collapsedLevelsAreSubtotals="1" fieldPosition="0"/>
    </format>
    <format dxfId="429">
      <pivotArea field="1" type="button" dataOnly="0" labelOnly="1" outline="0" axis="axisRow" fieldPosition="0"/>
    </format>
    <format dxfId="428">
      <pivotArea dataOnly="0" labelOnly="1" outline="0" axis="axisValues" fieldPosition="0"/>
    </format>
    <format dxfId="427">
      <pivotArea dataOnly="0" labelOnly="1" fieldPosition="0">
        <references count="1">
          <reference field="1" count="5">
            <x v="1"/>
            <x v="4"/>
            <x v="5"/>
            <x v="6"/>
            <x v="7"/>
          </reference>
        </references>
      </pivotArea>
    </format>
    <format dxfId="426">
      <pivotArea dataOnly="0" labelOnly="1" outline="0" axis="axisValues" fieldPosition="0"/>
    </format>
    <format dxfId="425">
      <pivotArea type="all" dataOnly="0" outline="0" fieldPosition="0"/>
    </format>
    <format dxfId="424">
      <pivotArea outline="0" collapsedLevelsAreSubtotals="1" fieldPosition="0"/>
    </format>
    <format dxfId="423">
      <pivotArea field="1" type="button" dataOnly="0" labelOnly="1" outline="0" axis="axisRow" fieldPosition="0"/>
    </format>
    <format dxfId="422">
      <pivotArea dataOnly="0" labelOnly="1" outline="0" axis="axisValues" fieldPosition="0"/>
    </format>
    <format dxfId="421">
      <pivotArea dataOnly="0" labelOnly="1" fieldPosition="0">
        <references count="1">
          <reference field="1" count="5">
            <x v="1"/>
            <x v="4"/>
            <x v="5"/>
            <x v="6"/>
            <x v="7"/>
          </reference>
        </references>
      </pivotArea>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field="1" type="button" dataOnly="0" labelOnly="1" outline="0" axis="axisRow" fieldPosition="0"/>
    </format>
    <format dxfId="416">
      <pivotArea dataOnly="0" labelOnly="1" outline="0" axis="axisValues" fieldPosition="0"/>
    </format>
    <format dxfId="415">
      <pivotArea dataOnly="0" labelOnly="1" fieldPosition="0">
        <references count="1">
          <reference field="1" count="5">
            <x v="1"/>
            <x v="4"/>
            <x v="5"/>
            <x v="6"/>
            <x v="7"/>
          </reference>
        </references>
      </pivotArea>
    </format>
    <format dxfId="414">
      <pivotArea dataOnly="0" labelOnly="1" outline="0" axis="axisValues" fieldPosition="0"/>
    </format>
    <format dxfId="413">
      <pivotArea type="all" dataOnly="0" outline="0" fieldPosition="0"/>
    </format>
    <format dxfId="412">
      <pivotArea outline="0" collapsedLevelsAreSubtotals="1" fieldPosition="0"/>
    </format>
    <format dxfId="411">
      <pivotArea field="1" type="button" dataOnly="0" labelOnly="1" outline="0" axis="axisRow" fieldPosition="0"/>
    </format>
    <format dxfId="410">
      <pivotArea dataOnly="0" labelOnly="1" outline="0" axis="axisValues" fieldPosition="0"/>
    </format>
    <format dxfId="409">
      <pivotArea dataOnly="0" labelOnly="1" fieldPosition="0">
        <references count="1">
          <reference field="1" count="5">
            <x v="1"/>
            <x v="4"/>
            <x v="5"/>
            <x v="6"/>
            <x v="7"/>
          </reference>
        </references>
      </pivotArea>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field="1" type="button" dataOnly="0" labelOnly="1" outline="0" axis="axisRow" fieldPosition="0"/>
    </format>
    <format dxfId="404">
      <pivotArea dataOnly="0" labelOnly="1" outline="0" axis="axisValues" fieldPosition="0"/>
    </format>
    <format dxfId="403">
      <pivotArea dataOnly="0" labelOnly="1" fieldPosition="0">
        <references count="1">
          <reference field="1" count="5">
            <x v="1"/>
            <x v="4"/>
            <x v="5"/>
            <x v="6"/>
            <x v="7"/>
          </reference>
        </references>
      </pivotArea>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field="1" type="button" dataOnly="0" labelOnly="1" outline="0" axis="axisRow" fieldPosition="0"/>
    </format>
    <format dxfId="398">
      <pivotArea dataOnly="0" labelOnly="1" outline="0" axis="axisValues" fieldPosition="0"/>
    </format>
    <format dxfId="397">
      <pivotArea dataOnly="0" labelOnly="1" fieldPosition="0">
        <references count="1">
          <reference field="1" count="5">
            <x v="1"/>
            <x v="4"/>
            <x v="5"/>
            <x v="6"/>
            <x v="7"/>
          </reference>
        </references>
      </pivotArea>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field="1" type="button" dataOnly="0" labelOnly="1" outline="0" axis="axisRow" fieldPosition="0"/>
    </format>
    <format dxfId="392">
      <pivotArea dataOnly="0" labelOnly="1" outline="0" axis="axisValues" fieldPosition="0"/>
    </format>
    <format dxfId="391">
      <pivotArea dataOnly="0" labelOnly="1" fieldPosition="0">
        <references count="1">
          <reference field="1" count="5">
            <x v="1"/>
            <x v="4"/>
            <x v="5"/>
            <x v="6"/>
            <x v="7"/>
          </reference>
        </references>
      </pivotArea>
    </format>
    <format dxfId="390">
      <pivotArea dataOnly="0" labelOnly="1" outline="0" axis="axisValues" fieldPosition="0"/>
    </format>
    <format dxfId="389">
      <pivotArea type="all" dataOnly="0" outline="0" fieldPosition="0"/>
    </format>
    <format dxfId="388">
      <pivotArea outline="0" collapsedLevelsAreSubtotals="1" fieldPosition="0"/>
    </format>
    <format dxfId="387">
      <pivotArea field="1" type="button" dataOnly="0" labelOnly="1" outline="0" axis="axisRow" fieldPosition="0"/>
    </format>
    <format dxfId="386">
      <pivotArea dataOnly="0" labelOnly="1" outline="0" axis="axisValues" fieldPosition="0"/>
    </format>
    <format dxfId="385">
      <pivotArea dataOnly="0" labelOnly="1" fieldPosition="0">
        <references count="1">
          <reference field="1" count="5">
            <x v="1"/>
            <x v="4"/>
            <x v="6"/>
            <x v="7"/>
            <x v="11"/>
          </reference>
        </references>
      </pivotArea>
    </format>
    <format dxfId="38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
    </i>
    <i>
      <x v="5"/>
    </i>
    <i>
      <x v="6"/>
    </i>
    <i>
      <x v="8"/>
    </i>
    <i>
      <x v="4"/>
    </i>
  </rowItems>
  <colItems count="1">
    <i/>
  </colItems>
  <dataFields count="1">
    <dataField name="RUNS" fld="8" baseField="0" baseItem="0" numFmtId="2"/>
  </dataFields>
  <formats count="57">
    <format dxfId="494">
      <pivotArea type="all" dataOnly="0" outline="0" fieldPosition="0"/>
    </format>
    <format dxfId="493">
      <pivotArea outline="0" collapsedLevelsAreSubtotals="1" fieldPosition="0"/>
    </format>
    <format dxfId="492">
      <pivotArea field="1" type="button" dataOnly="0" labelOnly="1" outline="0" axis="axisRow" fieldPosition="0"/>
    </format>
    <format dxfId="491">
      <pivotArea dataOnly="0" labelOnly="1" outline="0" axis="axisValues" fieldPosition="0"/>
    </format>
    <format dxfId="490">
      <pivotArea dataOnly="0" labelOnly="1" fieldPosition="0">
        <references count="1">
          <reference field="1" count="5">
            <x v="4"/>
            <x v="5"/>
            <x v="6"/>
            <x v="7"/>
            <x v="8"/>
          </reference>
        </references>
      </pivotArea>
    </format>
    <format dxfId="489">
      <pivotArea dataOnly="0" labelOnly="1" outline="0" axis="axisValues" fieldPosition="0"/>
    </format>
    <format dxfId="488">
      <pivotArea type="all" dataOnly="0" outline="0" fieldPosition="0"/>
    </format>
    <format dxfId="487">
      <pivotArea outline="0" collapsedLevelsAreSubtotals="1" fieldPosition="0"/>
    </format>
    <format dxfId="486">
      <pivotArea field="1" type="button" dataOnly="0" labelOnly="1" outline="0" axis="axisRow" fieldPosition="0"/>
    </format>
    <format dxfId="485">
      <pivotArea dataOnly="0" labelOnly="1" outline="0" axis="axisValues" fieldPosition="0"/>
    </format>
    <format dxfId="484">
      <pivotArea dataOnly="0" labelOnly="1" fieldPosition="0">
        <references count="1">
          <reference field="1" count="5">
            <x v="4"/>
            <x v="5"/>
            <x v="6"/>
            <x v="7"/>
            <x v="8"/>
          </reference>
        </references>
      </pivotArea>
    </format>
    <format dxfId="483">
      <pivotArea dataOnly="0" labelOnly="1" outline="0" axis="axisValues" fieldPosition="0"/>
    </format>
    <format dxfId="482">
      <pivotArea type="all" dataOnly="0" outline="0" fieldPosition="0"/>
    </format>
    <format dxfId="481">
      <pivotArea outline="0" collapsedLevelsAreSubtotals="1" fieldPosition="0"/>
    </format>
    <format dxfId="480">
      <pivotArea field="1" type="button" dataOnly="0" labelOnly="1" outline="0" axis="axisRow" fieldPosition="0"/>
    </format>
    <format dxfId="479">
      <pivotArea dataOnly="0" labelOnly="1" outline="0" axis="axisValues" fieldPosition="0"/>
    </format>
    <format dxfId="478">
      <pivotArea dataOnly="0" labelOnly="1" fieldPosition="0">
        <references count="1">
          <reference field="1" count="5">
            <x v="4"/>
            <x v="5"/>
            <x v="6"/>
            <x v="7"/>
            <x v="8"/>
          </reference>
        </references>
      </pivotArea>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field="1" type="button" dataOnly="0" labelOnly="1" outline="0" axis="axisRow" fieldPosition="0"/>
    </format>
    <format dxfId="473">
      <pivotArea dataOnly="0" labelOnly="1" outline="0" axis="axisValues" fieldPosition="0"/>
    </format>
    <format dxfId="472">
      <pivotArea dataOnly="0" labelOnly="1" fieldPosition="0">
        <references count="1">
          <reference field="1" count="5">
            <x v="4"/>
            <x v="5"/>
            <x v="6"/>
            <x v="7"/>
            <x v="8"/>
          </reference>
        </references>
      </pivotArea>
    </format>
    <format dxfId="471">
      <pivotArea dataOnly="0" labelOnly="1" outline="0" axis="axisValues" fieldPosition="0"/>
    </format>
    <format dxfId="470">
      <pivotArea type="all" dataOnly="0" outline="0" fieldPosition="0"/>
    </format>
    <format dxfId="469">
      <pivotArea outline="0" collapsedLevelsAreSubtotals="1" fieldPosition="0"/>
    </format>
    <format dxfId="468">
      <pivotArea field="1" type="button" dataOnly="0" labelOnly="1" outline="0" axis="axisRow" fieldPosition="0"/>
    </format>
    <format dxfId="467">
      <pivotArea dataOnly="0" labelOnly="1" outline="0" axis="axisValues" fieldPosition="0"/>
    </format>
    <format dxfId="466">
      <pivotArea dataOnly="0" labelOnly="1" fieldPosition="0">
        <references count="1">
          <reference field="1" count="5">
            <x v="4"/>
            <x v="5"/>
            <x v="6"/>
            <x v="7"/>
            <x v="8"/>
          </reference>
        </references>
      </pivotArea>
    </format>
    <format dxfId="465">
      <pivotArea dataOnly="0" labelOnly="1" outline="0" axis="axisValues" fieldPosition="0"/>
    </format>
    <format dxfId="464">
      <pivotArea type="all" dataOnly="0" outline="0" fieldPosition="0"/>
    </format>
    <format dxfId="463">
      <pivotArea outline="0" collapsedLevelsAreSubtotals="1" fieldPosition="0"/>
    </format>
    <format dxfId="462">
      <pivotArea field="1" type="button" dataOnly="0" labelOnly="1" outline="0" axis="axisRow" fieldPosition="0"/>
    </format>
    <format dxfId="461">
      <pivotArea dataOnly="0" labelOnly="1" outline="0" axis="axisValues" fieldPosition="0"/>
    </format>
    <format dxfId="460">
      <pivotArea dataOnly="0" labelOnly="1" fieldPosition="0">
        <references count="1">
          <reference field="1" count="5">
            <x v="4"/>
            <x v="5"/>
            <x v="6"/>
            <x v="7"/>
            <x v="8"/>
          </reference>
        </references>
      </pivotArea>
    </format>
    <format dxfId="459">
      <pivotArea dataOnly="0" labelOnly="1" outline="0" axis="axisValues" fieldPosition="0"/>
    </format>
    <format dxfId="458">
      <pivotArea type="all" dataOnly="0" outline="0" fieldPosition="0"/>
    </format>
    <format dxfId="457">
      <pivotArea outline="0" collapsedLevelsAreSubtotals="1" fieldPosition="0"/>
    </format>
    <format dxfId="456">
      <pivotArea field="1" type="button" dataOnly="0" labelOnly="1" outline="0" axis="axisRow" fieldPosition="0"/>
    </format>
    <format dxfId="455">
      <pivotArea dataOnly="0" labelOnly="1" outline="0" axis="axisValues" fieldPosition="0"/>
    </format>
    <format dxfId="454">
      <pivotArea dataOnly="0" labelOnly="1" fieldPosition="0">
        <references count="1">
          <reference field="1" count="5">
            <x v="4"/>
            <x v="5"/>
            <x v="6"/>
            <x v="7"/>
            <x v="8"/>
          </reference>
        </references>
      </pivotArea>
    </format>
    <format dxfId="453">
      <pivotArea dataOnly="0" labelOnly="1" outline="0" axis="axisValues" fieldPosition="0"/>
    </format>
    <format dxfId="452">
      <pivotArea type="all" dataOnly="0" outline="0" fieldPosition="0"/>
    </format>
    <format dxfId="451">
      <pivotArea outline="0" collapsedLevelsAreSubtotals="1" fieldPosition="0"/>
    </format>
    <format dxfId="450">
      <pivotArea field="1" type="button" dataOnly="0" labelOnly="1" outline="0" axis="axisRow" fieldPosition="0"/>
    </format>
    <format dxfId="449">
      <pivotArea dataOnly="0" labelOnly="1" outline="0" axis="axisValues" fieldPosition="0"/>
    </format>
    <format dxfId="448">
      <pivotArea dataOnly="0" labelOnly="1" fieldPosition="0">
        <references count="1">
          <reference field="1" count="5">
            <x v="4"/>
            <x v="5"/>
            <x v="6"/>
            <x v="7"/>
            <x v="8"/>
          </reference>
        </references>
      </pivotArea>
    </format>
    <format dxfId="447">
      <pivotArea dataOnly="0" labelOnly="1" outline="0" axis="axisValues" fieldPosition="0"/>
    </format>
    <format dxfId="446">
      <pivotArea outline="0" collapsedLevelsAreSubtotals="1" fieldPosition="0"/>
    </format>
    <format dxfId="445">
      <pivotArea dataOnly="0" labelOnly="1" outline="0" axis="axisValues" fieldPosition="0"/>
    </format>
    <format dxfId="444">
      <pivotArea dataOnly="0" labelOnly="1" outline="0" axis="axisValues" fieldPosition="0"/>
    </format>
    <format dxfId="443">
      <pivotArea type="all" dataOnly="0" outline="0" fieldPosition="0"/>
    </format>
    <format dxfId="442">
      <pivotArea outline="0" collapsedLevelsAreSubtotals="1" fieldPosition="0"/>
    </format>
    <format dxfId="441">
      <pivotArea field="1" type="button" dataOnly="0" labelOnly="1" outline="0" axis="axisRow" fieldPosition="0"/>
    </format>
    <format dxfId="440">
      <pivotArea dataOnly="0" labelOnly="1" outline="0" axis="axisValues" fieldPosition="0"/>
    </format>
    <format dxfId="439">
      <pivotArea dataOnly="0" labelOnly="1" fieldPosition="0">
        <references count="1">
          <reference field="1" count="5">
            <x v="4"/>
            <x v="5"/>
            <x v="6"/>
            <x v="7"/>
            <x v="8"/>
          </reference>
        </references>
      </pivotArea>
    </format>
    <format dxfId="438">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de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
    </i>
    <i>
      <x v="11"/>
    </i>
    <i>
      <x/>
    </i>
    <i>
      <x v="4"/>
    </i>
    <i>
      <x v="8"/>
    </i>
  </rowItems>
  <colItems count="1">
    <i/>
  </colItems>
  <dataFields count="1">
    <dataField name="BAT AVG" fld="9" baseField="0" baseItem="0" numFmtId="2"/>
  </dataFields>
  <formats count="15">
    <format dxfId="509">
      <pivotArea outline="0" collapsedLevelsAreSubtotals="1" fieldPosition="0"/>
    </format>
    <format dxfId="508">
      <pivotArea dataOnly="0" labelOnly="1" outline="0" axis="axisValues" fieldPosition="0"/>
    </format>
    <format dxfId="507">
      <pivotArea dataOnly="0" labelOnly="1" outline="0" axis="axisValues" fieldPosition="0"/>
    </format>
    <format dxfId="506">
      <pivotArea dataOnly="0" labelOnly="1" outline="0" axis="axisValues" fieldPosition="0"/>
    </format>
    <format dxfId="505">
      <pivotArea dataOnly="0" labelOnly="1" outline="0" axis="axisValues" fieldPosition="0"/>
    </format>
    <format dxfId="504">
      <pivotArea dataOnly="0" labelOnly="1" outline="0" axis="axisValues" fieldPosition="0"/>
    </format>
    <format dxfId="503">
      <pivotArea dataOnly="0" labelOnly="1" outline="0" axis="axisValues" fieldPosition="0"/>
    </format>
    <format dxfId="502">
      <pivotArea field="1" type="button" dataOnly="0" labelOnly="1" outline="0" axis="axisRow" fieldPosition="0"/>
    </format>
    <format dxfId="501">
      <pivotArea field="1" type="button" dataOnly="0" labelOnly="1" outline="0" axis="axisRow" fieldPosition="0"/>
    </format>
    <format dxfId="500">
      <pivotArea type="all" dataOnly="0" outline="0" fieldPosition="0"/>
    </format>
    <format dxfId="499">
      <pivotArea outline="0" collapsedLevelsAreSubtotals="1" fieldPosition="0"/>
    </format>
    <format dxfId="498">
      <pivotArea field="1" type="button" dataOnly="0" labelOnly="1" outline="0" axis="axisRow" fieldPosition="0"/>
    </format>
    <format dxfId="497">
      <pivotArea dataOnly="0" labelOnly="1" outline="0" axis="axisValues" fieldPosition="0"/>
    </format>
    <format dxfId="496">
      <pivotArea dataOnly="0" labelOnly="1" fieldPosition="0">
        <references count="1">
          <reference field="1" count="5">
            <x v="0"/>
            <x v="4"/>
            <x v="7"/>
            <x v="8"/>
            <x v="11"/>
          </reference>
        </references>
      </pivotArea>
    </format>
    <format dxfId="495">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rowHeaderCaption="Player">
  <location ref="E18:F23" firstHeaderRow="1" firstDataRow="1" firstDataCol="1"/>
  <pivotFields count="23">
    <pivotField showAll="0"/>
    <pivotField axis="axisRow" showAll="0" measureFilter="1" sortType="descending">
      <items count="13">
        <item x="8"/>
        <item x="10"/>
        <item x="5"/>
        <item x="7"/>
        <item x="2"/>
        <item n="Phil Salt ️" x="1"/>
        <item x="3"/>
        <item x="6"/>
        <item n="Tim David️"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9"/>
    </i>
    <i>
      <x v="5"/>
    </i>
    <i>
      <x v="6"/>
    </i>
    <i>
      <x v="2"/>
    </i>
    <i>
      <x v="8"/>
    </i>
  </rowItems>
  <colItems count="1">
    <i/>
  </colItems>
  <dataFields count="1">
    <dataField name="RUNS" fld="8" baseField="1" baseItem="0" numFmtId="2"/>
  </dataFields>
  <formats count="16">
    <format dxfId="906">
      <pivotArea outline="0" collapsedLevelsAreSubtotals="1" fieldPosition="0"/>
    </format>
    <format dxfId="905">
      <pivotArea dataOnly="0" labelOnly="1" outline="0" axis="axisValues" fieldPosition="0"/>
    </format>
    <format dxfId="904">
      <pivotArea dataOnly="0" labelOnly="1" outline="0" axis="axisValues" fieldPosition="0"/>
    </format>
    <format dxfId="903">
      <pivotArea outline="0" collapsedLevelsAreSubtotals="1" fieldPosition="0"/>
    </format>
    <format dxfId="902">
      <pivotArea dataOnly="0" labelOnly="1" outline="0" axis="axisValues" fieldPosition="0"/>
    </format>
    <format dxfId="901">
      <pivotArea dataOnly="0" labelOnly="1" outline="0" axis="axisValues" fieldPosition="0"/>
    </format>
    <format dxfId="900">
      <pivotArea field="1" type="button" dataOnly="0" labelOnly="1" outline="0" axis="axisRow" fieldPosition="0"/>
    </format>
    <format dxfId="899">
      <pivotArea dataOnly="0" labelOnly="1" fieldPosition="0">
        <references count="1">
          <reference field="1" count="5">
            <x v="2"/>
            <x v="5"/>
            <x v="6"/>
            <x v="8"/>
            <x v="9"/>
          </reference>
        </references>
      </pivotArea>
    </format>
    <format dxfId="898">
      <pivotArea field="1" type="button" dataOnly="0" labelOnly="1" outline="0" axis="axisRow" fieldPosition="0"/>
    </format>
    <format dxfId="897">
      <pivotArea dataOnly="0" labelOnly="1" fieldPosition="0">
        <references count="1">
          <reference field="1" count="5">
            <x v="2"/>
            <x v="5"/>
            <x v="6"/>
            <x v="8"/>
            <x v="9"/>
          </reference>
        </references>
      </pivotArea>
    </format>
    <format dxfId="896">
      <pivotArea type="all" dataOnly="0" outline="0" fieldPosition="0"/>
    </format>
    <format dxfId="895">
      <pivotArea outline="0" collapsedLevelsAreSubtotals="1" fieldPosition="0"/>
    </format>
    <format dxfId="894">
      <pivotArea field="1" type="button" dataOnly="0" labelOnly="1" outline="0" axis="axisRow" fieldPosition="0"/>
    </format>
    <format dxfId="893">
      <pivotArea dataOnly="0" labelOnly="1" outline="0" axis="axisValues" fieldPosition="0"/>
    </format>
    <format dxfId="892">
      <pivotArea dataOnly="0" labelOnly="1" fieldPosition="0">
        <references count="1">
          <reference field="1" count="5">
            <x v="2"/>
            <x v="5"/>
            <x v="6"/>
            <x v="8"/>
            <x v="9"/>
          </reference>
        </references>
      </pivotArea>
    </format>
    <format dxfId="891">
      <pivotArea dataOnly="0" labelOnly="1" outline="0" axis="axisValues"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5"/>
          </reference>
        </references>
      </pivotArea>
    </chartFormat>
    <chartFormat chart="1" format="4">
      <pivotArea type="data" outline="0" fieldPosition="0">
        <references count="2">
          <reference field="4294967294" count="1" selected="0">
            <x v="0"/>
          </reference>
          <reference field="1" count="1" selected="0">
            <x v="6"/>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2" firstHeaderRow="1" firstDataRow="1" firstDataCol="1"/>
  <pivotFields count="23">
    <pivotField showAll="0"/>
    <pivotField axis="axisRow" showAll="0" measureFilter="1" sortType="de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v="7"/>
    </i>
    <i>
      <x v="5"/>
    </i>
    <i>
      <x v="6"/>
    </i>
    <i>
      <x v="8"/>
    </i>
  </rowItems>
  <colItems count="1">
    <i/>
  </colItems>
  <dataFields count="1">
    <dataField name="50+ SCORES " fld="11" baseField="0" baseItem="0" numFmtId="2"/>
  </dataFields>
  <formats count="57">
    <format dxfId="566">
      <pivotArea type="all" dataOnly="0" outline="0" fieldPosition="0"/>
    </format>
    <format dxfId="565">
      <pivotArea outline="0" collapsedLevelsAreSubtotals="1" fieldPosition="0"/>
    </format>
    <format dxfId="564">
      <pivotArea field="1" type="button" dataOnly="0" labelOnly="1" outline="0" axis="axisRow" fieldPosition="0"/>
    </format>
    <format dxfId="563">
      <pivotArea dataOnly="0" labelOnly="1" outline="0" axis="axisValues" fieldPosition="0"/>
    </format>
    <format dxfId="562">
      <pivotArea dataOnly="0" labelOnly="1" fieldPosition="0">
        <references count="1">
          <reference field="1" count="5">
            <x v="5"/>
            <x v="6"/>
            <x v="7"/>
            <x v="8"/>
            <x v="10"/>
          </reference>
        </references>
      </pivotArea>
    </format>
    <format dxfId="561">
      <pivotArea dataOnly="0" labelOnly="1" outline="0" axis="axisValues" fieldPosition="0"/>
    </format>
    <format dxfId="560">
      <pivotArea type="all" dataOnly="0" outline="0" fieldPosition="0"/>
    </format>
    <format dxfId="559">
      <pivotArea outline="0" collapsedLevelsAreSubtotals="1" fieldPosition="0"/>
    </format>
    <format dxfId="558">
      <pivotArea field="1" type="button" dataOnly="0" labelOnly="1" outline="0" axis="axisRow" fieldPosition="0"/>
    </format>
    <format dxfId="557">
      <pivotArea dataOnly="0" labelOnly="1" outline="0" axis="axisValues" fieldPosition="0"/>
    </format>
    <format dxfId="556">
      <pivotArea dataOnly="0" labelOnly="1" fieldPosition="0">
        <references count="1">
          <reference field="1" count="5">
            <x v="5"/>
            <x v="6"/>
            <x v="7"/>
            <x v="8"/>
            <x v="10"/>
          </reference>
        </references>
      </pivotArea>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field="1" type="button" dataOnly="0" labelOnly="1" outline="0" axis="axisRow" fieldPosition="0"/>
    </format>
    <format dxfId="551">
      <pivotArea dataOnly="0" labelOnly="1" outline="0" axis="axisValues" fieldPosition="0"/>
    </format>
    <format dxfId="550">
      <pivotArea dataOnly="0" labelOnly="1" fieldPosition="0">
        <references count="1">
          <reference field="1" count="5">
            <x v="5"/>
            <x v="6"/>
            <x v="7"/>
            <x v="8"/>
            <x v="10"/>
          </reference>
        </references>
      </pivotArea>
    </format>
    <format dxfId="549">
      <pivotArea dataOnly="0" labelOnly="1" outline="0" axis="axisValues" fieldPosition="0"/>
    </format>
    <format dxfId="548">
      <pivotArea type="all" dataOnly="0" outline="0" fieldPosition="0"/>
    </format>
    <format dxfId="547">
      <pivotArea outline="0" collapsedLevelsAreSubtotals="1" fieldPosition="0"/>
    </format>
    <format dxfId="546">
      <pivotArea field="1" type="button" dataOnly="0" labelOnly="1" outline="0" axis="axisRow" fieldPosition="0"/>
    </format>
    <format dxfId="545">
      <pivotArea dataOnly="0" labelOnly="1" outline="0" axis="axisValues" fieldPosition="0"/>
    </format>
    <format dxfId="544">
      <pivotArea dataOnly="0" labelOnly="1" fieldPosition="0">
        <references count="1">
          <reference field="1" count="5">
            <x v="5"/>
            <x v="6"/>
            <x v="7"/>
            <x v="8"/>
            <x v="10"/>
          </reference>
        </references>
      </pivotArea>
    </format>
    <format dxfId="543">
      <pivotArea dataOnly="0" labelOnly="1" outline="0" axis="axisValues" fieldPosition="0"/>
    </format>
    <format dxfId="542">
      <pivotArea type="all" dataOnly="0" outline="0" fieldPosition="0"/>
    </format>
    <format dxfId="541">
      <pivotArea outline="0" collapsedLevelsAreSubtotals="1" fieldPosition="0"/>
    </format>
    <format dxfId="540">
      <pivotArea field="1" type="button" dataOnly="0" labelOnly="1" outline="0" axis="axisRow" fieldPosition="0"/>
    </format>
    <format dxfId="539">
      <pivotArea dataOnly="0" labelOnly="1" outline="0" axis="axisValues" fieldPosition="0"/>
    </format>
    <format dxfId="538">
      <pivotArea dataOnly="0" labelOnly="1" fieldPosition="0">
        <references count="1">
          <reference field="1" count="5">
            <x v="5"/>
            <x v="6"/>
            <x v="7"/>
            <x v="8"/>
            <x v="10"/>
          </reference>
        </references>
      </pivotArea>
    </format>
    <format dxfId="537">
      <pivotArea dataOnly="0" labelOnly="1" outline="0" axis="axisValues" fieldPosition="0"/>
    </format>
    <format dxfId="536">
      <pivotArea type="all" dataOnly="0" outline="0" fieldPosition="0"/>
    </format>
    <format dxfId="535">
      <pivotArea outline="0" collapsedLevelsAreSubtotals="1" fieldPosition="0"/>
    </format>
    <format dxfId="534">
      <pivotArea field="1" type="button" dataOnly="0" labelOnly="1" outline="0" axis="axisRow" fieldPosition="0"/>
    </format>
    <format dxfId="533">
      <pivotArea dataOnly="0" labelOnly="1" outline="0" axis="axisValues" fieldPosition="0"/>
    </format>
    <format dxfId="532">
      <pivotArea dataOnly="0" labelOnly="1" fieldPosition="0">
        <references count="1">
          <reference field="1" count="5">
            <x v="5"/>
            <x v="6"/>
            <x v="7"/>
            <x v="8"/>
            <x v="10"/>
          </reference>
        </references>
      </pivotArea>
    </format>
    <format dxfId="531">
      <pivotArea dataOnly="0" labelOnly="1" outline="0" axis="axisValues" fieldPosition="0"/>
    </format>
    <format dxfId="530">
      <pivotArea type="all" dataOnly="0" outline="0" fieldPosition="0"/>
    </format>
    <format dxfId="529">
      <pivotArea outline="0" collapsedLevelsAreSubtotals="1" fieldPosition="0"/>
    </format>
    <format dxfId="528">
      <pivotArea field="1" type="button" dataOnly="0" labelOnly="1" outline="0" axis="axisRow" fieldPosition="0"/>
    </format>
    <format dxfId="527">
      <pivotArea dataOnly="0" labelOnly="1" outline="0" axis="axisValues" fieldPosition="0"/>
    </format>
    <format dxfId="526">
      <pivotArea dataOnly="0" labelOnly="1" fieldPosition="0">
        <references count="1">
          <reference field="1" count="5">
            <x v="5"/>
            <x v="6"/>
            <x v="7"/>
            <x v="8"/>
            <x v="10"/>
          </reference>
        </references>
      </pivotArea>
    </format>
    <format dxfId="525">
      <pivotArea dataOnly="0" labelOnly="1" outline="0" axis="axisValues" fieldPosition="0"/>
    </format>
    <format dxfId="524">
      <pivotArea type="all" dataOnly="0" outline="0" fieldPosition="0"/>
    </format>
    <format dxfId="523">
      <pivotArea outline="0" collapsedLevelsAreSubtotals="1" fieldPosition="0"/>
    </format>
    <format dxfId="522">
      <pivotArea field="1" type="button" dataOnly="0" labelOnly="1" outline="0" axis="axisRow" fieldPosition="0"/>
    </format>
    <format dxfId="521">
      <pivotArea dataOnly="0" labelOnly="1" outline="0" axis="axisValues" fieldPosition="0"/>
    </format>
    <format dxfId="520">
      <pivotArea dataOnly="0" labelOnly="1" fieldPosition="0">
        <references count="1">
          <reference field="1" count="5">
            <x v="5"/>
            <x v="6"/>
            <x v="7"/>
            <x v="8"/>
            <x v="10"/>
          </reference>
        </references>
      </pivotArea>
    </format>
    <format dxfId="519">
      <pivotArea dataOnly="0" labelOnly="1" outline="0" axis="axisValues" fieldPosition="0"/>
    </format>
    <format dxfId="518">
      <pivotArea outline="0" collapsedLevelsAreSubtotals="1" fieldPosition="0"/>
    </format>
    <format dxfId="517">
      <pivotArea dataOnly="0" labelOnly="1" outline="0" axis="axisValues" fieldPosition="0"/>
    </format>
    <format dxfId="516">
      <pivotArea dataOnly="0" labelOnly="1" outline="0" axis="axisValues" fieldPosition="0"/>
    </format>
    <format dxfId="515">
      <pivotArea type="all" dataOnly="0" outline="0" fieldPosition="0"/>
    </format>
    <format dxfId="514">
      <pivotArea outline="0" collapsedLevelsAreSubtotals="1" fieldPosition="0"/>
    </format>
    <format dxfId="513">
      <pivotArea field="1" type="button" dataOnly="0" labelOnly="1" outline="0" axis="axisRow" fieldPosition="0"/>
    </format>
    <format dxfId="512">
      <pivotArea dataOnly="0" labelOnly="1" outline="0" axis="axisValues" fieldPosition="0"/>
    </format>
    <format dxfId="511">
      <pivotArea dataOnly="0" labelOnly="1" fieldPosition="0">
        <references count="1">
          <reference field="1" count="4">
            <x v="5"/>
            <x v="6"/>
            <x v="7"/>
            <x v="8"/>
          </reference>
        </references>
      </pivotArea>
    </format>
    <format dxfId="510">
      <pivotArea dataOnly="0" labelOnly="1" outline="0" axis="axisValues" fieldPosition="0"/>
    </format>
  </formats>
  <pivotTableStyleInfo name="PivotStyleLight16" showRowHeaders="1" showColHeaders="1" showRowStripes="0" showColStripes="0" showLastColumn="1"/>
  <filters count="1">
    <filter fld="1"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a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5">
    <i>
      <x v="2"/>
    </i>
    <i>
      <x v="3"/>
    </i>
    <i>
      <x v="9"/>
    </i>
    <i>
      <x/>
    </i>
    <i>
      <x v="1"/>
    </i>
  </rowItems>
  <colItems count="1">
    <i/>
  </colItems>
  <dataFields count="1">
    <dataField name="BOWL ECO" fld="18" baseField="1" baseItem="0" numFmtId="2"/>
  </dataFields>
  <formats count="24">
    <format dxfId="311">
      <pivotArea type="all" dataOnly="0" outline="0" fieldPosition="0"/>
    </format>
    <format dxfId="310">
      <pivotArea outline="0" collapsedLevelsAreSubtotals="1" fieldPosition="0"/>
    </format>
    <format dxfId="309">
      <pivotArea field="1" type="button" dataOnly="0" labelOnly="1" outline="0" axis="axisRow" fieldPosition="0"/>
    </format>
    <format dxfId="308">
      <pivotArea dataOnly="0" labelOnly="1" outline="0" axis="axisValues" fieldPosition="0"/>
    </format>
    <format dxfId="307">
      <pivotArea dataOnly="0" labelOnly="1" fieldPosition="0">
        <references count="1">
          <reference field="1" count="5">
            <x v="0"/>
            <x v="1"/>
            <x v="3"/>
            <x v="9"/>
            <x v="10"/>
          </reference>
        </references>
      </pivotArea>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field="1" type="button" dataOnly="0" labelOnly="1" outline="0" axis="axisRow" fieldPosition="0"/>
    </format>
    <format dxfId="302">
      <pivotArea dataOnly="0" labelOnly="1" outline="0" axis="axisValues" fieldPosition="0"/>
    </format>
    <format dxfId="301">
      <pivotArea dataOnly="0" labelOnly="1" fieldPosition="0">
        <references count="1">
          <reference field="1" count="5">
            <x v="0"/>
            <x v="1"/>
            <x v="2"/>
            <x v="3"/>
            <x v="9"/>
          </reference>
        </references>
      </pivotArea>
    </format>
    <format dxfId="300">
      <pivotArea dataOnly="0" labelOnly="1" outline="0" axis="axisValues" fieldPosition="0"/>
    </format>
    <format dxfId="299">
      <pivotArea type="all" dataOnly="0" outline="0" fieldPosition="0"/>
    </format>
    <format dxfId="298">
      <pivotArea outline="0" collapsedLevelsAreSubtotals="1" fieldPosition="0"/>
    </format>
    <format dxfId="297">
      <pivotArea field="1" type="button" dataOnly="0" labelOnly="1" outline="0" axis="axisRow" fieldPosition="0"/>
    </format>
    <format dxfId="296">
      <pivotArea dataOnly="0" labelOnly="1" outline="0" axis="axisValues" fieldPosition="0"/>
    </format>
    <format dxfId="295">
      <pivotArea dataOnly="0" labelOnly="1" fieldPosition="0">
        <references count="1">
          <reference field="1" count="5">
            <x v="0"/>
            <x v="1"/>
            <x v="2"/>
            <x v="3"/>
            <x v="9"/>
          </reference>
        </references>
      </pivotArea>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field="1" type="button" dataOnly="0" labelOnly="1" outline="0" axis="axisRow" fieldPosition="0"/>
    </format>
    <format dxfId="290">
      <pivotArea dataOnly="0" labelOnly="1" outline="0" axis="axisValues" fieldPosition="0"/>
    </format>
    <format dxfId="289">
      <pivotArea dataOnly="0" labelOnly="1" fieldPosition="0">
        <references count="1">
          <reference field="1" count="5">
            <x v="0"/>
            <x v="1"/>
            <x v="2"/>
            <x v="3"/>
            <x v="9"/>
          </reference>
        </references>
      </pivotArea>
    </format>
    <format dxfId="288">
      <pivotArea dataOnly="0" labelOnly="1" outline="0" axis="axisValues" fieldPosition="0"/>
    </format>
  </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3" firstHeaderRow="1" firstDataRow="1" firstDataCol="1"/>
  <pivotFields count="23">
    <pivotField showAll="0"/>
    <pivotField axis="axisRow" showAll="0" measureFilter="1" sortType="a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5">
    <i>
      <x v="1"/>
    </i>
    <i>
      <x v="9"/>
    </i>
    <i>
      <x v="2"/>
    </i>
    <i>
      <x/>
    </i>
    <i>
      <x v="3"/>
    </i>
  </rowItems>
  <colItems count="1">
    <i/>
  </colItems>
  <dataFields count="1">
    <dataField name="BOWL SR" fld="20" baseField="1" baseItem="0" numFmtId="2"/>
  </dataFields>
  <formats count="24">
    <format dxfId="335">
      <pivotArea type="all" dataOnly="0" outline="0" fieldPosition="0"/>
    </format>
    <format dxfId="334">
      <pivotArea outline="0" collapsedLevelsAreSubtotals="1" fieldPosition="0"/>
    </format>
    <format dxfId="333">
      <pivotArea field="1" type="button" dataOnly="0" labelOnly="1" outline="0" axis="axisRow" fieldPosition="0"/>
    </format>
    <format dxfId="332">
      <pivotArea dataOnly="0" labelOnly="1" outline="0" axis="axisValues" fieldPosition="0"/>
    </format>
    <format dxfId="331">
      <pivotArea dataOnly="0" labelOnly="1" fieldPosition="0">
        <references count="1">
          <reference field="1" count="5">
            <x v="0"/>
            <x v="1"/>
            <x v="2"/>
            <x v="3"/>
            <x v="9"/>
          </reference>
        </references>
      </pivotArea>
    </format>
    <format dxfId="330">
      <pivotArea dataOnly="0" labelOnly="1" outline="0" axis="axisValues" fieldPosition="0"/>
    </format>
    <format dxfId="329">
      <pivotArea type="all" dataOnly="0" outline="0" fieldPosition="0"/>
    </format>
    <format dxfId="328">
      <pivotArea outline="0" collapsedLevelsAreSubtotals="1" fieldPosition="0"/>
    </format>
    <format dxfId="327">
      <pivotArea field="1" type="button" dataOnly="0" labelOnly="1" outline="0" axis="axisRow" fieldPosition="0"/>
    </format>
    <format dxfId="326">
      <pivotArea dataOnly="0" labelOnly="1" outline="0" axis="axisValues" fieldPosition="0"/>
    </format>
    <format dxfId="325">
      <pivotArea dataOnly="0" labelOnly="1" fieldPosition="0">
        <references count="1">
          <reference field="1" count="5">
            <x v="0"/>
            <x v="1"/>
            <x v="2"/>
            <x v="3"/>
            <x v="9"/>
          </reference>
        </references>
      </pivotArea>
    </format>
    <format dxfId="324">
      <pivotArea dataOnly="0" labelOnly="1" outline="0" axis="axisValues" fieldPosition="0"/>
    </format>
    <format dxfId="323">
      <pivotArea type="all" dataOnly="0" outline="0" fieldPosition="0"/>
    </format>
    <format dxfId="322">
      <pivotArea outline="0" collapsedLevelsAreSubtotals="1" fieldPosition="0"/>
    </format>
    <format dxfId="321">
      <pivotArea field="1" type="button" dataOnly="0" labelOnly="1" outline="0" axis="axisRow" fieldPosition="0"/>
    </format>
    <format dxfId="320">
      <pivotArea dataOnly="0" labelOnly="1" outline="0" axis="axisValues" fieldPosition="0"/>
    </format>
    <format dxfId="319">
      <pivotArea dataOnly="0" labelOnly="1" fieldPosition="0">
        <references count="1">
          <reference field="1" count="5">
            <x v="0"/>
            <x v="1"/>
            <x v="2"/>
            <x v="3"/>
            <x v="9"/>
          </reference>
        </references>
      </pivotArea>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1" type="button" dataOnly="0" labelOnly="1" outline="0" axis="axisRow" fieldPosition="0"/>
    </format>
    <format dxfId="314">
      <pivotArea dataOnly="0" labelOnly="1" outline="0" axis="axisValues" fieldPosition="0"/>
    </format>
    <format dxfId="313">
      <pivotArea dataOnly="0" labelOnly="1" fieldPosition="0">
        <references count="1">
          <reference field="1" count="5">
            <x v="0"/>
            <x v="1"/>
            <x v="2"/>
            <x v="3"/>
            <x v="9"/>
          </reference>
        </references>
      </pivotArea>
    </format>
    <format dxfId="312">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
  <location ref="K18:L23" firstHeaderRow="1" firstDataRow="1" firstDataCol="1"/>
  <pivotFields count="23">
    <pivotField showAll="0"/>
    <pivotField axis="axisRow" showAll="0" measureFilter="1" sortType="a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5">
    <i>
      <x v="2"/>
    </i>
    <i>
      <x v="9"/>
    </i>
    <i>
      <x v="1"/>
    </i>
    <i>
      <x v="3"/>
    </i>
    <i>
      <x/>
    </i>
  </rowItems>
  <colItems count="1">
    <i/>
  </colItems>
  <dataFields count="1">
    <dataField name="BOWL AVG " fld="19" baseField="1" baseItem="0" numFmtId="2"/>
  </dataFields>
  <formats count="24">
    <format dxfId="359">
      <pivotArea type="all" dataOnly="0" outline="0" fieldPosition="0"/>
    </format>
    <format dxfId="358">
      <pivotArea outline="0" collapsedLevelsAreSubtotals="1" fieldPosition="0"/>
    </format>
    <format dxfId="357">
      <pivotArea field="1" type="button" dataOnly="0" labelOnly="1" outline="0" axis="axisRow" fieldPosition="0"/>
    </format>
    <format dxfId="356">
      <pivotArea dataOnly="0" labelOnly="1" outline="0" axis="axisValues" fieldPosition="0"/>
    </format>
    <format dxfId="355">
      <pivotArea dataOnly="0" labelOnly="1" fieldPosition="0">
        <references count="1">
          <reference field="1" count="5">
            <x v="0"/>
            <x v="1"/>
            <x v="3"/>
            <x v="9"/>
            <x v="10"/>
          </reference>
        </references>
      </pivotArea>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field="1" type="button" dataOnly="0" labelOnly="1" outline="0" axis="axisRow" fieldPosition="0"/>
    </format>
    <format dxfId="350">
      <pivotArea dataOnly="0" labelOnly="1" outline="0" axis="axisValues" fieldPosition="0"/>
    </format>
    <format dxfId="349">
      <pivotArea dataOnly="0" labelOnly="1" fieldPosition="0">
        <references count="1">
          <reference field="1" count="5">
            <x v="0"/>
            <x v="1"/>
            <x v="2"/>
            <x v="3"/>
            <x v="9"/>
          </reference>
        </references>
      </pivotArea>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1" type="button" dataOnly="0" labelOnly="1" outline="0" axis="axisRow" fieldPosition="0"/>
    </format>
    <format dxfId="344">
      <pivotArea dataOnly="0" labelOnly="1" outline="0" axis="axisValues" fieldPosition="0"/>
    </format>
    <format dxfId="343">
      <pivotArea dataOnly="0" labelOnly="1" fieldPosition="0">
        <references count="1">
          <reference field="1" count="5">
            <x v="0"/>
            <x v="1"/>
            <x v="2"/>
            <x v="3"/>
            <x v="9"/>
          </reference>
        </references>
      </pivotArea>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field="1" type="button" dataOnly="0" labelOnly="1" outline="0" axis="axisRow" fieldPosition="0"/>
    </format>
    <format dxfId="338">
      <pivotArea dataOnly="0" labelOnly="1" outline="0" axis="axisValues" fieldPosition="0"/>
    </format>
    <format dxfId="337">
      <pivotArea dataOnly="0" labelOnly="1" fieldPosition="0">
        <references count="1">
          <reference field="1" count="5">
            <x v="0"/>
            <x v="1"/>
            <x v="2"/>
            <x v="3"/>
            <x v="9"/>
          </reference>
        </references>
      </pivotArea>
    </format>
    <format dxfId="336">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3">
        <item x="8"/>
        <item x="4"/>
        <item x="10"/>
        <item x="7"/>
        <item x="5"/>
        <item x="1"/>
        <item x="0"/>
        <item x="3"/>
        <item x="2"/>
        <item x="9"/>
        <item m="1" x="1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v="9"/>
    </i>
    <i>
      <x v="2"/>
    </i>
    <i>
      <x v="1"/>
    </i>
    <i>
      <x/>
    </i>
    <i>
      <x v="3"/>
    </i>
  </rowItems>
  <colItems count="1">
    <i/>
  </colItems>
  <dataFields count="1">
    <dataField name="WICKETS " fld="13" baseField="0" baseItem="0" numFmtId="2"/>
  </dataFields>
  <formats count="24">
    <format dxfId="383">
      <pivotArea type="all" dataOnly="0" outline="0" fieldPosition="0"/>
    </format>
    <format dxfId="382">
      <pivotArea outline="0" collapsedLevelsAreSubtotals="1" fieldPosition="0"/>
    </format>
    <format dxfId="381">
      <pivotArea field="1" type="button" dataOnly="0" labelOnly="1" outline="0" axis="axisRow" fieldPosition="0"/>
    </format>
    <format dxfId="380">
      <pivotArea dataOnly="0" labelOnly="1" outline="0" axis="axisValues" fieldPosition="0"/>
    </format>
    <format dxfId="379">
      <pivotArea dataOnly="0" labelOnly="1" fieldPosition="0">
        <references count="1">
          <reference field="1" count="5">
            <x v="0"/>
            <x v="1"/>
            <x v="2"/>
            <x v="3"/>
            <x v="9"/>
          </reference>
        </references>
      </pivotArea>
    </format>
    <format dxfId="378">
      <pivotArea dataOnly="0" labelOnly="1" outline="0" axis="axisValues" fieldPosition="0"/>
    </format>
    <format dxfId="377">
      <pivotArea type="all" dataOnly="0" outline="0" fieldPosition="0"/>
    </format>
    <format dxfId="376">
      <pivotArea outline="0" collapsedLevelsAreSubtotals="1" fieldPosition="0"/>
    </format>
    <format dxfId="375">
      <pivotArea field="1" type="button" dataOnly="0" labelOnly="1" outline="0" axis="axisRow" fieldPosition="0"/>
    </format>
    <format dxfId="374">
      <pivotArea dataOnly="0" labelOnly="1" outline="0" axis="axisValues" fieldPosition="0"/>
    </format>
    <format dxfId="373">
      <pivotArea dataOnly="0" labelOnly="1" fieldPosition="0">
        <references count="1">
          <reference field="1" count="5">
            <x v="0"/>
            <x v="1"/>
            <x v="2"/>
            <x v="3"/>
            <x v="9"/>
          </reference>
        </references>
      </pivotArea>
    </format>
    <format dxfId="372">
      <pivotArea dataOnly="0" labelOnly="1" outline="0" axis="axisValues" fieldPosition="0"/>
    </format>
    <format dxfId="371">
      <pivotArea type="all" dataOnly="0" outline="0" fieldPosition="0"/>
    </format>
    <format dxfId="370">
      <pivotArea outline="0" collapsedLevelsAreSubtotals="1" fieldPosition="0"/>
    </format>
    <format dxfId="369">
      <pivotArea field="1" type="button" dataOnly="0" labelOnly="1" outline="0" axis="axisRow" fieldPosition="0"/>
    </format>
    <format dxfId="368">
      <pivotArea dataOnly="0" labelOnly="1" outline="0" axis="axisValues" fieldPosition="0"/>
    </format>
    <format dxfId="367">
      <pivotArea dataOnly="0" labelOnly="1" fieldPosition="0">
        <references count="1">
          <reference field="1" count="5">
            <x v="0"/>
            <x v="1"/>
            <x v="2"/>
            <x v="3"/>
            <x v="9"/>
          </reference>
        </references>
      </pivotArea>
    </format>
    <format dxfId="366">
      <pivotArea dataOnly="0" labelOnly="1" outline="0" axis="axisValues" fieldPosition="0"/>
    </format>
    <format dxfId="365">
      <pivotArea type="all" dataOnly="0" outline="0" fieldPosition="0"/>
    </format>
    <format dxfId="364">
      <pivotArea outline="0" collapsedLevelsAreSubtotals="1" fieldPosition="0"/>
    </format>
    <format dxfId="363">
      <pivotArea field="1" type="button" dataOnly="0" labelOnly="1" outline="0" axis="axisRow" fieldPosition="0"/>
    </format>
    <format dxfId="362">
      <pivotArea dataOnly="0" labelOnly="1" outline="0" axis="axisValues" fieldPosition="0"/>
    </format>
    <format dxfId="361">
      <pivotArea dataOnly="0" labelOnly="1" fieldPosition="0">
        <references count="1">
          <reference field="1" count="5">
            <x v="0"/>
            <x v="1"/>
            <x v="2"/>
            <x v="3"/>
            <x v="9"/>
          </reference>
        </references>
      </pivotArea>
    </format>
    <format dxfId="360">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18"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de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9"/>
    </i>
    <i>
      <x v="8"/>
    </i>
    <i>
      <x v="6"/>
    </i>
    <i>
      <x v="3"/>
    </i>
    <i>
      <x v="5"/>
    </i>
  </rowItems>
  <colItems count="1">
    <i/>
  </colItems>
  <dataFields count="1">
    <dataField name="BAT AVG" fld="9" baseField="1" baseItem="0" numFmtId="2"/>
  </dataFields>
  <formats count="18">
    <format dxfId="233">
      <pivotArea type="all" dataOnly="0" outline="0" fieldPosition="0"/>
    </format>
    <format dxfId="232">
      <pivotArea outline="0" collapsedLevelsAreSubtotals="1" fieldPosition="0"/>
    </format>
    <format dxfId="231">
      <pivotArea field="1" type="button" dataOnly="0" labelOnly="1" outline="0" axis="axisRow" fieldPosition="0"/>
    </format>
    <format dxfId="230">
      <pivotArea dataOnly="0" labelOnly="1" outline="0" axis="axisValues" fieldPosition="0"/>
    </format>
    <format dxfId="229">
      <pivotArea dataOnly="0" labelOnly="1" fieldPosition="0">
        <references count="1">
          <reference field="1" count="5">
            <x v="3"/>
            <x v="5"/>
            <x v="6"/>
            <x v="8"/>
            <x v="9"/>
          </reference>
        </references>
      </pivotArea>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field="1" type="button" dataOnly="0" labelOnly="1" outline="0" axis="axisRow" fieldPosition="0"/>
    </format>
    <format dxfId="224">
      <pivotArea dataOnly="0" labelOnly="1" outline="0" axis="axisValues" fieldPosition="0"/>
    </format>
    <format dxfId="223">
      <pivotArea dataOnly="0" labelOnly="1" fieldPosition="0">
        <references count="1">
          <reference field="1" count="5">
            <x v="3"/>
            <x v="5"/>
            <x v="6"/>
            <x v="8"/>
            <x v="9"/>
          </reference>
        </references>
      </pivotArea>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1" type="button" dataOnly="0" labelOnly="1" outline="0" axis="axisRow" fieldPosition="0"/>
    </format>
    <format dxfId="218">
      <pivotArea dataOnly="0" labelOnly="1" outline="0" axis="axisValues" fieldPosition="0"/>
    </format>
    <format dxfId="217">
      <pivotArea dataOnly="0" labelOnly="1" fieldPosition="0">
        <references count="1">
          <reference field="1" count="5">
            <x v="3"/>
            <x v="5"/>
            <x v="6"/>
            <x v="8"/>
            <x v="9"/>
          </reference>
        </references>
      </pivotArea>
    </format>
    <format dxfId="216">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7"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9"/>
    </i>
    <i>
      <x v="6"/>
    </i>
    <i>
      <x v="7"/>
    </i>
    <i>
      <x v="5"/>
    </i>
    <i>
      <x v="8"/>
    </i>
  </rowItems>
  <colItems count="1">
    <i/>
  </colItems>
  <dataFields count="1">
    <dataField name="RUNS" fld="8" baseField="0" baseItem="0" numFmtId="2"/>
  </dataFields>
  <formats count="18">
    <format dxfId="251">
      <pivotArea type="all" dataOnly="0" outline="0" fieldPosition="0"/>
    </format>
    <format dxfId="250">
      <pivotArea outline="0" collapsedLevelsAreSubtotals="1" fieldPosition="0"/>
    </format>
    <format dxfId="249">
      <pivotArea field="1" type="button" dataOnly="0" labelOnly="1" outline="0" axis="axisRow" fieldPosition="0"/>
    </format>
    <format dxfId="248">
      <pivotArea dataOnly="0" labelOnly="1" outline="0" axis="axisValues" fieldPosition="0"/>
    </format>
    <format dxfId="247">
      <pivotArea dataOnly="0" labelOnly="1" fieldPosition="0">
        <references count="1">
          <reference field="1" count="5">
            <x v="5"/>
            <x v="6"/>
            <x v="7"/>
            <x v="8"/>
            <x v="9"/>
          </reference>
        </references>
      </pivotArea>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field="1" type="button" dataOnly="0" labelOnly="1" outline="0" axis="axisRow" fieldPosition="0"/>
    </format>
    <format dxfId="242">
      <pivotArea dataOnly="0" labelOnly="1" outline="0" axis="axisValues" fieldPosition="0"/>
    </format>
    <format dxfId="241">
      <pivotArea dataOnly="0" labelOnly="1" fieldPosition="0">
        <references count="1">
          <reference field="1" count="5">
            <x v="5"/>
            <x v="6"/>
            <x v="7"/>
            <x v="8"/>
            <x v="9"/>
          </reference>
        </references>
      </pivotArea>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field="1" type="button" dataOnly="0" labelOnly="1" outline="0" axis="axisRow" fieldPosition="0"/>
    </format>
    <format dxfId="236">
      <pivotArea dataOnly="0" labelOnly="1" outline="0" axis="axisValues" fieldPosition="0"/>
    </format>
    <format dxfId="235">
      <pivotArea dataOnly="0" labelOnly="1" fieldPosition="0">
        <references count="1">
          <reference field="1" count="5">
            <x v="5"/>
            <x v="6"/>
            <x v="7"/>
            <x v="8"/>
            <x v="9"/>
          </reference>
        </references>
      </pivotArea>
    </format>
    <format dxfId="23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20"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3" firstHeaderRow="1" firstDataRow="1" firstDataCol="1"/>
  <pivotFields count="23">
    <pivotField showAll="0"/>
    <pivotField axis="axisRow" showAll="0" measureFilter="1" sortType="de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9"/>
    </i>
    <i>
      <x v="6"/>
    </i>
    <i>
      <x v="8"/>
    </i>
    <i>
      <x v="5"/>
    </i>
    <i>
      <x v="7"/>
    </i>
  </rowItems>
  <colItems count="1">
    <i/>
  </colItems>
  <dataFields count="1">
    <dataField name="50+ SCORES " fld="11" baseField="0" baseItem="0" numFmtId="2"/>
  </dataFields>
  <formats count="18">
    <format dxfId="269">
      <pivotArea type="all" dataOnly="0" outline="0" fieldPosition="0"/>
    </format>
    <format dxfId="268">
      <pivotArea outline="0" collapsedLevelsAreSubtotals="1" fieldPosition="0"/>
    </format>
    <format dxfId="267">
      <pivotArea field="1" type="button" dataOnly="0" labelOnly="1" outline="0" axis="axisRow" fieldPosition="0"/>
    </format>
    <format dxfId="266">
      <pivotArea dataOnly="0" labelOnly="1" outline="0" axis="axisValues" fieldPosition="0"/>
    </format>
    <format dxfId="265">
      <pivotArea dataOnly="0" labelOnly="1" fieldPosition="0">
        <references count="1">
          <reference field="1" count="5">
            <x v="5"/>
            <x v="6"/>
            <x v="7"/>
            <x v="8"/>
            <x v="9"/>
          </reference>
        </references>
      </pivotArea>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1" type="button" dataOnly="0" labelOnly="1" outline="0" axis="axisRow" fieldPosition="0"/>
    </format>
    <format dxfId="260">
      <pivotArea dataOnly="0" labelOnly="1" outline="0" axis="axisValues" fieldPosition="0"/>
    </format>
    <format dxfId="259">
      <pivotArea dataOnly="0" labelOnly="1" fieldPosition="0">
        <references count="1">
          <reference field="1" count="5">
            <x v="5"/>
            <x v="6"/>
            <x v="7"/>
            <x v="8"/>
            <x v="9"/>
          </reference>
        </references>
      </pivotArea>
    </format>
    <format dxfId="258">
      <pivotArea dataOnly="0" labelOnly="1" outline="0" axis="axisValues" fieldPosition="0"/>
    </format>
    <format dxfId="257">
      <pivotArea type="all" dataOnly="0" outline="0" fieldPosition="0"/>
    </format>
    <format dxfId="256">
      <pivotArea outline="0" collapsedLevelsAreSubtotals="1" fieldPosition="0"/>
    </format>
    <format dxfId="255">
      <pivotArea field="1" type="button" dataOnly="0" labelOnly="1" outline="0" axis="axisRow" fieldPosition="0"/>
    </format>
    <format dxfId="254">
      <pivotArea dataOnly="0" labelOnly="1" outline="0" axis="axisValues" fieldPosition="0"/>
    </format>
    <format dxfId="253">
      <pivotArea dataOnly="0" labelOnly="1" fieldPosition="0">
        <references count="1">
          <reference field="1" count="5">
            <x v="5"/>
            <x v="6"/>
            <x v="7"/>
            <x v="8"/>
            <x v="9"/>
          </reference>
        </references>
      </pivotArea>
    </format>
    <format dxfId="252">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19"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K18:L23" firstHeaderRow="1" firstDataRow="1" firstDataCol="1"/>
  <pivotFields count="23">
    <pivotField showAll="0"/>
    <pivotField axis="axisRow" showAll="0" measureFilter="1" sortType="de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
    </i>
    <i>
      <x v="9"/>
    </i>
    <i>
      <x v="3"/>
    </i>
    <i>
      <x v="6"/>
    </i>
    <i>
      <x v="8"/>
    </i>
  </rowItems>
  <colItems count="1">
    <i/>
  </colItems>
  <dataFields count="1">
    <dataField name="BAT SR" fld="10" baseField="1" baseItem="0" numFmtId="2"/>
  </dataFields>
  <formats count="18">
    <format dxfId="287">
      <pivotArea type="all" dataOnly="0" outline="0" fieldPosition="0"/>
    </format>
    <format dxfId="286">
      <pivotArea outline="0" collapsedLevelsAreSubtotals="1" fieldPosition="0"/>
    </format>
    <format dxfId="285">
      <pivotArea field="1" type="button" dataOnly="0" labelOnly="1" outline="0" axis="axisRow" fieldPosition="0"/>
    </format>
    <format dxfId="284">
      <pivotArea dataOnly="0" labelOnly="1" outline="0" axis="axisValues" fieldPosition="0"/>
    </format>
    <format dxfId="283">
      <pivotArea dataOnly="0" labelOnly="1" fieldPosition="0">
        <references count="1">
          <reference field="1" count="5">
            <x v="3"/>
            <x v="6"/>
            <x v="7"/>
            <x v="8"/>
            <x v="9"/>
          </reference>
        </references>
      </pivotArea>
    </format>
    <format dxfId="282">
      <pivotArea dataOnly="0" labelOnly="1" outline="0" axis="axisValues" fieldPosition="0"/>
    </format>
    <format dxfId="281">
      <pivotArea type="all" dataOnly="0" outline="0" fieldPosition="0"/>
    </format>
    <format dxfId="280">
      <pivotArea outline="0" collapsedLevelsAreSubtotals="1" fieldPosition="0"/>
    </format>
    <format dxfId="279">
      <pivotArea field="1" type="button" dataOnly="0" labelOnly="1" outline="0" axis="axisRow" fieldPosition="0"/>
    </format>
    <format dxfId="278">
      <pivotArea dataOnly="0" labelOnly="1" outline="0" axis="axisValues" fieldPosition="0"/>
    </format>
    <format dxfId="277">
      <pivotArea dataOnly="0" labelOnly="1" fieldPosition="0">
        <references count="1">
          <reference field="1" count="5">
            <x v="3"/>
            <x v="6"/>
            <x v="7"/>
            <x v="8"/>
            <x v="9"/>
          </reference>
        </references>
      </pivotArea>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field="1" type="button" dataOnly="0" labelOnly="1" outline="0" axis="axisRow" fieldPosition="0"/>
    </format>
    <format dxfId="272">
      <pivotArea dataOnly="0" labelOnly="1" outline="0" axis="axisValues" fieldPosition="0"/>
    </format>
    <format dxfId="271">
      <pivotArea dataOnly="0" labelOnly="1" fieldPosition="0">
        <references count="1">
          <reference field="1" count="5">
            <x v="3"/>
            <x v="6"/>
            <x v="7"/>
            <x v="8"/>
            <x v="9"/>
          </reference>
        </references>
      </pivotArea>
    </format>
    <format dxfId="270">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3" firstHeaderRow="1" firstDataRow="1" firstDataCol="1"/>
  <pivotFields count="23">
    <pivotField showAll="0"/>
    <pivotField axis="axisRow" showAll="0" measureFilter="1" sortType="a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5">
    <i>
      <x v="2"/>
    </i>
    <i>
      <x/>
    </i>
    <i>
      <x v="10"/>
    </i>
    <i>
      <x v="4"/>
    </i>
    <i>
      <x v="1"/>
    </i>
  </rowItems>
  <colItems count="1">
    <i/>
  </colItems>
  <dataFields count="1">
    <dataField name="BOWL SR" fld="20" baseField="1" baseItem="0" numFmtId="2"/>
  </dataFields>
  <formats count="18">
    <format dxfId="142">
      <pivotArea type="all" dataOnly="0" outline="0" fieldPosition="0"/>
    </format>
    <format dxfId="141">
      <pivotArea outline="0" collapsedLevelsAreSubtotals="1" fieldPosition="0"/>
    </format>
    <format dxfId="140">
      <pivotArea field="1" type="button" dataOnly="0" labelOnly="1" outline="0" axis="axisRow" fieldPosition="0"/>
    </format>
    <format dxfId="139">
      <pivotArea dataOnly="0" labelOnly="1" outline="0" axis="axisValues" fieldPosition="0"/>
    </format>
    <format dxfId="138">
      <pivotArea dataOnly="0" labelOnly="1" fieldPosition="0">
        <references count="1">
          <reference field="1" count="5">
            <x v="0"/>
            <x v="1"/>
            <x v="2"/>
            <x v="4"/>
            <x v="10"/>
          </reference>
        </references>
      </pivotArea>
    </format>
    <format dxfId="137">
      <pivotArea dataOnly="0" labelOnly="1" outline="0" axis="axisValues" fieldPosition="0"/>
    </format>
    <format dxfId="118">
      <pivotArea type="all" dataOnly="0" outline="0" fieldPosition="0"/>
    </format>
    <format dxfId="117">
      <pivotArea outline="0" collapsedLevelsAreSubtotals="1" fieldPosition="0"/>
    </format>
    <format dxfId="116">
      <pivotArea field="1" type="button" dataOnly="0" labelOnly="1" outline="0" axis="axisRow" fieldPosition="0"/>
    </format>
    <format dxfId="115">
      <pivotArea dataOnly="0" labelOnly="1" outline="0" axis="axisValues" fieldPosition="0"/>
    </format>
    <format dxfId="114">
      <pivotArea dataOnly="0" labelOnly="1" fieldPosition="0">
        <references count="1">
          <reference field="1" count="5">
            <x v="0"/>
            <x v="1"/>
            <x v="2"/>
            <x v="4"/>
            <x v="10"/>
          </reference>
        </references>
      </pivotArea>
    </format>
    <format dxfId="113">
      <pivotArea dataOnly="0" labelOnly="1" outline="0" axis="axisValues" fieldPosition="0"/>
    </format>
    <format dxfId="94">
      <pivotArea type="all" dataOnly="0" outline="0" fieldPosition="0"/>
    </format>
    <format dxfId="80">
      <pivotArea outline="0" collapsedLevelsAreSubtotals="1" fieldPosition="0"/>
    </format>
    <format dxfId="79">
      <pivotArea field="1" type="button" dataOnly="0" labelOnly="1" outline="0" axis="axisRow" fieldPosition="0"/>
    </format>
    <format dxfId="78">
      <pivotArea dataOnly="0" labelOnly="1" outline="0" axis="axisValues" fieldPosition="0"/>
    </format>
    <format dxfId="77">
      <pivotArea dataOnly="0" labelOnly="1" fieldPosition="0">
        <references count="1">
          <reference field="1" count="5">
            <x v="0"/>
            <x v="1"/>
            <x v="2"/>
            <x v="4"/>
            <x v="10"/>
          </reference>
        </references>
      </pivotArea>
    </format>
    <format dxfId="76">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rowHeaderCaption="Player">
  <location ref="H18:I23" firstHeaderRow="1" firstDataRow="1" firstDataCol="1"/>
  <pivotFields count="23">
    <pivotField showAll="0"/>
    <pivotField axis="axisRow" showAll="0" measureFilter="1" sortType="descending">
      <items count="13">
        <item x="8"/>
        <item x="10"/>
        <item x="5"/>
        <item x="7"/>
        <item x="2"/>
        <item n="Phil Salt ️" x="1"/>
        <item x="3"/>
        <item n="Romario Shepherd️" x="6"/>
        <item n="Tim David️"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8"/>
    </i>
    <i>
      <x v="9"/>
    </i>
    <i>
      <x v="2"/>
    </i>
    <i>
      <x v="7"/>
    </i>
    <i>
      <x v="5"/>
    </i>
  </rowItems>
  <colItems count="1">
    <i/>
  </colItems>
  <dataFields count="1">
    <dataField name="BAT AVG." fld="9" baseField="1" baseItem="0" numFmtId="2"/>
  </dataFields>
  <formats count="19">
    <format dxfId="925">
      <pivotArea outline="0" collapsedLevelsAreSubtotals="1" fieldPosition="0"/>
    </format>
    <format dxfId="924">
      <pivotArea dataOnly="0" labelOnly="1" outline="0" axis="axisValues" fieldPosition="0"/>
    </format>
    <format dxfId="923">
      <pivotArea dataOnly="0" labelOnly="1" outline="0" axis="axisValues" fieldPosition="0"/>
    </format>
    <format dxfId="922">
      <pivotArea field="1" type="button" dataOnly="0" labelOnly="1" outline="0" axis="axisRow" fieldPosition="0"/>
    </format>
    <format dxfId="921">
      <pivotArea dataOnly="0" labelOnly="1" fieldPosition="0">
        <references count="1">
          <reference field="1" count="5">
            <x v="2"/>
            <x v="5"/>
            <x v="7"/>
            <x v="8"/>
            <x v="9"/>
          </reference>
        </references>
      </pivotArea>
    </format>
    <format dxfId="920">
      <pivotArea field="1" type="button" dataOnly="0" labelOnly="1" outline="0" axis="axisRow" fieldPosition="0"/>
    </format>
    <format dxfId="919">
      <pivotArea dataOnly="0" labelOnly="1" fieldPosition="0">
        <references count="1">
          <reference field="1" count="5">
            <x v="2"/>
            <x v="5"/>
            <x v="7"/>
            <x v="8"/>
            <x v="9"/>
          </reference>
        </references>
      </pivotArea>
    </format>
    <format dxfId="918">
      <pivotArea outline="0" collapsedLevelsAreSubtotals="1" fieldPosition="0"/>
    </format>
    <format dxfId="917">
      <pivotArea dataOnly="0" labelOnly="1" outline="0" axis="axisValues" fieldPosition="0"/>
    </format>
    <format dxfId="916">
      <pivotArea dataOnly="0" labelOnly="1" outline="0" axis="axisValues" fieldPosition="0"/>
    </format>
    <format dxfId="915">
      <pivotArea outline="0" collapsedLevelsAreSubtotals="1" fieldPosition="0"/>
    </format>
    <format dxfId="914">
      <pivotArea dataOnly="0" labelOnly="1" outline="0" axis="axisValues" fieldPosition="0"/>
    </format>
    <format dxfId="913">
      <pivotArea dataOnly="0" labelOnly="1" outline="0" axis="axisValues" fieldPosition="0"/>
    </format>
    <format dxfId="912">
      <pivotArea type="all" dataOnly="0" outline="0" fieldPosition="0"/>
    </format>
    <format dxfId="911">
      <pivotArea outline="0" collapsedLevelsAreSubtotals="1" fieldPosition="0"/>
    </format>
    <format dxfId="910">
      <pivotArea field="1" type="button" dataOnly="0" labelOnly="1" outline="0" axis="axisRow" fieldPosition="0"/>
    </format>
    <format dxfId="909">
      <pivotArea dataOnly="0" labelOnly="1" outline="0" axis="axisValues" fieldPosition="0"/>
    </format>
    <format dxfId="908">
      <pivotArea dataOnly="0" labelOnly="1" fieldPosition="0">
        <references count="1">
          <reference field="1" count="5">
            <x v="2"/>
            <x v="5"/>
            <x v="7"/>
            <x v="8"/>
            <x v="9"/>
          </reference>
        </references>
      </pivotArea>
    </format>
    <format dxfId="907">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7"/>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K18:L23" firstHeaderRow="1" firstDataRow="1" firstDataCol="1"/>
  <pivotFields count="23">
    <pivotField showAll="0"/>
    <pivotField axis="axisRow" showAll="0" measureFilter="1" sortType="a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5">
    <i>
      <x v="2"/>
    </i>
    <i>
      <x/>
    </i>
    <i>
      <x v="10"/>
    </i>
    <i>
      <x v="4"/>
    </i>
    <i>
      <x v="1"/>
    </i>
  </rowItems>
  <colItems count="1">
    <i/>
  </colItems>
  <dataFields count="1">
    <dataField name="BOWL AVG" fld="19" baseField="1" baseItem="0" numFmtId="2"/>
  </dataFields>
  <formats count="18">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outline="0" axis="axisValues" fieldPosition="0"/>
    </format>
    <format dxfId="132">
      <pivotArea dataOnly="0" labelOnly="1" fieldPosition="0">
        <references count="1">
          <reference field="1" count="5">
            <x v="0"/>
            <x v="1"/>
            <x v="2"/>
            <x v="4"/>
            <x v="10"/>
          </reference>
        </references>
      </pivotArea>
    </format>
    <format dxfId="131">
      <pivotArea dataOnly="0" labelOnly="1" outline="0" axis="axisValues" fieldPosition="0"/>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outline="0" axis="axisValues" fieldPosition="0"/>
    </format>
    <format dxfId="108">
      <pivotArea dataOnly="0" labelOnly="1" fieldPosition="0">
        <references count="1">
          <reference field="1" count="5">
            <x v="0"/>
            <x v="1"/>
            <x v="2"/>
            <x v="4"/>
            <x v="10"/>
          </reference>
        </references>
      </pivotArea>
    </format>
    <format dxfId="107">
      <pivotArea dataOnly="0" labelOnly="1" outline="0" axis="axisValues" fieldPosition="0"/>
    </format>
    <format dxfId="75">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outline="0" axis="axisValues" fieldPosition="0"/>
    </format>
    <format dxfId="58">
      <pivotArea dataOnly="0" labelOnly="1" fieldPosition="0">
        <references count="1">
          <reference field="1" count="5">
            <x v="0"/>
            <x v="1"/>
            <x v="2"/>
            <x v="4"/>
            <x v="10"/>
          </reference>
        </references>
      </pivotArea>
    </format>
    <format dxfId="57">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a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5">
    <i>
      <x v="2"/>
    </i>
    <i>
      <x/>
    </i>
    <i>
      <x v="4"/>
    </i>
    <i>
      <x v="10"/>
    </i>
    <i>
      <x v="1"/>
    </i>
  </rowItems>
  <colItems count="1">
    <i/>
  </colItems>
  <dataFields count="1">
    <dataField name="BOWL ECO" fld="18" baseField="1" baseItem="0" numFmtId="2"/>
  </dataFields>
  <formats count="18">
    <format dxfId="130">
      <pivotArea type="all" dataOnly="0" outline="0" fieldPosition="0"/>
    </format>
    <format dxfId="129">
      <pivotArea outline="0" collapsedLevelsAreSubtotals="1" fieldPosition="0"/>
    </format>
    <format dxfId="128">
      <pivotArea field="1" type="button" dataOnly="0" labelOnly="1" outline="0" axis="axisRow" fieldPosition="0"/>
    </format>
    <format dxfId="127">
      <pivotArea dataOnly="0" labelOnly="1" outline="0" axis="axisValues" fieldPosition="0"/>
    </format>
    <format dxfId="126">
      <pivotArea dataOnly="0" labelOnly="1" fieldPosition="0">
        <references count="1">
          <reference field="1" count="5">
            <x v="0"/>
            <x v="1"/>
            <x v="2"/>
            <x v="4"/>
            <x v="10"/>
          </reference>
        </references>
      </pivotArea>
    </format>
    <format dxfId="125">
      <pivotArea dataOnly="0" labelOnly="1" outline="0" axis="axisValues" fieldPosition="0"/>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outline="0" axis="axisValues" fieldPosition="0"/>
    </format>
    <format dxfId="102">
      <pivotArea dataOnly="0" labelOnly="1" fieldPosition="0">
        <references count="1">
          <reference field="1" count="5">
            <x v="0"/>
            <x v="1"/>
            <x v="2"/>
            <x v="4"/>
            <x v="10"/>
          </reference>
        </references>
      </pivotArea>
    </format>
    <format dxfId="101">
      <pivotArea dataOnly="0" labelOnly="1" outline="0" axis="axisValues" fieldPosition="0"/>
    </format>
    <format dxfId="56">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outline="0" axis="axisValues" fieldPosition="0"/>
    </format>
    <format dxfId="39">
      <pivotArea dataOnly="0" labelOnly="1" fieldPosition="0">
        <references count="1">
          <reference field="1" count="5">
            <x v="0"/>
            <x v="1"/>
            <x v="2"/>
            <x v="4"/>
            <x v="10"/>
          </reference>
        </references>
      </pivotArea>
    </format>
    <format dxfId="38">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2">
        <item x="10"/>
        <item x="6"/>
        <item x="8"/>
        <item x="2"/>
        <item x="7"/>
        <item x="4"/>
        <item x="0"/>
        <item x="1"/>
        <item x="5"/>
        <item x="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i>
    <i>
      <x v="4"/>
    </i>
    <i>
      <x v="10"/>
    </i>
    <i>
      <x v="2"/>
    </i>
    <i>
      <x v="1"/>
    </i>
  </rowItems>
  <colItems count="1">
    <i/>
  </colItems>
  <dataFields count="1">
    <dataField name="WICKETS " fld="13" baseField="0" baseItem="0" numFmtId="2"/>
  </dataFields>
  <formats count="18">
    <format dxfId="124">
      <pivotArea type="all" dataOnly="0" outline="0" fieldPosition="0"/>
    </format>
    <format dxfId="123">
      <pivotArea outline="0" collapsedLevelsAreSubtotals="1" fieldPosition="0"/>
    </format>
    <format dxfId="122">
      <pivotArea field="1" type="button" dataOnly="0" labelOnly="1" outline="0" axis="axisRow" fieldPosition="0"/>
    </format>
    <format dxfId="121">
      <pivotArea dataOnly="0" labelOnly="1" outline="0" axis="axisValues" fieldPosition="0"/>
    </format>
    <format dxfId="120">
      <pivotArea dataOnly="0" labelOnly="1" fieldPosition="0">
        <references count="1">
          <reference field="1" count="5">
            <x v="0"/>
            <x v="1"/>
            <x v="2"/>
            <x v="4"/>
            <x v="10"/>
          </reference>
        </references>
      </pivotArea>
    </format>
    <format dxfId="119">
      <pivotArea dataOnly="0" labelOnly="1" outline="0" axis="axisValues" fieldPosition="0"/>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outline="0" axis="axisValues" fieldPosition="0"/>
    </format>
    <format dxfId="96">
      <pivotArea dataOnly="0" labelOnly="1" fieldPosition="0">
        <references count="1">
          <reference field="1" count="5">
            <x v="0"/>
            <x v="1"/>
            <x v="2"/>
            <x v="4"/>
            <x v="10"/>
          </reference>
        </references>
      </pivotArea>
    </format>
    <format dxfId="95">
      <pivotArea dataOnly="0" labelOnly="1" outline="0" axis="axisValues" fieldPosition="0"/>
    </format>
    <format dxfId="37">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outline="0" axis="axisValues" fieldPosition="0"/>
    </format>
    <format dxfId="20">
      <pivotArea dataOnly="0" labelOnly="1" fieldPosition="0">
        <references count="1">
          <reference field="1" count="5">
            <x v="0"/>
            <x v="1"/>
            <x v="2"/>
            <x v="4"/>
            <x v="10"/>
          </reference>
        </references>
      </pivotArea>
    </format>
    <format dxfId="19">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Player">
  <location ref="N18:O25" firstHeaderRow="1" firstDataRow="1" firstDataCol="1"/>
  <pivotFields count="23">
    <pivotField showAll="0"/>
    <pivotField axis="axisRow" showAll="0" measureFilter="1" sortType="descending">
      <items count="13">
        <item x="8"/>
        <item x="10"/>
        <item x="5"/>
        <item x="7"/>
        <item x="2"/>
        <item n="Phil Salt ️" x="1"/>
        <item x="3"/>
        <item n="Romario Shepherd️" x="6"/>
        <item n="Tim David️"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9"/>
    </i>
    <i>
      <x v="5"/>
    </i>
    <i>
      <x v="6"/>
    </i>
    <i>
      <x v="3"/>
    </i>
    <i>
      <x v="8"/>
    </i>
    <i>
      <x v="2"/>
    </i>
    <i>
      <x v="7"/>
    </i>
  </rowItems>
  <colItems count="1">
    <i/>
  </colItems>
  <dataFields count="1">
    <dataField name="50+  SCORES" fld="11" baseField="1" baseItem="0" numFmtId="2"/>
  </dataFields>
  <formats count="22">
    <format dxfId="947">
      <pivotArea outline="0" collapsedLevelsAreSubtotals="1" fieldPosition="0"/>
    </format>
    <format dxfId="946">
      <pivotArea dataOnly="0" labelOnly="1" outline="0" axis="axisValues" fieldPosition="0"/>
    </format>
    <format dxfId="945">
      <pivotArea dataOnly="0" labelOnly="1" outline="0" axis="axisValues" fieldPosition="0"/>
    </format>
    <format dxfId="944">
      <pivotArea outline="0" collapsedLevelsAreSubtotals="1" fieldPosition="0"/>
    </format>
    <format dxfId="943">
      <pivotArea dataOnly="0" labelOnly="1" outline="0" axis="axisValues" fieldPosition="0"/>
    </format>
    <format dxfId="942">
      <pivotArea dataOnly="0" labelOnly="1" outline="0" axis="axisValues" fieldPosition="0"/>
    </format>
    <format dxfId="941">
      <pivotArea field="1" type="button" dataOnly="0" labelOnly="1" outline="0" axis="axisRow" fieldPosition="0"/>
    </format>
    <format dxfId="940">
      <pivotArea dataOnly="0" labelOnly="1" fieldPosition="0">
        <references count="1">
          <reference field="1" count="7">
            <x v="2"/>
            <x v="3"/>
            <x v="5"/>
            <x v="6"/>
            <x v="7"/>
            <x v="8"/>
            <x v="9"/>
          </reference>
        </references>
      </pivotArea>
    </format>
    <format dxfId="939">
      <pivotArea field="1" type="button" dataOnly="0" labelOnly="1" outline="0" axis="axisRow" fieldPosition="0"/>
    </format>
    <format dxfId="938">
      <pivotArea dataOnly="0" labelOnly="1" fieldPosition="0">
        <references count="1">
          <reference field="1" count="7">
            <x v="2"/>
            <x v="3"/>
            <x v="5"/>
            <x v="6"/>
            <x v="7"/>
            <x v="8"/>
            <x v="9"/>
          </reference>
        </references>
      </pivotArea>
    </format>
    <format dxfId="937">
      <pivotArea outline="0" collapsedLevelsAreSubtotals="1" fieldPosition="0"/>
    </format>
    <format dxfId="936">
      <pivotArea dataOnly="0" labelOnly="1" outline="0" axis="axisValues" fieldPosition="0"/>
    </format>
    <format dxfId="935">
      <pivotArea dataOnly="0" labelOnly="1" outline="0" axis="axisValues" fieldPosition="0"/>
    </format>
    <format dxfId="934">
      <pivotArea outline="0" collapsedLevelsAreSubtotals="1" fieldPosition="0"/>
    </format>
    <format dxfId="933">
      <pivotArea dataOnly="0" labelOnly="1" outline="0" axis="axisValues" fieldPosition="0"/>
    </format>
    <format dxfId="932">
      <pivotArea dataOnly="0" labelOnly="1" outline="0" axis="axisValues" fieldPosition="0"/>
    </format>
    <format dxfId="931">
      <pivotArea type="all" dataOnly="0" outline="0" fieldPosition="0"/>
    </format>
    <format dxfId="930">
      <pivotArea outline="0" collapsedLevelsAreSubtotals="1" fieldPosition="0"/>
    </format>
    <format dxfId="929">
      <pivotArea field="1" type="button" dataOnly="0" labelOnly="1" outline="0" axis="axisRow" fieldPosition="0"/>
    </format>
    <format dxfId="928">
      <pivotArea dataOnly="0" labelOnly="1" outline="0" axis="axisValues" fieldPosition="0"/>
    </format>
    <format dxfId="927">
      <pivotArea dataOnly="0" labelOnly="1" fieldPosition="0">
        <references count="1">
          <reference field="1" count="7">
            <x v="2"/>
            <x v="3"/>
            <x v="5"/>
            <x v="6"/>
            <x v="7"/>
            <x v="8"/>
            <x v="9"/>
          </reference>
        </references>
      </pivotArea>
    </format>
    <format dxfId="926">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9"/>
          </reference>
        </references>
      </pivotArea>
    </chartFormat>
    <chartFormat chart="3" format="2">
      <pivotArea type="data" outline="0" fieldPosition="0">
        <references count="2">
          <reference field="4294967294" count="1" selected="0">
            <x v="0"/>
          </reference>
          <reference field="1" count="1" selected="0">
            <x v="5"/>
          </reference>
        </references>
      </pivotArea>
    </chartFormat>
    <chartFormat chart="3" format="3">
      <pivotArea type="data" outline="0" fieldPosition="0">
        <references count="2">
          <reference field="4294967294" count="1" selected="0">
            <x v="0"/>
          </reference>
          <reference field="1" count="1" selected="0">
            <x v="6"/>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8"/>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H18:I23" firstHeaderRow="1" firstDataRow="1" firstDataCol="1"/>
  <pivotFields count="23">
    <pivotField showAll="0"/>
    <pivotField axis="axisRow" showAll="0" measureFilter="1" sortType="ascending">
      <items count="13">
        <item x="8"/>
        <item n="Hazlewood️" x="10"/>
        <item x="5"/>
        <item x="7"/>
        <item x="2"/>
        <item x="1"/>
        <item x="3"/>
        <item n="Romario Shepherd️" x="6"/>
        <item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5">
    <i>
      <x v="3"/>
    </i>
    <i>
      <x v="1"/>
    </i>
    <i>
      <x/>
    </i>
    <i>
      <x v="10"/>
    </i>
    <i>
      <x v="7"/>
    </i>
  </rowItems>
  <colItems count="1">
    <i/>
  </colItems>
  <dataFields count="1">
    <dataField name="Sum of BOWLING Economy" fld="18" baseField="1" baseItem="0" numFmtId="2"/>
  </dataFields>
  <formats count="19">
    <format dxfId="817">
      <pivotArea outline="0" collapsedLevelsAreSubtotals="1" fieldPosition="0"/>
    </format>
    <format dxfId="816">
      <pivotArea dataOnly="0" labelOnly="1" outline="0" axis="axisValues" fieldPosition="0"/>
    </format>
    <format dxfId="815">
      <pivotArea dataOnly="0" labelOnly="1" outline="0" axis="axisValues" fieldPosition="0"/>
    </format>
    <format dxfId="814">
      <pivotArea outline="0" collapsedLevelsAreSubtotals="1" fieldPosition="0"/>
    </format>
    <format dxfId="813">
      <pivotArea dataOnly="0" labelOnly="1" outline="0" axis="axisValues" fieldPosition="0"/>
    </format>
    <format dxfId="812">
      <pivotArea dataOnly="0" labelOnly="1" outline="0" axis="axisValues" fieldPosition="0"/>
    </format>
    <format dxfId="811">
      <pivotArea outline="0" collapsedLevelsAreSubtotals="1" fieldPosition="0"/>
    </format>
    <format dxfId="810">
      <pivotArea dataOnly="0" labelOnly="1" outline="0" axis="axisValues" fieldPosition="0"/>
    </format>
    <format dxfId="809">
      <pivotArea dataOnly="0" labelOnly="1" outline="0" axis="axisValues" fieldPosition="0"/>
    </format>
    <format dxfId="808">
      <pivotArea field="1" type="button" dataOnly="0" labelOnly="1" outline="0" axis="axisRow" fieldPosition="0"/>
    </format>
    <format dxfId="807">
      <pivotArea dataOnly="0" labelOnly="1" fieldPosition="0">
        <references count="1">
          <reference field="1" count="5">
            <x v="0"/>
            <x v="1"/>
            <x v="3"/>
            <x v="7"/>
            <x v="10"/>
          </reference>
        </references>
      </pivotArea>
    </format>
    <format dxfId="806">
      <pivotArea field="1" type="button" dataOnly="0" labelOnly="1" outline="0" axis="axisRow" fieldPosition="0"/>
    </format>
    <format dxfId="805">
      <pivotArea dataOnly="0" labelOnly="1" fieldPosition="0">
        <references count="1">
          <reference field="1" count="5">
            <x v="0"/>
            <x v="1"/>
            <x v="3"/>
            <x v="7"/>
            <x v="10"/>
          </reference>
        </references>
      </pivotArea>
    </format>
    <format dxfId="804">
      <pivotArea type="all" dataOnly="0" outline="0" fieldPosition="0"/>
    </format>
    <format dxfId="803">
      <pivotArea outline="0" collapsedLevelsAreSubtotals="1" fieldPosition="0"/>
    </format>
    <format dxfId="802">
      <pivotArea field="1" type="button" dataOnly="0" labelOnly="1" outline="0" axis="axisRow" fieldPosition="0"/>
    </format>
    <format dxfId="801">
      <pivotArea dataOnly="0" labelOnly="1" outline="0" axis="axisValues" fieldPosition="0"/>
    </format>
    <format dxfId="800">
      <pivotArea dataOnly="0" labelOnly="1" fieldPosition="0">
        <references count="1">
          <reference field="1" count="5">
            <x v="0"/>
            <x v="1"/>
            <x v="3"/>
            <x v="7"/>
            <x v="10"/>
          </reference>
        </references>
      </pivotArea>
    </format>
    <format dxfId="799">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E18:F23" firstHeaderRow="1" firstDataRow="1" firstDataCol="1"/>
  <pivotFields count="23">
    <pivotField showAll="0"/>
    <pivotField axis="axisRow" showAll="0" measureFilter="1" sortType="descending">
      <items count="13">
        <item x="8"/>
        <item n="Hazlewood️" x="10"/>
        <item x="5"/>
        <item x="7"/>
        <item x="2"/>
        <item x="1"/>
        <item x="3"/>
        <item n="Romario Shepherd️" x="6"/>
        <item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5">
    <i>
      <x v="1"/>
    </i>
    <i>
      <x/>
    </i>
    <i>
      <x v="3"/>
    </i>
    <i>
      <x v="10"/>
    </i>
    <i>
      <x v="7"/>
    </i>
  </rowItems>
  <colItems count="1">
    <i/>
  </colItems>
  <dataFields count="1">
    <dataField name="WICKETS " fld="13" baseField="1" baseItem="0" numFmtId="2"/>
  </dataFields>
  <formats count="16">
    <format dxfId="833">
      <pivotArea field="1" type="button" dataOnly="0" labelOnly="1" outline="0" axis="axisRow" fieldPosition="0"/>
    </format>
    <format dxfId="832">
      <pivotArea dataOnly="0" labelOnly="1" fieldPosition="0">
        <references count="1">
          <reference field="1" count="5">
            <x v="0"/>
            <x v="1"/>
            <x v="3"/>
            <x v="7"/>
            <x v="10"/>
          </reference>
        </references>
      </pivotArea>
    </format>
    <format dxfId="831">
      <pivotArea field="1" type="button" dataOnly="0" labelOnly="1" outline="0" axis="axisRow" fieldPosition="0"/>
    </format>
    <format dxfId="830">
      <pivotArea dataOnly="0" labelOnly="1" fieldPosition="0">
        <references count="1">
          <reference field="1" count="5">
            <x v="0"/>
            <x v="1"/>
            <x v="3"/>
            <x v="7"/>
            <x v="10"/>
          </reference>
        </references>
      </pivotArea>
    </format>
    <format dxfId="829">
      <pivotArea outline="0" collapsedLevelsAreSubtotals="1" fieldPosition="0"/>
    </format>
    <format dxfId="828">
      <pivotArea dataOnly="0" labelOnly="1" outline="0" axis="axisValues" fieldPosition="0"/>
    </format>
    <format dxfId="827">
      <pivotArea dataOnly="0" labelOnly="1" outline="0" axis="axisValues" fieldPosition="0"/>
    </format>
    <format dxfId="826">
      <pivotArea outline="0" collapsedLevelsAreSubtotals="1" fieldPosition="0"/>
    </format>
    <format dxfId="825">
      <pivotArea dataOnly="0" labelOnly="1" outline="0" axis="axisValues" fieldPosition="0"/>
    </format>
    <format dxfId="824">
      <pivotArea dataOnly="0" labelOnly="1" outline="0" axis="axisValues" fieldPosition="0"/>
    </format>
    <format dxfId="823">
      <pivotArea type="all" dataOnly="0" outline="0" fieldPosition="0"/>
    </format>
    <format dxfId="822">
      <pivotArea outline="0" collapsedLevelsAreSubtotals="1" fieldPosition="0"/>
    </format>
    <format dxfId="821">
      <pivotArea field="1" type="button" dataOnly="0" labelOnly="1" outline="0" axis="axisRow" fieldPosition="0"/>
    </format>
    <format dxfId="820">
      <pivotArea dataOnly="0" labelOnly="1" outline="0" axis="axisValues" fieldPosition="0"/>
    </format>
    <format dxfId="819">
      <pivotArea dataOnly="0" labelOnly="1" fieldPosition="0">
        <references count="1">
          <reference field="1" count="5">
            <x v="0"/>
            <x v="1"/>
            <x v="3"/>
            <x v="7"/>
            <x v="10"/>
          </reference>
        </references>
      </pivotArea>
    </format>
    <format dxfId="818">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N18:O23" firstHeaderRow="1" firstDataRow="1" firstDataCol="1"/>
  <pivotFields count="23">
    <pivotField showAll="0"/>
    <pivotField axis="axisRow" showAll="0" measureFilter="1" sortType="ascending">
      <items count="13">
        <item x="8"/>
        <item n="Hazlewood️" x="10"/>
        <item x="5"/>
        <item x="7"/>
        <item x="2"/>
        <item x="1"/>
        <item x="3"/>
        <item n="Romario Shepherd️" x="6"/>
        <item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5">
    <i>
      <x v="1"/>
    </i>
    <i>
      <x v="7"/>
    </i>
    <i>
      <x v="3"/>
    </i>
    <i>
      <x/>
    </i>
    <i>
      <x v="10"/>
    </i>
  </rowItems>
  <colItems count="1">
    <i/>
  </colItems>
  <dataFields count="1">
    <dataField name="BOWL SR." fld="20" baseField="1" baseItem="0" numFmtId="2"/>
  </dataFields>
  <formats count="19">
    <format dxfId="852">
      <pivotArea outline="0" collapsedLevelsAreSubtotals="1" fieldPosition="0"/>
    </format>
    <format dxfId="851">
      <pivotArea dataOnly="0" labelOnly="1" outline="0" axis="axisValues" fieldPosition="0"/>
    </format>
    <format dxfId="850">
      <pivotArea dataOnly="0" labelOnly="1" outline="0" axis="axisValues" fieldPosition="0"/>
    </format>
    <format dxfId="849">
      <pivotArea field="1" type="button" dataOnly="0" labelOnly="1" outline="0" axis="axisRow" fieldPosition="0"/>
    </format>
    <format dxfId="848">
      <pivotArea dataOnly="0" labelOnly="1" fieldPosition="0">
        <references count="1">
          <reference field="1" count="5">
            <x v="0"/>
            <x v="1"/>
            <x v="3"/>
            <x v="7"/>
            <x v="10"/>
          </reference>
        </references>
      </pivotArea>
    </format>
    <format dxfId="847">
      <pivotArea field="1" type="button" dataOnly="0" labelOnly="1" outline="0" axis="axisRow" fieldPosition="0"/>
    </format>
    <format dxfId="846">
      <pivotArea dataOnly="0" labelOnly="1" fieldPosition="0">
        <references count="1">
          <reference field="1" count="5">
            <x v="0"/>
            <x v="1"/>
            <x v="3"/>
            <x v="7"/>
            <x v="10"/>
          </reference>
        </references>
      </pivotArea>
    </format>
    <format dxfId="845">
      <pivotArea outline="0" collapsedLevelsAreSubtotals="1" fieldPosition="0"/>
    </format>
    <format dxfId="844">
      <pivotArea dataOnly="0" labelOnly="1" outline="0" axis="axisValues" fieldPosition="0"/>
    </format>
    <format dxfId="843">
      <pivotArea dataOnly="0" labelOnly="1" outline="0" axis="axisValues" fieldPosition="0"/>
    </format>
    <format dxfId="842">
      <pivotArea outline="0" collapsedLevelsAreSubtotals="1" fieldPosition="0"/>
    </format>
    <format dxfId="841">
      <pivotArea dataOnly="0" labelOnly="1" outline="0" axis="axisValues" fieldPosition="0"/>
    </format>
    <format dxfId="840">
      <pivotArea dataOnly="0" labelOnly="1" outline="0" axis="axisValues" fieldPosition="0"/>
    </format>
    <format dxfId="839">
      <pivotArea type="all" dataOnly="0" outline="0" fieldPosition="0"/>
    </format>
    <format dxfId="838">
      <pivotArea outline="0" collapsedLevelsAreSubtotals="1" fieldPosition="0"/>
    </format>
    <format dxfId="837">
      <pivotArea field="1" type="button" dataOnly="0" labelOnly="1" outline="0" axis="axisRow" fieldPosition="0"/>
    </format>
    <format dxfId="836">
      <pivotArea dataOnly="0" labelOnly="1" outline="0" axis="axisValues" fieldPosition="0"/>
    </format>
    <format dxfId="835">
      <pivotArea dataOnly="0" labelOnly="1" fieldPosition="0">
        <references count="1">
          <reference field="1" count="5">
            <x v="0"/>
            <x v="1"/>
            <x v="3"/>
            <x v="7"/>
            <x v="10"/>
          </reference>
        </references>
      </pivotArea>
    </format>
    <format dxfId="83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Player">
  <location ref="K18:L23" firstHeaderRow="1" firstDataRow="1" firstDataCol="1"/>
  <pivotFields count="23">
    <pivotField showAll="0"/>
    <pivotField axis="axisRow" showAll="0" measureFilter="1" sortType="ascending">
      <items count="13">
        <item x="8"/>
        <item n="Hazlewood️" x="10"/>
        <item x="5"/>
        <item x="7"/>
        <item x="2"/>
        <item x="1"/>
        <item x="3"/>
        <item n="Romario Shepherd️" x="6"/>
        <item x="4"/>
        <item x="0"/>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5">
    <i>
      <x v="1"/>
    </i>
    <i>
      <x v="3"/>
    </i>
    <i>
      <x v="7"/>
    </i>
    <i>
      <x/>
    </i>
    <i>
      <x v="10"/>
    </i>
  </rowItems>
  <colItems count="1">
    <i/>
  </colItems>
  <dataFields count="1">
    <dataField name="BOWL AVG." fld="19" baseField="1" baseItem="1" numFmtId="2"/>
  </dataFields>
  <formats count="19">
    <format dxfId="871">
      <pivotArea field="1" type="button" dataOnly="0" labelOnly="1" outline="0" axis="axisRow" fieldPosition="0"/>
    </format>
    <format dxfId="870">
      <pivotArea dataOnly="0" labelOnly="1" fieldPosition="0">
        <references count="1">
          <reference field="1" count="5">
            <x v="0"/>
            <x v="1"/>
            <x v="3"/>
            <x v="7"/>
            <x v="10"/>
          </reference>
        </references>
      </pivotArea>
    </format>
    <format dxfId="869">
      <pivotArea field="1" type="button" dataOnly="0" labelOnly="1" outline="0" axis="axisRow" fieldPosition="0"/>
    </format>
    <format dxfId="868">
      <pivotArea dataOnly="0" labelOnly="1" fieldPosition="0">
        <references count="1">
          <reference field="1" count="5">
            <x v="0"/>
            <x v="1"/>
            <x v="3"/>
            <x v="7"/>
            <x v="10"/>
          </reference>
        </references>
      </pivotArea>
    </format>
    <format dxfId="867">
      <pivotArea outline="0" collapsedLevelsAreSubtotals="1" fieldPosition="0"/>
    </format>
    <format dxfId="866">
      <pivotArea dataOnly="0" labelOnly="1" outline="0" axis="axisValues" fieldPosition="0"/>
    </format>
    <format dxfId="865">
      <pivotArea dataOnly="0" labelOnly="1" outline="0" axis="axisValues" fieldPosition="0"/>
    </format>
    <format dxfId="864">
      <pivotArea outline="0" collapsedLevelsAreSubtotals="1" fieldPosition="0"/>
    </format>
    <format dxfId="863">
      <pivotArea dataOnly="0" labelOnly="1" outline="0" axis="axisValues" fieldPosition="0"/>
    </format>
    <format dxfId="862">
      <pivotArea dataOnly="0" labelOnly="1" outline="0" axis="axisValues" fieldPosition="0"/>
    </format>
    <format dxfId="861">
      <pivotArea outline="0" collapsedLevelsAreSubtotals="1" fieldPosition="0"/>
    </format>
    <format dxfId="860">
      <pivotArea dataOnly="0" labelOnly="1" outline="0" axis="axisValues" fieldPosition="0"/>
    </format>
    <format dxfId="859">
      <pivotArea dataOnly="0" labelOnly="1" outline="0" axis="axisValues" fieldPosition="0"/>
    </format>
    <format dxfId="858">
      <pivotArea type="all" dataOnly="0" outline="0" fieldPosition="0"/>
    </format>
    <format dxfId="857">
      <pivotArea outline="0" collapsedLevelsAreSubtotals="1" fieldPosition="0"/>
    </format>
    <format dxfId="856">
      <pivotArea field="1" type="button" dataOnly="0" labelOnly="1" outline="0" axis="axisRow" fieldPosition="0"/>
    </format>
    <format dxfId="855">
      <pivotArea dataOnly="0" labelOnly="1" outline="0" axis="axisValues" fieldPosition="0"/>
    </format>
    <format dxfId="854">
      <pivotArea dataOnly="0" labelOnly="1" fieldPosition="0">
        <references count="1">
          <reference field="1" count="5">
            <x v="0"/>
            <x v="1"/>
            <x v="3"/>
            <x v="7"/>
            <x v="10"/>
          </reference>
        </references>
      </pivotArea>
    </format>
    <format dxfId="853">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H18:I23" firstHeaderRow="1" firstDataRow="1" firstDataCol="1"/>
  <pivotFields count="23">
    <pivotField showAll="0"/>
    <pivotField axis="axisRow" showAll="0" measureFilter="1">
      <items count="12">
        <item x="7"/>
        <item x="2"/>
        <item x="10"/>
        <item x="9"/>
        <item x="8"/>
        <item x="5"/>
        <item x="6"/>
        <item x="0"/>
        <item x="4"/>
        <item x="3"/>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7"/>
    </i>
    <i>
      <x v="8"/>
    </i>
    <i>
      <x v="9"/>
    </i>
    <i>
      <x v="10"/>
    </i>
  </rowItems>
  <colItems count="1">
    <i/>
  </colItems>
  <dataFields count="1">
    <dataField name="Sum of Batting Avg." fld="9" baseField="1" baseItem="0" numFmtId="2"/>
  </dataFields>
  <formats count="24">
    <format dxfId="711">
      <pivotArea outline="0" collapsedLevelsAreSubtotals="1" fieldPosition="0"/>
    </format>
    <format dxfId="710">
      <pivotArea dataOnly="0" labelOnly="1" outline="0" axis="axisValues" fieldPosition="0"/>
    </format>
    <format dxfId="709">
      <pivotArea dataOnly="0" labelOnly="1" outline="0" axis="axisValues" fieldPosition="0"/>
    </format>
    <format dxfId="708">
      <pivotArea outline="0" collapsedLevelsAreSubtotals="1" fieldPosition="0"/>
    </format>
    <format dxfId="707">
      <pivotArea dataOnly="0" labelOnly="1" outline="0" axis="axisValues" fieldPosition="0"/>
    </format>
    <format dxfId="706">
      <pivotArea dataOnly="0" labelOnly="1" outline="0" axis="axisValues" fieldPosition="0"/>
    </format>
    <format dxfId="705">
      <pivotArea outline="0" collapsedLevelsAreSubtotals="1" fieldPosition="0"/>
    </format>
    <format dxfId="704">
      <pivotArea dataOnly="0" labelOnly="1" outline="0" axis="axisValues" fieldPosition="0"/>
    </format>
    <format dxfId="703">
      <pivotArea dataOnly="0" labelOnly="1" outline="0" axis="axisValues" fieldPosition="0"/>
    </format>
    <format dxfId="702">
      <pivotArea outline="0" collapsedLevelsAreSubtotals="1" fieldPosition="0"/>
    </format>
    <format dxfId="701">
      <pivotArea dataOnly="0" labelOnly="1" outline="0" axis="axisValues" fieldPosition="0"/>
    </format>
    <format dxfId="700">
      <pivotArea dataOnly="0" labelOnly="1" outline="0" axis="axisValues" fieldPosition="0"/>
    </format>
    <format dxfId="699">
      <pivotArea type="all" dataOnly="0" outline="0" fieldPosition="0"/>
    </format>
    <format dxfId="698">
      <pivotArea outline="0" collapsedLevelsAreSubtotals="1" fieldPosition="0"/>
    </format>
    <format dxfId="697">
      <pivotArea field="1" type="button" dataOnly="0" labelOnly="1" outline="0" axis="axisRow" fieldPosition="0"/>
    </format>
    <format dxfId="696">
      <pivotArea dataOnly="0" labelOnly="1" outline="0" axis="axisValues" fieldPosition="0"/>
    </format>
    <format dxfId="695">
      <pivotArea dataOnly="0" labelOnly="1" fieldPosition="0">
        <references count="1">
          <reference field="1" count="5">
            <x v="1"/>
            <x v="7"/>
            <x v="8"/>
            <x v="9"/>
            <x v="10"/>
          </reference>
        </references>
      </pivotArea>
    </format>
    <format dxfId="694">
      <pivotArea dataOnly="0" labelOnly="1" outline="0" axis="axisValues" fieldPosition="0"/>
    </format>
    <format dxfId="693">
      <pivotArea type="all" dataOnly="0" outline="0" fieldPosition="0"/>
    </format>
    <format dxfId="692">
      <pivotArea outline="0" collapsedLevelsAreSubtotals="1" fieldPosition="0"/>
    </format>
    <format dxfId="691">
      <pivotArea field="1" type="button" dataOnly="0" labelOnly="1" outline="0" axis="axisRow" fieldPosition="0"/>
    </format>
    <format dxfId="690">
      <pivotArea dataOnly="0" labelOnly="1" outline="0" axis="axisValues" fieldPosition="0"/>
    </format>
    <format dxfId="689">
      <pivotArea dataOnly="0" labelOnly="1" fieldPosition="0">
        <references count="1">
          <reference field="1" count="5">
            <x v="1"/>
            <x v="7"/>
            <x v="8"/>
            <x v="9"/>
            <x v="10"/>
          </reference>
        </references>
      </pivotArea>
    </format>
    <format dxfId="688">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 sourceName="Role">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am" sourceName="Team">
  <extLst>
    <x:ext xmlns:x15="http://schemas.microsoft.com/office/spreadsheetml/2010/11/main" uri="{2F2917AC-EB37-4324-AD4E-5DD8C200BD13}">
      <x15:tableSlicerCache tableId="5"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le1" sourceName="Role">
  <extLst>
    <x:ext xmlns:x15="http://schemas.microsoft.com/office/spreadsheetml/2010/11/main" uri="{2F2917AC-EB37-4324-AD4E-5DD8C200BD13}">
      <x15:tableSlicerCache tableId="5"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le2" sourceName="Role">
  <extLst>
    <x:ext xmlns:x15="http://schemas.microsoft.com/office/spreadsheetml/2010/11/main" uri="{2F2917AC-EB37-4324-AD4E-5DD8C200BD13}">
      <x15:tableSlicerCache tableId="3"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ole3" sourceName="Role">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ole4" sourceName="Role">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columnCount="4" style="SlicerStyleOther2" rowHeight="241300"/>
  <slicer name="Role 1" cache="Slicer_Role1" caption="Rol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4" cache="Slicer_Role4" caption="Role"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ole" cache="Slicer_Role" caption="Role" columnCount="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ole 3" cache="Slicer_Role3" caption="Role" columnCount="4"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ole 2" cache="Slicer_Role2" caption="Role" columnCount="4" rowHeight="241300"/>
</slicers>
</file>

<file path=xl/tables/table1.xml><?xml version="1.0" encoding="utf-8"?>
<table xmlns="http://schemas.openxmlformats.org/spreadsheetml/2006/main" id="5" name="Table26" displayName="Table26" ref="B16:X60" totalsRowShown="0" headerRowDxfId="1060" dataDxfId="1059">
  <autoFilter ref="B16:X60"/>
  <tableColumns count="23">
    <tableColumn id="1" name="Sr no." dataDxfId="1058"/>
    <tableColumn id="2" name="Player" dataDxfId="1057"/>
    <tableColumn id="3" name="Team" dataDxfId="1056"/>
    <tableColumn id="4" name="Role" dataDxfId="1055"/>
    <tableColumn id="5" name="Matches played" dataDxfId="1054"/>
    <tableColumn id="6" name="Innings " dataDxfId="1053">
      <calculatedColumnFormula>Table26[[#This Row],[Matches played]]</calculatedColumnFormula>
    </tableColumn>
    <tableColumn id="7" name="Not outs" dataDxfId="1052"/>
    <tableColumn id="8" name="Balls played" dataDxfId="1051"/>
    <tableColumn id="9" name="Runs scored" dataDxfId="1050"/>
    <tableColumn id="10" name="Batting Avg." dataDxfId="1049">
      <calculatedColumnFormula>IFERROR(Table22[[#This Row],[Runs scored]]/(Table22[[#This Row],[Innings ]]-Table22[[#This Row],[Not outs]]),"NA")</calculatedColumnFormula>
    </tableColumn>
    <tableColumn id="11" name="Batting Strike Rate" dataDxfId="1048">
      <calculatedColumnFormula>IFERROR((Table22[[#This Row],[Runs scored]]/Table22[[#This Row],[Balls played]])*100,"NA")</calculatedColumnFormula>
    </tableColumn>
    <tableColumn id="22" name="50+ Scores" dataDxfId="1047">
      <calculatedColumnFormula>Table2245[50+ Scores]</calculatedColumnFormula>
    </tableColumn>
    <tableColumn id="23" name="100+ Scores" dataDxfId="1046">
      <calculatedColumnFormula>Table2[[#This Row],[100+ Scores]]</calculatedColumnFormula>
    </tableColumn>
    <tableColumn id="12" name="Wickets" dataDxfId="1045"/>
    <tableColumn id="20" name="Bowling innings" dataDxfId="1044"/>
    <tableColumn id="13" name="Balls bowled" dataDxfId="1043">
      <calculatedColumnFormula>INT(R17)*6+ (R17-INT(R17))*10</calculatedColumnFormula>
    </tableColumn>
    <tableColumn id="14" name="Overs Bowled" dataDxfId="1042"/>
    <tableColumn id="15" name="Runs Conceded" dataDxfId="1041"/>
    <tableColumn id="16" name="BOWLING Economy" dataDxfId="1040">
      <calculatedColumnFormula>IFERROR(Table22[[#This Row],[Runs Conceded]]/(Table22[[#This Row],[Balls bowled]]/6),"NA")</calculatedColumnFormula>
    </tableColumn>
    <tableColumn id="17" name="Bowling Avg." dataDxfId="1039">
      <calculatedColumnFormula>IFERROR(Table22[[#This Row],[Runs Conceded]]/Table22[[#This Row],[Wickets]],"NA")</calculatedColumnFormula>
    </tableColumn>
    <tableColumn id="18" name="Bowling Strike rate" dataDxfId="1038">
      <calculatedColumnFormula>IFERROR(Table22[[#This Row],[Balls bowled]]/Table22[[#This Row],[Wickets]],"NA")</calculatedColumnFormula>
    </tableColumn>
    <tableColumn id="19" name="4W" dataDxfId="1037">
      <calculatedColumnFormula>0</calculatedColumnFormula>
    </tableColumn>
    <tableColumn id="21" name="5W" dataDxfId="103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16:X27" totalsRowShown="0">
  <autoFilter ref="B16:X27"/>
  <tableColumns count="23">
    <tableColumn id="1" name="Sr no."/>
    <tableColumn id="2" name="Player" dataDxfId="1035"/>
    <tableColumn id="3" name="Team" dataDxfId="1034">
      <calculatedColumnFormula>G3</calculatedColumnFormula>
    </tableColumn>
    <tableColumn id="4" name="Role" dataDxfId="1033"/>
    <tableColumn id="5" name="Matches played" dataDxfId="1032"/>
    <tableColumn id="6" name="Innings " dataDxfId="1031">
      <calculatedColumnFormula>Table2[[#This Row],[Matches played]]</calculatedColumnFormula>
    </tableColumn>
    <tableColumn id="7" name="Not outs" dataDxfId="1030"/>
    <tableColumn id="8" name="Balls played" dataDxfId="1029"/>
    <tableColumn id="9" name="Runs scored" dataDxfId="1028"/>
    <tableColumn id="10" name="Batting Avg." dataDxfId="1027">
      <calculatedColumnFormula>IFERROR(Table2[[#This Row],[Runs scored]]/(Table2[[#This Row],[Innings ]]-Table2[[#This Row],[Not outs]]),"NA")</calculatedColumnFormula>
    </tableColumn>
    <tableColumn id="11" name="Batting Strike Rate" dataDxfId="1026">
      <calculatedColumnFormula>IFERROR((Table2[[#This Row],[Runs scored]]/Table2[[#This Row],[Balls played]])*100,"NA")</calculatedColumnFormula>
    </tableColumn>
    <tableColumn id="24" name="50+ Scores" dataDxfId="1025"/>
    <tableColumn id="23" name="100+ Scores" dataDxfId="1024"/>
    <tableColumn id="12" name="Wickets" dataDxfId="1023"/>
    <tableColumn id="20" name="Bowling innings" dataDxfId="1022"/>
    <tableColumn id="13" name="Balls bowled" dataDxfId="1021">
      <calculatedColumnFormula>INT(R17)*6+(R17-INT(R17))*10</calculatedColumnFormula>
    </tableColumn>
    <tableColumn id="14" name="Overs Bowled" dataDxfId="1020"/>
    <tableColumn id="15" name="Runs Conceded" dataDxfId="1019"/>
    <tableColumn id="16" name="BOWLING Economy" dataDxfId="1018">
      <calculatedColumnFormula>IFERROR(Table2[[#This Row],[Runs Conceded]]/(Table2[[#This Row],[Balls bowled]]/6),"NA")</calculatedColumnFormula>
    </tableColumn>
    <tableColumn id="17" name="Bowling Avg." dataDxfId="1017">
      <calculatedColumnFormula>IFERROR(Table2[[#This Row],[Runs Conceded]]/Table2[[#This Row],[Wickets]],"NA")</calculatedColumnFormula>
    </tableColumn>
    <tableColumn id="18" name="Bowling Strike rate" dataDxfId="1016">
      <calculatedColumnFormula>IFERROR(Table2[[#This Row],[Balls bowled]]/Table2[[#This Row],[Wickets]],"NA")</calculatedColumnFormula>
    </tableColumn>
    <tableColumn id="19" name="4W" dataDxfId="1015">
      <calculatedColumnFormula>0</calculatedColumnFormula>
    </tableColumn>
    <tableColumn id="21" name="5W" dataDxfId="1014"/>
  </tableColumns>
  <tableStyleInfo name="TableStyleMedium2" showFirstColumn="0" showLastColumn="0" showRowStripes="1" showColumnStripes="0"/>
</table>
</file>

<file path=xl/tables/table3.xml><?xml version="1.0" encoding="utf-8"?>
<table xmlns="http://schemas.openxmlformats.org/spreadsheetml/2006/main" id="4" name="Table2245" displayName="Table2245" ref="B16:X27" totalsRowShown="0">
  <autoFilter ref="B16:X27"/>
  <tableColumns count="23">
    <tableColumn id="1" name="Sr no."/>
    <tableColumn id="2" name="Player" dataDxfId="1013"/>
    <tableColumn id="3" name="Team" dataDxfId="1012"/>
    <tableColumn id="4" name="Role" dataDxfId="1011"/>
    <tableColumn id="5" name="Matches played" dataDxfId="1010"/>
    <tableColumn id="6" name="Innings " dataDxfId="1009"/>
    <tableColumn id="7" name="Not outs" dataDxfId="1008"/>
    <tableColumn id="8" name="Balls played" dataDxfId="1007"/>
    <tableColumn id="9" name="Runs scored" dataDxfId="1006"/>
    <tableColumn id="10" name="Batting Avg." dataDxfId="1005">
      <calculatedColumnFormula>IFERROR(Table2245[[#This Row],[Runs scored]]/(Table2245[[#This Row],[Innings ]]-Table2245[[#This Row],[Not outs]]),"NA")</calculatedColumnFormula>
    </tableColumn>
    <tableColumn id="11" name="Batting Strike Rate" dataDxfId="1004">
      <calculatedColumnFormula>IFERROR((Table2245[[#This Row],[Runs scored]]/Table2245[[#This Row],[Balls played]])*100,"NA")</calculatedColumnFormula>
    </tableColumn>
    <tableColumn id="22" name="50+ Scores" dataDxfId="1003">
      <calculatedColumnFormula>0</calculatedColumnFormula>
    </tableColumn>
    <tableColumn id="23" name="100+ Scores" dataDxfId="1002">
      <calculatedColumnFormula>0</calculatedColumnFormula>
    </tableColumn>
    <tableColumn id="12" name="Wickets" dataDxfId="1001"/>
    <tableColumn id="20" name="Bowling innings" dataDxfId="1000"/>
    <tableColumn id="13" name="Balls bowled" dataDxfId="999">
      <calculatedColumnFormula>INT(R17)*6+ (R17-INT(R17))*10</calculatedColumnFormula>
    </tableColumn>
    <tableColumn id="14" name="Overs Bowled" dataDxfId="998"/>
    <tableColumn id="15" name="Runs Conceded" dataDxfId="997"/>
    <tableColumn id="16" name="BOWLING Economy" dataDxfId="996">
      <calculatedColumnFormula>IFERROR(Table2245[[#This Row],[Runs Conceded]]/(Table2245[[#This Row],[Balls bowled]]/6),"NA")</calculatedColumnFormula>
    </tableColumn>
    <tableColumn id="17" name="Bowling Avg." dataDxfId="995">
      <calculatedColumnFormula>IFERROR(Table2245[[#This Row],[Runs Conceded]]/Table2245[[#This Row],[Wickets]],"NA")</calculatedColumnFormula>
    </tableColumn>
    <tableColumn id="18" name="Bowling Strike rate" dataDxfId="994">
      <calculatedColumnFormula>IFERROR(Table2245[[#This Row],[Balls bowled]]/Table2245[[#This Row],[Wickets]],"NA")</calculatedColumnFormula>
    </tableColumn>
    <tableColumn id="19" name="4W" dataDxfId="993"/>
    <tableColumn id="21" name="5W" dataDxfId="992"/>
  </tableColumns>
  <tableStyleInfo name="TableStyleMedium2" showFirstColumn="0" showLastColumn="0" showRowStripes="1" showColumnStripes="0"/>
</table>
</file>

<file path=xl/tables/table4.xml><?xml version="1.0" encoding="utf-8"?>
<table xmlns="http://schemas.openxmlformats.org/spreadsheetml/2006/main" id="1" name="Table22" displayName="Table22" ref="B16:X27" totalsRowShown="0">
  <autoFilter ref="B16:X27"/>
  <tableColumns count="23">
    <tableColumn id="1" name="Sr no."/>
    <tableColumn id="2" name="Player" dataDxfId="991"/>
    <tableColumn id="3" name="Team" dataDxfId="990"/>
    <tableColumn id="4" name="Role" dataDxfId="989"/>
    <tableColumn id="5" name="Matches played" dataDxfId="988">
      <calculatedColumnFormula>16</calculatedColumnFormula>
    </tableColumn>
    <tableColumn id="6" name="Innings " dataDxfId="987">
      <calculatedColumnFormula>Table22[[#This Row],[Matches played]]</calculatedColumnFormula>
    </tableColumn>
    <tableColumn id="7" name="Not outs" dataDxfId="986"/>
    <tableColumn id="8" name="Balls played" dataDxfId="985"/>
    <tableColumn id="9" name="Runs scored" dataDxfId="984"/>
    <tableColumn id="10" name="Batting Avg." dataDxfId="983">
      <calculatedColumnFormula>IFERROR(Table22[[#This Row],[Runs scored]]/(Table22[[#This Row],[Innings ]]-Table22[[#This Row],[Not outs]]),"NA")</calculatedColumnFormula>
    </tableColumn>
    <tableColumn id="11" name="Batting Strike Rate" dataDxfId="982">
      <calculatedColumnFormula>IFERROR((Table22[[#This Row],[Runs scored]]/Table22[[#This Row],[Balls played]])*100,"NA")</calculatedColumnFormula>
    </tableColumn>
    <tableColumn id="22" name="50+ Scores" dataDxfId="981"/>
    <tableColumn id="23" name="100+ Scores" dataDxfId="980"/>
    <tableColumn id="12" name="Wickets" dataDxfId="979"/>
    <tableColumn id="20" name="Bowling innings" dataDxfId="978"/>
    <tableColumn id="13" name="Balls bowled" dataDxfId="977">
      <calculatedColumnFormula>INT(R17)*6+ (R17-INT(R17))*10</calculatedColumnFormula>
    </tableColumn>
    <tableColumn id="14" name="Overs Bowled" dataDxfId="976"/>
    <tableColumn id="15" name="Runs Conceded" dataDxfId="975"/>
    <tableColumn id="16" name="BOWLING Economy" dataDxfId="974">
      <calculatedColumnFormula>IFERROR(Table22[[#This Row],[Runs Conceded]]/(Table22[[#This Row],[Balls bowled]]/6),"NA")</calculatedColumnFormula>
    </tableColumn>
    <tableColumn id="17" name="Bowling Avg." dataDxfId="973">
      <calculatedColumnFormula>IFERROR(Table22[[#This Row],[Runs Conceded]]/Table22[[#This Row],[Wickets]],"NA")</calculatedColumnFormula>
    </tableColumn>
    <tableColumn id="18" name="Bowling Strike rate" dataDxfId="972">
      <calculatedColumnFormula>IFERROR(Table22[[#This Row],[Balls bowled]]/Table22[[#This Row],[Wickets]],"NA")</calculatedColumnFormula>
    </tableColumn>
    <tableColumn id="19" name="4W" dataDxfId="971">
      <calculatedColumnFormula>0</calculatedColumnFormula>
    </tableColumn>
    <tableColumn id="21" name="5W" dataDxfId="970"/>
  </tableColumns>
  <tableStyleInfo name="TableStyleMedium2" showFirstColumn="0" showLastColumn="0" showRowStripes="1" showColumnStripes="0"/>
</table>
</file>

<file path=xl/tables/table5.xml><?xml version="1.0" encoding="utf-8"?>
<table xmlns="http://schemas.openxmlformats.org/spreadsheetml/2006/main" id="3" name="Table224" displayName="Table224" ref="B16:X27" totalsRowShown="0">
  <autoFilter ref="B16:X27"/>
  <tableColumns count="23">
    <tableColumn id="1" name="Sr no."/>
    <tableColumn id="2" name="Player" dataDxfId="969"/>
    <tableColumn id="3" name="Team" dataDxfId="968"/>
    <tableColumn id="4" name="Role" dataDxfId="967"/>
    <tableColumn id="5" name="Matches played" dataDxfId="966">
      <calculatedColumnFormula>17</calculatedColumnFormula>
    </tableColumn>
    <tableColumn id="6" name="Innings " dataDxfId="965">
      <calculatedColumnFormula>F17</calculatedColumnFormula>
    </tableColumn>
    <tableColumn id="7" name="Not outs" dataDxfId="964"/>
    <tableColumn id="8" name="Balls played" dataDxfId="963"/>
    <tableColumn id="9" name="Runs scored" dataDxfId="962"/>
    <tableColumn id="10" name="Batting Avg." dataDxfId="961">
      <calculatedColumnFormula>IFERROR(Table224[[#This Row],[Runs scored]]/(Table224[[#This Row],[Innings ]]-Table224[[#This Row],[Not outs]]),"NA")</calculatedColumnFormula>
    </tableColumn>
    <tableColumn id="11" name="Batting Strike Rate" dataDxfId="960">
      <calculatedColumnFormula>IFERROR((Table224[[#This Row],[Runs scored]]/Table224[[#This Row],[Balls played]])*100,"NA")</calculatedColumnFormula>
    </tableColumn>
    <tableColumn id="22" name="50+ Scores" dataDxfId="959"/>
    <tableColumn id="23" name="100+ Scores" dataDxfId="958"/>
    <tableColumn id="12" name="Wickets" dataDxfId="957"/>
    <tableColumn id="20" name="Bowling innings" dataDxfId="956"/>
    <tableColumn id="13" name="Balls bowled" dataDxfId="955">
      <calculatedColumnFormula>INT(R17)*6+ (R17-INT(R17))*10</calculatedColumnFormula>
    </tableColumn>
    <tableColumn id="14" name="Overs Bowled" dataDxfId="954"/>
    <tableColumn id="15" name="Runs Conceded" dataDxfId="953"/>
    <tableColumn id="16" name="BOWLING Economy" dataDxfId="952">
      <calculatedColumnFormula>IFERROR(Table224[[#This Row],[Runs Conceded]]/(Table224[[#This Row],[Balls bowled]]/6),"NA")</calculatedColumnFormula>
    </tableColumn>
    <tableColumn id="17" name="Bowling Avg." dataDxfId="951">
      <calculatedColumnFormula>IFERROR(Table224[[#This Row],[Runs Conceded]]/Table224[[#This Row],[Wickets]],"NA")</calculatedColumnFormula>
    </tableColumn>
    <tableColumn id="18" name="Bowling Strike rate" dataDxfId="950">
      <calculatedColumnFormula>IFERROR(Table224[[#This Row],[Balls bowled]]/Table224[[#This Row],[Wickets]],"NA")</calculatedColumnFormula>
    </tableColumn>
    <tableColumn id="19" name="4W" dataDxfId="949">
      <calculatedColumnFormula>0</calculatedColumnFormula>
    </tableColumn>
    <tableColumn id="21" name="5W" dataDxfId="9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pivotTable" Target="../pivotTables/pivotTable2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pivotTable" Target="../pivotTables/pivotTable2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pivotTable" Target="../pivotTables/pivotTable2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drawing" Target="../drawings/drawing13.xml"/><Relationship Id="rId5" Type="http://schemas.openxmlformats.org/officeDocument/2006/relationships/printerSettings" Target="../printerSettings/printerSettings13.bin"/><Relationship Id="rId4" Type="http://schemas.openxmlformats.org/officeDocument/2006/relationships/pivotTable" Target="../pivotTables/pivotTable3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9.xml"/><Relationship Id="rId5" Type="http://schemas.openxmlformats.org/officeDocument/2006/relationships/printerSettings" Target="../printerSettings/printerSettings9.bin"/><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60"/>
  <sheetViews>
    <sheetView tabSelected="1" zoomScale="52" zoomScaleNormal="52" workbookViewId="0">
      <pane xSplit="3" ySplit="16" topLeftCell="D17" activePane="bottomRight" state="frozen"/>
      <selection pane="topRight" activeCell="D1" sqref="D1"/>
      <selection pane="bottomLeft" activeCell="A13" sqref="A13"/>
      <selection pane="bottomRight" activeCell="C42" sqref="C42"/>
    </sheetView>
  </sheetViews>
  <sheetFormatPr defaultRowHeight="15" x14ac:dyDescent="0.25"/>
  <cols>
    <col min="1" max="1" width="9.140625" style="3"/>
    <col min="2" max="2" width="15.7109375" style="3" bestFit="1" customWidth="1"/>
    <col min="3" max="3" width="22.7109375" style="3" bestFit="1" customWidth="1"/>
    <col min="4" max="4" width="15.28515625" style="3" bestFit="1" customWidth="1"/>
    <col min="5" max="5" width="14.42578125" style="3" bestFit="1" customWidth="1"/>
    <col min="6" max="6" width="27.140625" style="3" bestFit="1" customWidth="1"/>
    <col min="7" max="7" width="17.7109375" style="3" bestFit="1" customWidth="1"/>
    <col min="8" max="8" width="19.140625" style="3" bestFit="1" customWidth="1"/>
    <col min="9" max="9" width="22.85546875" style="3" bestFit="1" customWidth="1"/>
    <col min="10" max="10" width="23.5703125" style="3" bestFit="1" customWidth="1"/>
    <col min="11" max="11" width="23.42578125" style="9" bestFit="1" customWidth="1"/>
    <col min="12" max="12" width="31.140625" style="9" bestFit="1" customWidth="1"/>
    <col min="13" max="13" width="21.5703125" style="3" bestFit="1" customWidth="1"/>
    <col min="14" max="14" width="22.7109375" style="3" bestFit="1" customWidth="1"/>
    <col min="15" max="15" width="18" style="3" bestFit="1" customWidth="1"/>
    <col min="16" max="16" width="27.140625" style="3" bestFit="1" customWidth="1"/>
    <col min="17" max="17" width="23.5703125" style="3" bestFit="1" customWidth="1"/>
    <col min="18" max="18" width="24.85546875" style="3" bestFit="1" customWidth="1"/>
    <col min="19" max="19" width="27.42578125" style="3" bestFit="1" customWidth="1"/>
    <col min="20" max="20" width="28.28515625" style="9" bestFit="1" customWidth="1"/>
    <col min="21" max="21" width="24" style="9" bestFit="1" customWidth="1"/>
    <col min="22" max="22" width="31" style="9" bestFit="1" customWidth="1"/>
    <col min="23" max="24" width="12.42578125" style="3" bestFit="1" customWidth="1"/>
    <col min="25" max="16384" width="9.140625" style="3"/>
  </cols>
  <sheetData>
    <row r="2" spans="1:24" x14ac:dyDescent="0.25">
      <c r="A2" s="19"/>
      <c r="B2" s="19"/>
      <c r="C2" s="19"/>
    </row>
    <row r="3" spans="1:24" x14ac:dyDescent="0.25">
      <c r="A3" s="19"/>
      <c r="B3" s="19"/>
      <c r="C3" s="19"/>
      <c r="G3" s="22" t="s">
        <v>55</v>
      </c>
      <c r="H3" s="22"/>
      <c r="I3" s="22"/>
      <c r="J3" s="22"/>
      <c r="K3" s="22"/>
      <c r="L3" s="22"/>
      <c r="M3" s="22"/>
      <c r="N3" s="22"/>
      <c r="O3" s="22"/>
      <c r="P3" s="22"/>
      <c r="Q3" s="22"/>
      <c r="R3" s="22"/>
      <c r="S3" s="22"/>
      <c r="T3" s="22"/>
      <c r="U3" s="22"/>
      <c r="V3" s="22"/>
    </row>
    <row r="4" spans="1:24" x14ac:dyDescent="0.25">
      <c r="G4" s="22"/>
      <c r="H4" s="22"/>
      <c r="I4" s="22"/>
      <c r="J4" s="22"/>
      <c r="K4" s="22"/>
      <c r="L4" s="22"/>
      <c r="M4" s="22"/>
      <c r="N4" s="22"/>
      <c r="O4" s="22"/>
      <c r="P4" s="22"/>
      <c r="Q4" s="22"/>
      <c r="R4" s="22"/>
      <c r="S4" s="22"/>
      <c r="T4" s="22"/>
      <c r="U4" s="22"/>
      <c r="V4" s="22"/>
    </row>
    <row r="5" spans="1:24" x14ac:dyDescent="0.25">
      <c r="G5" s="22"/>
      <c r="H5" s="22"/>
      <c r="I5" s="22"/>
      <c r="J5" s="22"/>
      <c r="K5" s="22"/>
      <c r="L5" s="22"/>
      <c r="M5" s="22"/>
      <c r="N5" s="22"/>
      <c r="O5" s="22"/>
      <c r="P5" s="22"/>
      <c r="Q5" s="22"/>
      <c r="R5" s="22"/>
      <c r="S5" s="22"/>
      <c r="T5" s="22"/>
      <c r="U5" s="22"/>
      <c r="V5" s="22"/>
    </row>
    <row r="6" spans="1:24" x14ac:dyDescent="0.25">
      <c r="G6" s="22"/>
      <c r="H6" s="22"/>
      <c r="I6" s="22"/>
      <c r="J6" s="22"/>
      <c r="K6" s="22"/>
      <c r="L6" s="22"/>
      <c r="M6" s="22"/>
      <c r="N6" s="22"/>
      <c r="O6" s="22"/>
      <c r="P6" s="22"/>
      <c r="Q6" s="22"/>
      <c r="R6" s="22"/>
      <c r="S6" s="22"/>
      <c r="T6" s="22"/>
      <c r="U6" s="22"/>
      <c r="V6" s="22"/>
    </row>
    <row r="7" spans="1:24" x14ac:dyDescent="0.25">
      <c r="G7" s="22"/>
      <c r="H7" s="22"/>
      <c r="I7" s="22"/>
      <c r="J7" s="22"/>
      <c r="K7" s="22"/>
      <c r="L7" s="22"/>
      <c r="M7" s="22"/>
      <c r="N7" s="22"/>
      <c r="O7" s="22"/>
      <c r="P7" s="22"/>
      <c r="Q7" s="22"/>
      <c r="R7" s="22"/>
      <c r="S7" s="22"/>
      <c r="T7" s="22"/>
      <c r="U7" s="22"/>
      <c r="V7" s="22"/>
    </row>
    <row r="11" spans="1:24" ht="15.75" x14ac:dyDescent="0.25">
      <c r="D11" s="7" t="s">
        <v>56</v>
      </c>
    </row>
    <row r="16" spans="1:24" x14ac:dyDescent="0.25">
      <c r="B16" s="2" t="s">
        <v>4</v>
      </c>
      <c r="C16" s="3" t="s">
        <v>0</v>
      </c>
      <c r="D16" s="3" t="s">
        <v>2</v>
      </c>
      <c r="E16" s="3" t="s">
        <v>1</v>
      </c>
      <c r="F16" s="3" t="s">
        <v>5</v>
      </c>
      <c r="G16" s="3" t="s">
        <v>9</v>
      </c>
      <c r="H16" s="3" t="s">
        <v>6</v>
      </c>
      <c r="I16" s="3" t="s">
        <v>7</v>
      </c>
      <c r="J16" s="3" t="s">
        <v>14</v>
      </c>
      <c r="K16" s="9" t="s">
        <v>8</v>
      </c>
      <c r="L16" s="9" t="s">
        <v>12</v>
      </c>
      <c r="M16" s="3" t="s">
        <v>64</v>
      </c>
      <c r="N16" s="3" t="s">
        <v>65</v>
      </c>
      <c r="O16" s="3" t="s">
        <v>3</v>
      </c>
      <c r="P16" s="3" t="s">
        <v>28</v>
      </c>
      <c r="Q16" s="3" t="s">
        <v>13</v>
      </c>
      <c r="R16" s="3" t="s">
        <v>15</v>
      </c>
      <c r="S16" s="3" t="s">
        <v>16</v>
      </c>
      <c r="T16" s="9" t="s">
        <v>128</v>
      </c>
      <c r="U16" s="9" t="s">
        <v>10</v>
      </c>
      <c r="V16" s="9" t="s">
        <v>11</v>
      </c>
      <c r="W16" s="3" t="s">
        <v>29</v>
      </c>
      <c r="X16" s="3" t="s">
        <v>30</v>
      </c>
    </row>
    <row r="17" spans="2:24" x14ac:dyDescent="0.25">
      <c r="B17" s="3">
        <v>1</v>
      </c>
      <c r="C17" s="3" t="s">
        <v>17</v>
      </c>
      <c r="D17" s="3" t="s">
        <v>61</v>
      </c>
      <c r="E17" s="3" t="s">
        <v>24</v>
      </c>
      <c r="F17" s="3">
        <v>15</v>
      </c>
      <c r="G17" s="3">
        <f>Table26[[#This Row],[Matches played]]</f>
        <v>15</v>
      </c>
      <c r="H17" s="3">
        <v>3</v>
      </c>
      <c r="I17" s="3">
        <v>454</v>
      </c>
      <c r="J17" s="3">
        <v>657</v>
      </c>
      <c r="K17" s="9">
        <f>IFERROR(Table22[[#This Row],[Runs scored]]/(Table22[[#This Row],[Innings ]]-Table22[[#This Row],[Not outs]]),"NA")</f>
        <v>29.846153846153847</v>
      </c>
      <c r="L17" s="9">
        <f>IFERROR((Table22[[#This Row],[Runs scored]]/Table22[[#This Row],[Balls played]])*100,"NA")</f>
        <v>150.9727626459144</v>
      </c>
      <c r="M17" s="3">
        <f>Table2245[50+ Scores]</f>
        <v>6</v>
      </c>
      <c r="N17" s="3">
        <f>Table2[[#This Row],[100+ Scores]]</f>
        <v>0</v>
      </c>
      <c r="O17" s="3">
        <v>0</v>
      </c>
      <c r="P17" s="3">
        <v>0</v>
      </c>
      <c r="Q17" s="3">
        <f>INT(R17)*6+ (R17-INT(R17))*10</f>
        <v>0</v>
      </c>
      <c r="R17" s="3">
        <v>0</v>
      </c>
      <c r="S17" s="3">
        <v>0</v>
      </c>
      <c r="T17" s="9" t="str">
        <f>IFERROR(Table22[[#This Row],[Runs Conceded]]/(Table22[[#This Row],[Balls bowled]]/6),"NA")</f>
        <v>NA</v>
      </c>
      <c r="U17" s="9" t="str">
        <f>IFERROR(Table22[[#This Row],[Runs Conceded]]/Table22[[#This Row],[Wickets]],"NA")</f>
        <v>NA</v>
      </c>
      <c r="V17" s="9" t="str">
        <f>IFERROR(Table22[[#This Row],[Balls bowled]]/Table22[[#This Row],[Wickets]],"NA")</f>
        <v>NA</v>
      </c>
      <c r="W17" s="3">
        <f>0</f>
        <v>0</v>
      </c>
      <c r="X17" s="5">
        <v>0</v>
      </c>
    </row>
    <row r="18" spans="2:24" x14ac:dyDescent="0.25">
      <c r="B18" s="3">
        <v>2</v>
      </c>
      <c r="C18" s="3" t="s">
        <v>89</v>
      </c>
      <c r="D18" s="3" t="s">
        <v>61</v>
      </c>
      <c r="E18" s="3" t="s">
        <v>24</v>
      </c>
      <c r="F18" s="3">
        <v>13</v>
      </c>
      <c r="G18" s="3">
        <f>Table26[[#This Row],[Matches played]]</f>
        <v>13</v>
      </c>
      <c r="H18" s="3">
        <v>1</v>
      </c>
      <c r="I18" s="3">
        <v>229</v>
      </c>
      <c r="J18" s="3">
        <v>403</v>
      </c>
      <c r="K18" s="9">
        <f>IFERROR(Table22[[#This Row],[Runs scored]]/(Table22[[#This Row],[Innings ]]-Table22[[#This Row],[Not outs]]),"NA")</f>
        <v>29.857142857142858</v>
      </c>
      <c r="L18" s="9">
        <f>IFERROR((Table22[[#This Row],[Runs scored]]/Table22[[#This Row],[Balls played]])*100,"NA")</f>
        <v>149.28571428571428</v>
      </c>
      <c r="M18" s="3">
        <f>RCB!M17</f>
        <v>8</v>
      </c>
      <c r="N18" s="3">
        <f>Table2[[#This Row],[100+ Scores]]</f>
        <v>0</v>
      </c>
      <c r="O18" s="3">
        <v>0</v>
      </c>
      <c r="P18" s="3">
        <v>0</v>
      </c>
      <c r="Q18" s="3">
        <f t="shared" ref="Q18:Q60" si="0">INT(R18)*6+ (R18-INT(R18))*10</f>
        <v>0</v>
      </c>
      <c r="R18" s="3">
        <v>0</v>
      </c>
      <c r="S18" s="3">
        <v>0</v>
      </c>
      <c r="T18" s="9" t="str">
        <f>IFERROR(Table22[[#This Row],[Runs Conceded]]/(Table22[[#This Row],[Balls bowled]]/6),"NA")</f>
        <v>NA</v>
      </c>
      <c r="U18" s="9" t="str">
        <f>IFERROR(Table22[[#This Row],[Runs Conceded]]/Table22[[#This Row],[Wickets]],"NA")</f>
        <v>NA</v>
      </c>
      <c r="V18" s="9" t="str">
        <f>IFERROR(Table22[[#This Row],[Balls bowled]]/Table22[[#This Row],[Wickets]],"NA")</f>
        <v>NA</v>
      </c>
      <c r="W18" s="3">
        <f>0</f>
        <v>0</v>
      </c>
      <c r="X18" s="5">
        <v>0</v>
      </c>
    </row>
    <row r="19" spans="2:24" x14ac:dyDescent="0.25">
      <c r="B19" s="3">
        <v>3</v>
      </c>
      <c r="C19" s="3" t="s">
        <v>18</v>
      </c>
      <c r="D19" s="3" t="s">
        <v>61</v>
      </c>
      <c r="E19" s="3" t="s">
        <v>24</v>
      </c>
      <c r="F19" s="3">
        <v>4</v>
      </c>
      <c r="G19" s="3">
        <f>Table26[[#This Row],[Matches played]]</f>
        <v>4</v>
      </c>
      <c r="H19" s="3">
        <v>1</v>
      </c>
      <c r="I19" s="3">
        <v>64</v>
      </c>
      <c r="J19" s="3">
        <v>95</v>
      </c>
      <c r="K19" s="9">
        <f>IFERROR(Table22[[#This Row],[Runs scored]]/(Table22[[#This Row],[Innings ]]-Table22[[#This Row],[Not outs]]),"NA")</f>
        <v>31.181818181818183</v>
      </c>
      <c r="L19" s="9">
        <f>IFERROR((Table22[[#This Row],[Runs scored]]/Table22[[#This Row],[Balls played]])*100,"NA")</f>
        <v>138.30645161290323</v>
      </c>
      <c r="M19" s="3">
        <f>RCB!M18</f>
        <v>4</v>
      </c>
      <c r="N19" s="3">
        <f>Table2[[#This Row],[100+ Scores]]</f>
        <v>0</v>
      </c>
      <c r="O19" s="3">
        <v>0</v>
      </c>
      <c r="P19" s="3">
        <v>0</v>
      </c>
      <c r="Q19" s="3">
        <f t="shared" si="0"/>
        <v>0</v>
      </c>
      <c r="R19" s="3">
        <v>0</v>
      </c>
      <c r="S19" s="3">
        <v>0</v>
      </c>
      <c r="T19" s="9" t="str">
        <f>IFERROR(Table22[[#This Row],[Runs Conceded]]/(Table22[[#This Row],[Balls bowled]]/6),"NA")</f>
        <v>NA</v>
      </c>
      <c r="U19" s="9" t="str">
        <f>IFERROR(Table22[[#This Row],[Runs Conceded]]/Table22[[#This Row],[Wickets]],"NA")</f>
        <v>NA</v>
      </c>
      <c r="V19" s="9" t="str">
        <f>IFERROR(Table22[[#This Row],[Balls bowled]]/Table22[[#This Row],[Wickets]],"NA")</f>
        <v>NA</v>
      </c>
      <c r="W19" s="3">
        <f>0</f>
        <v>0</v>
      </c>
      <c r="X19" s="5">
        <v>0</v>
      </c>
    </row>
    <row r="20" spans="2:24" x14ac:dyDescent="0.25">
      <c r="B20" s="3">
        <v>4</v>
      </c>
      <c r="C20" s="3" t="s">
        <v>19</v>
      </c>
      <c r="D20" s="3" t="s">
        <v>61</v>
      </c>
      <c r="E20" s="3" t="s">
        <v>24</v>
      </c>
      <c r="F20" s="3">
        <v>15</v>
      </c>
      <c r="G20" s="3">
        <v>14</v>
      </c>
      <c r="H20" s="3">
        <v>1</v>
      </c>
      <c r="I20" s="3">
        <v>217</v>
      </c>
      <c r="J20" s="3">
        <v>312</v>
      </c>
      <c r="K20" s="9">
        <f>IFERROR(Table22[[#This Row],[Runs scored]]/(Table22[[#This Row],[Innings ]]-Table22[[#This Row],[Not outs]]),"NA")</f>
        <v>65.181818181818187</v>
      </c>
      <c r="L20" s="9">
        <f>IFERROR((Table22[[#This Row],[Runs scored]]/Table22[[#This Row],[Balls played]])*100,"NA")</f>
        <v>167.91569086651054</v>
      </c>
      <c r="M20" s="3">
        <f>RCB!M19</f>
        <v>0</v>
      </c>
      <c r="N20" s="3">
        <f>Table2[[#This Row],[100+ Scores]]</f>
        <v>0</v>
      </c>
      <c r="O20" s="3">
        <v>0</v>
      </c>
      <c r="P20" s="3">
        <v>0</v>
      </c>
      <c r="Q20" s="3">
        <f t="shared" si="0"/>
        <v>0</v>
      </c>
      <c r="R20" s="3">
        <v>0</v>
      </c>
      <c r="S20" s="3">
        <v>0</v>
      </c>
      <c r="T20" s="9" t="str">
        <f>IFERROR(Table22[[#This Row],[Runs Conceded]]/(Table22[[#This Row],[Balls bowled]]/6),"NA")</f>
        <v>NA</v>
      </c>
      <c r="U20" s="9" t="str">
        <f>IFERROR(Table22[[#This Row],[Runs Conceded]]/Table22[[#This Row],[Wickets]],"NA")</f>
        <v>NA</v>
      </c>
      <c r="V20" s="9" t="str">
        <f>IFERROR(Table22[[#This Row],[Balls bowled]]/Table22[[#This Row],[Wickets]],"NA")</f>
        <v>NA</v>
      </c>
      <c r="W20" s="3">
        <f>0</f>
        <v>0</v>
      </c>
      <c r="X20" s="5">
        <v>0</v>
      </c>
    </row>
    <row r="21" spans="2:24" x14ac:dyDescent="0.25">
      <c r="B21" s="3">
        <v>5</v>
      </c>
      <c r="C21" s="3" t="s">
        <v>90</v>
      </c>
      <c r="D21" s="3" t="s">
        <v>61</v>
      </c>
      <c r="E21" s="3" t="s">
        <v>24</v>
      </c>
      <c r="F21" s="3">
        <v>12</v>
      </c>
      <c r="G21" s="3">
        <v>9</v>
      </c>
      <c r="H21" s="3">
        <v>6</v>
      </c>
      <c r="I21" s="3">
        <v>101</v>
      </c>
      <c r="J21" s="3">
        <v>187</v>
      </c>
      <c r="K21" s="9">
        <f>IFERROR(Table22[[#This Row],[Runs scored]]/(Table22[[#This Row],[Innings ]]-Table22[[#This Row],[Not outs]]),"NA")</f>
        <v>24.888888888888889</v>
      </c>
      <c r="L21" s="9">
        <f>IFERROR((Table22[[#This Row],[Runs scored]]/Table22[[#This Row],[Balls played]])*100,"NA")</f>
        <v>163.50364963503651</v>
      </c>
      <c r="M21" s="3">
        <f>RCB!M20</f>
        <v>2</v>
      </c>
      <c r="N21" s="3">
        <f>Table2[[#This Row],[100+ Scores]]</f>
        <v>0</v>
      </c>
      <c r="O21" s="3">
        <v>0</v>
      </c>
      <c r="P21" s="3">
        <v>0</v>
      </c>
      <c r="Q21" s="3">
        <f t="shared" si="0"/>
        <v>0</v>
      </c>
      <c r="R21" s="3">
        <v>0</v>
      </c>
      <c r="S21" s="3">
        <v>0</v>
      </c>
      <c r="T21" s="9">
        <f>IFERROR(Table22[[#This Row],[Runs Conceded]]/(Table22[[#This Row],[Balls bowled]]/6),"NA")</f>
        <v>9.7714285714285722</v>
      </c>
      <c r="U21" s="9">
        <f>IFERROR(Table22[[#This Row],[Runs Conceded]]/Table22[[#This Row],[Wickets]],"NA")</f>
        <v>24.428571428571427</v>
      </c>
      <c r="V21" s="9">
        <f>IFERROR(Table22[[#This Row],[Balls bowled]]/Table22[[#This Row],[Wickets]],"NA")</f>
        <v>15</v>
      </c>
      <c r="W21" s="3">
        <f>0</f>
        <v>0</v>
      </c>
      <c r="X21" s="5">
        <v>0</v>
      </c>
    </row>
    <row r="22" spans="2:24" x14ac:dyDescent="0.25">
      <c r="B22" s="3">
        <v>6</v>
      </c>
      <c r="C22" s="3" t="s">
        <v>20</v>
      </c>
      <c r="D22" s="3" t="s">
        <v>61</v>
      </c>
      <c r="E22" s="3" t="s">
        <v>25</v>
      </c>
      <c r="F22" s="3">
        <v>15</v>
      </c>
      <c r="G22" s="3">
        <v>11</v>
      </c>
      <c r="H22" s="3">
        <v>4</v>
      </c>
      <c r="I22" s="3">
        <v>148</v>
      </c>
      <c r="J22" s="3">
        <v>261</v>
      </c>
      <c r="K22" s="9">
        <f>IFERROR(Table22[[#This Row],[Runs scored]]/(Table22[[#This Row],[Innings ]]-Table22[[#This Row],[Not outs]]),"NA")</f>
        <v>31.5</v>
      </c>
      <c r="L22" s="9">
        <f>IFERROR((Table22[[#This Row],[Runs scored]]/Table22[[#This Row],[Balls played]])*100,"NA")</f>
        <v>182.60869565217391</v>
      </c>
      <c r="M22" s="3">
        <f>RCB!M21</f>
        <v>1</v>
      </c>
      <c r="N22" s="3">
        <f>Table2[[#This Row],[100+ Scores]]</f>
        <v>0</v>
      </c>
      <c r="O22" s="3">
        <v>0</v>
      </c>
      <c r="P22" s="3">
        <v>0</v>
      </c>
      <c r="Q22" s="3">
        <f t="shared" si="0"/>
        <v>0</v>
      </c>
      <c r="R22" s="3">
        <v>0</v>
      </c>
      <c r="S22" s="3">
        <v>0</v>
      </c>
      <c r="T22" s="9" t="str">
        <f>IFERROR(Table22[[#This Row],[Runs Conceded]]/(Table22[[#This Row],[Balls bowled]]/6),"NA")</f>
        <v>NA</v>
      </c>
      <c r="U22" s="9" t="str">
        <f>IFERROR(Table22[[#This Row],[Runs Conceded]]/Table22[[#This Row],[Wickets]],"NA")</f>
        <v>NA</v>
      </c>
      <c r="V22" s="9" t="str">
        <f>IFERROR(Table22[[#This Row],[Balls bowled]]/Table22[[#This Row],[Wickets]],"NA")</f>
        <v>NA</v>
      </c>
      <c r="W22" s="3">
        <f>0</f>
        <v>0</v>
      </c>
      <c r="X22" s="5">
        <v>0</v>
      </c>
    </row>
    <row r="23" spans="2:24" x14ac:dyDescent="0.25">
      <c r="B23" s="3">
        <v>7</v>
      </c>
      <c r="C23" s="3" t="s">
        <v>91</v>
      </c>
      <c r="D23" s="3" t="s">
        <v>61</v>
      </c>
      <c r="E23" s="3" t="s">
        <v>26</v>
      </c>
      <c r="F23" s="3">
        <v>8</v>
      </c>
      <c r="G23" s="3">
        <v>3</v>
      </c>
      <c r="H23" s="3">
        <v>1</v>
      </c>
      <c r="I23" s="3">
        <v>24</v>
      </c>
      <c r="J23" s="3">
        <v>70</v>
      </c>
      <c r="K23" s="9">
        <f>IFERROR(Table22[[#This Row],[Runs scored]]/(Table22[[#This Row],[Innings ]]-Table22[[#This Row],[Not outs]]),"NA")</f>
        <v>42.5</v>
      </c>
      <c r="L23" s="9">
        <f>IFERROR((Table22[[#This Row],[Runs scored]]/Table22[[#This Row],[Balls played]])*100,"NA")</f>
        <v>184.78260869565219</v>
      </c>
      <c r="M23" s="3">
        <f>RCB!M22</f>
        <v>1</v>
      </c>
      <c r="N23" s="3">
        <f>Table2[[#This Row],[100+ Scores]]</f>
        <v>0</v>
      </c>
      <c r="O23" s="3">
        <v>6</v>
      </c>
      <c r="P23" s="3">
        <f>Table26[[#This Row],[Matches played]]</f>
        <v>8</v>
      </c>
      <c r="Q23" s="3">
        <f t="shared" si="0"/>
        <v>84</v>
      </c>
      <c r="R23" s="3">
        <v>14</v>
      </c>
      <c r="S23" s="3">
        <v>151</v>
      </c>
      <c r="T23" s="9" t="str">
        <f>IFERROR(Table22[[#This Row],[Runs Conceded]]/(Table22[[#This Row],[Balls bowled]]/6),"NA")</f>
        <v>NA</v>
      </c>
      <c r="U23" s="9" t="str">
        <f>IFERROR(Table22[[#This Row],[Runs Conceded]]/Table22[[#This Row],[Wickets]],"NA")</f>
        <v>NA</v>
      </c>
      <c r="V23" s="9" t="str">
        <f>IFERROR(Table22[[#This Row],[Balls bowled]]/Table22[[#This Row],[Wickets]],"NA")</f>
        <v>NA</v>
      </c>
      <c r="W23" s="3">
        <f>0</f>
        <v>0</v>
      </c>
      <c r="X23" s="5">
        <v>0</v>
      </c>
    </row>
    <row r="24" spans="2:24" x14ac:dyDescent="0.25">
      <c r="B24" s="3">
        <v>8</v>
      </c>
      <c r="C24" s="3" t="s">
        <v>21</v>
      </c>
      <c r="D24" s="3" t="s">
        <v>61</v>
      </c>
      <c r="E24" s="3" t="s">
        <v>26</v>
      </c>
      <c r="F24" s="3">
        <v>15</v>
      </c>
      <c r="G24" s="3">
        <v>7</v>
      </c>
      <c r="H24" s="3">
        <v>1</v>
      </c>
      <c r="I24" s="3">
        <v>86</v>
      </c>
      <c r="J24" s="3">
        <v>109</v>
      </c>
      <c r="K24" s="9">
        <f>IFERROR(Table22[[#This Row],[Runs scored]]/(Table22[[#This Row],[Innings ]]-Table22[[#This Row],[Not outs]]),"NA")</f>
        <v>20</v>
      </c>
      <c r="L24" s="9">
        <f>IFERROR((Table22[[#This Row],[Runs scored]]/Table22[[#This Row],[Balls played]])*100,"NA")</f>
        <v>121.21212121212122</v>
      </c>
      <c r="M24" s="3">
        <f>RCB!M23</f>
        <v>1</v>
      </c>
      <c r="N24" s="3">
        <f>Table2[[#This Row],[100+ Scores]]</f>
        <v>0</v>
      </c>
      <c r="O24" s="3">
        <v>17</v>
      </c>
      <c r="P24" s="3">
        <f>Table26[[#This Row],[Matches played]]</f>
        <v>15</v>
      </c>
      <c r="Q24" s="3">
        <f t="shared" si="0"/>
        <v>276</v>
      </c>
      <c r="R24" s="3">
        <v>46</v>
      </c>
      <c r="S24" s="3">
        <v>379</v>
      </c>
      <c r="T24" s="9">
        <f>IFERROR(Table22[[#This Row],[Runs Conceded]]/(Table22[[#This Row],[Balls bowled]]/6),"NA")</f>
        <v>7.9240506329113938</v>
      </c>
      <c r="U24" s="9">
        <f>IFERROR(Table22[[#This Row],[Runs Conceded]]/Table22[[#This Row],[Wickets]],"NA")</f>
        <v>31.3</v>
      </c>
      <c r="V24" s="9">
        <f>IFERROR(Table22[[#This Row],[Balls bowled]]/Table22[[#This Row],[Wickets]],"NA")</f>
        <v>23.699999999999996</v>
      </c>
      <c r="W24" s="3">
        <v>1</v>
      </c>
      <c r="X24" s="5">
        <v>0</v>
      </c>
    </row>
    <row r="25" spans="2:24" x14ac:dyDescent="0.25">
      <c r="B25" s="3">
        <v>9</v>
      </c>
      <c r="C25" s="3" t="s">
        <v>22</v>
      </c>
      <c r="D25" s="3" t="s">
        <v>61</v>
      </c>
      <c r="E25" s="3" t="s">
        <v>27</v>
      </c>
      <c r="F25" s="3">
        <v>14</v>
      </c>
      <c r="G25" s="3">
        <v>6</v>
      </c>
      <c r="H25" s="3">
        <v>3</v>
      </c>
      <c r="I25" s="3">
        <v>25</v>
      </c>
      <c r="J25" s="3">
        <v>14</v>
      </c>
      <c r="K25" s="9">
        <f>IFERROR(Table22[[#This Row],[Runs scored]]/(Table22[[#This Row],[Innings ]]-Table22[[#This Row],[Not outs]]),"NA")</f>
        <v>37</v>
      </c>
      <c r="L25" s="9">
        <f>IFERROR((Table22[[#This Row],[Runs scored]]/Table22[[#This Row],[Balls played]])*100,"NA")</f>
        <v>148</v>
      </c>
      <c r="M25" s="3">
        <f>RCB!M24</f>
        <v>1</v>
      </c>
      <c r="N25" s="3">
        <f>Table2[[#This Row],[100+ Scores]]</f>
        <v>0</v>
      </c>
      <c r="O25" s="3">
        <v>17</v>
      </c>
      <c r="P25" s="3">
        <f>Table26[[#This Row],[Matches played]]</f>
        <v>14</v>
      </c>
      <c r="Q25" s="3">
        <f t="shared" si="0"/>
        <v>312</v>
      </c>
      <c r="R25" s="3">
        <v>52</v>
      </c>
      <c r="S25" s="3">
        <v>483</v>
      </c>
      <c r="T25" s="9">
        <f>IFERROR(Table22[[#This Row],[Runs Conceded]]/(Table22[[#This Row],[Balls bowled]]/6),"NA")</f>
        <v>9.1707317073170724</v>
      </c>
      <c r="U25" s="9">
        <f>IFERROR(Table22[[#This Row],[Runs Conceded]]/Table22[[#This Row],[Wickets]],"NA")</f>
        <v>34.18181818181818</v>
      </c>
      <c r="V25" s="9">
        <f>IFERROR(Table22[[#This Row],[Balls bowled]]/Table22[[#This Row],[Wickets]],"NA")</f>
        <v>22.363636363636363</v>
      </c>
      <c r="W25" s="3">
        <f>0</f>
        <v>0</v>
      </c>
      <c r="X25" s="5">
        <v>0</v>
      </c>
    </row>
    <row r="26" spans="2:24" x14ac:dyDescent="0.25">
      <c r="B26" s="3">
        <v>10</v>
      </c>
      <c r="C26" s="3" t="s">
        <v>23</v>
      </c>
      <c r="D26" s="3" t="s">
        <v>61</v>
      </c>
      <c r="E26" s="3" t="s">
        <v>27</v>
      </c>
      <c r="F26" s="3">
        <v>15</v>
      </c>
      <c r="G26" s="3">
        <v>3</v>
      </c>
      <c r="H26" s="3">
        <v>1</v>
      </c>
      <c r="I26" s="3">
        <v>8</v>
      </c>
      <c r="J26" s="3">
        <v>4</v>
      </c>
      <c r="K26" s="9">
        <f>IFERROR(Table22[[#This Row],[Runs scored]]/(Table22[[#This Row],[Innings ]]-Table22[[#This Row],[Not outs]]),"NA")</f>
        <v>2</v>
      </c>
      <c r="L26" s="9">
        <f>IFERROR((Table22[[#This Row],[Runs scored]]/Table22[[#This Row],[Balls played]])*100,"NA")</f>
        <v>66.666666666666657</v>
      </c>
      <c r="M26" s="3">
        <f>RCB!M25</f>
        <v>0</v>
      </c>
      <c r="N26" s="3">
        <f>Table2[[#This Row],[100+ Scores]]</f>
        <v>0</v>
      </c>
      <c r="O26" s="3">
        <v>13</v>
      </c>
      <c r="P26" s="3">
        <f>Table26[[#This Row],[Matches played]]</f>
        <v>15</v>
      </c>
      <c r="Q26" s="3">
        <f t="shared" si="0"/>
        <v>294</v>
      </c>
      <c r="R26" s="3">
        <v>49</v>
      </c>
      <c r="S26" s="3">
        <v>470</v>
      </c>
      <c r="T26" s="9">
        <f>IFERROR(Table22[[#This Row],[Runs Conceded]]/(Table22[[#This Row],[Balls bowled]]/6),"NA")</f>
        <v>8.9653179190751455</v>
      </c>
      <c r="U26" s="9">
        <f>IFERROR(Table22[[#This Row],[Runs Conceded]]/Table22[[#This Row],[Wickets]],"NA")</f>
        <v>23.5</v>
      </c>
      <c r="V26" s="9">
        <f>IFERROR(Table22[[#This Row],[Balls bowled]]/Table22[[#This Row],[Wickets]],"NA")</f>
        <v>15.727272727272727</v>
      </c>
      <c r="W26" s="3">
        <f>0</f>
        <v>0</v>
      </c>
      <c r="X26" s="5">
        <v>0</v>
      </c>
    </row>
    <row r="27" spans="2:24" x14ac:dyDescent="0.25">
      <c r="B27" s="3">
        <v>11</v>
      </c>
      <c r="C27" s="3" t="s">
        <v>92</v>
      </c>
      <c r="D27" s="3" t="s">
        <v>61</v>
      </c>
      <c r="E27" s="3" t="s">
        <v>27</v>
      </c>
      <c r="F27" s="3">
        <v>12</v>
      </c>
      <c r="G27" s="3">
        <v>0</v>
      </c>
      <c r="H27" s="3">
        <v>0</v>
      </c>
      <c r="I27" s="3">
        <v>0</v>
      </c>
      <c r="J27" s="3">
        <v>0</v>
      </c>
      <c r="K27" s="9">
        <f>IFERROR(Table22[[#This Row],[Runs scored]]/(Table22[[#This Row],[Innings ]]-Table22[[#This Row],[Not outs]]),"NA")</f>
        <v>0</v>
      </c>
      <c r="L27" s="9" t="str">
        <f>IFERROR((Table22[[#This Row],[Runs scored]]/Table22[[#This Row],[Balls played]])*100,"NA")</f>
        <v>NA</v>
      </c>
      <c r="M27" s="3">
        <f>RCB!M26</f>
        <v>0</v>
      </c>
      <c r="N27" s="3">
        <f>Table2[[#This Row],[100+ Scores]]</f>
        <v>0</v>
      </c>
      <c r="O27" s="3">
        <v>22</v>
      </c>
      <c r="P27" s="3">
        <f>Table26[[#This Row],[Matches played]]</f>
        <v>12</v>
      </c>
      <c r="Q27" s="3">
        <f t="shared" si="0"/>
        <v>264</v>
      </c>
      <c r="R27" s="3">
        <v>44</v>
      </c>
      <c r="S27" s="3">
        <v>386</v>
      </c>
      <c r="T27" s="9">
        <f>IFERROR(Table22[[#This Row],[Runs Conceded]]/(Table22[[#This Row],[Balls bowled]]/6),"NA")</f>
        <v>6.676056338028169</v>
      </c>
      <c r="U27" s="9">
        <f>IFERROR(Table22[[#This Row],[Runs Conceded]]/Table22[[#This Row],[Wickets]],"NA")</f>
        <v>17.555555555555557</v>
      </c>
      <c r="V27" s="9">
        <f>IFERROR(Table22[[#This Row],[Balls bowled]]/Table22[[#This Row],[Wickets]],"NA")</f>
        <v>15.777777777777779</v>
      </c>
      <c r="W27" s="3">
        <v>1</v>
      </c>
      <c r="X27" s="5">
        <v>0</v>
      </c>
    </row>
    <row r="28" spans="2:24" x14ac:dyDescent="0.25">
      <c r="B28" s="3">
        <v>12</v>
      </c>
      <c r="C28" s="3" t="s">
        <v>46</v>
      </c>
      <c r="D28" s="3" t="s">
        <v>57</v>
      </c>
      <c r="E28" s="3" t="s">
        <v>24</v>
      </c>
      <c r="F28" s="3">
        <v>15</v>
      </c>
      <c r="G28" s="5">
        <f>F28</f>
        <v>15</v>
      </c>
      <c r="H28" s="3">
        <v>1</v>
      </c>
      <c r="I28" s="3">
        <v>486</v>
      </c>
      <c r="J28" s="3">
        <v>759</v>
      </c>
      <c r="K28" s="9" t="str">
        <f>IFERROR(Table22[[#This Row],[Runs scored]]/(Table22[[#This Row],[Innings ]]-Table22[[#This Row],[Not outs]]),"NA")</f>
        <v>NA</v>
      </c>
      <c r="L28" s="9" t="str">
        <f>IFERROR((Table22[[#This Row],[Runs scored]]/Table22[[#This Row],[Balls played]])*100,"NA")</f>
        <v>NA</v>
      </c>
      <c r="M28" s="3">
        <f>GT!M17</f>
        <v>6</v>
      </c>
      <c r="N28" s="5">
        <f>GT!N17</f>
        <v>1</v>
      </c>
      <c r="O28" s="3">
        <v>0</v>
      </c>
      <c r="P28" s="3">
        <v>0</v>
      </c>
      <c r="Q28" s="3">
        <f t="shared" si="0"/>
        <v>0</v>
      </c>
      <c r="R28" s="3">
        <v>0</v>
      </c>
      <c r="S28" s="3">
        <v>0</v>
      </c>
      <c r="T28" s="9" t="str">
        <f>IFERROR(Table22[[#This Row],[Runs Conceded]]/(Table22[[#This Row],[Balls bowled]]/6),"NA")</f>
        <v>NA</v>
      </c>
      <c r="U28" s="9" t="str">
        <f>IFERROR(Table22[[#This Row],[Runs Conceded]]/Table22[[#This Row],[Wickets]],"NA")</f>
        <v>NA</v>
      </c>
      <c r="V28" s="9" t="str">
        <f>IFERROR(Table22[[#This Row],[Balls bowled]]/Table22[[#This Row],[Wickets]],"NA")</f>
        <v>NA</v>
      </c>
      <c r="W28" s="5">
        <f>0</f>
        <v>0</v>
      </c>
      <c r="X28" s="5">
        <v>0</v>
      </c>
    </row>
    <row r="29" spans="2:24" x14ac:dyDescent="0.25">
      <c r="B29" s="3">
        <v>13</v>
      </c>
      <c r="C29" s="3" t="s">
        <v>47</v>
      </c>
      <c r="D29" s="3" t="s">
        <v>57</v>
      </c>
      <c r="E29" s="3" t="s">
        <v>24</v>
      </c>
      <c r="F29" s="3">
        <v>15</v>
      </c>
      <c r="G29" s="5">
        <f t="shared" ref="G29:G31" si="1">F29</f>
        <v>15</v>
      </c>
      <c r="H29" s="3">
        <v>2</v>
      </c>
      <c r="I29" s="3">
        <v>417</v>
      </c>
      <c r="J29" s="3">
        <v>650</v>
      </c>
      <c r="K29" s="9" t="str">
        <f>IFERROR(Table22[[#This Row],[Runs scored]]/(Table22[[#This Row],[Innings ]]-Table22[[#This Row],[Not outs]]),"NA")</f>
        <v>NA</v>
      </c>
      <c r="L29" s="9" t="str">
        <f>IFERROR((Table22[[#This Row],[Runs scored]]/Table22[[#This Row],[Balls played]])*100,"NA")</f>
        <v>NA</v>
      </c>
      <c r="M29" s="3">
        <f>GT!M18</f>
        <v>6</v>
      </c>
      <c r="N29" s="5">
        <f>GT!N18</f>
        <v>0</v>
      </c>
      <c r="O29" s="3">
        <v>0</v>
      </c>
      <c r="P29" s="3">
        <v>0</v>
      </c>
      <c r="Q29" s="3">
        <f t="shared" si="0"/>
        <v>0</v>
      </c>
      <c r="R29" s="3">
        <v>0</v>
      </c>
      <c r="S29" s="3">
        <v>0</v>
      </c>
      <c r="T29" s="9" t="str">
        <f>IFERROR(Table22[[#This Row],[Runs Conceded]]/(Table22[[#This Row],[Balls bowled]]/6),"NA")</f>
        <v>NA</v>
      </c>
      <c r="U29" s="9" t="str">
        <f>IFERROR(Table22[[#This Row],[Runs Conceded]]/Table22[[#This Row],[Wickets]],"NA")</f>
        <v>NA</v>
      </c>
      <c r="V29" s="9" t="str">
        <f>IFERROR(Table22[[#This Row],[Balls bowled]]/Table22[[#This Row],[Wickets]],"NA")</f>
        <v>NA</v>
      </c>
      <c r="W29" s="5">
        <f>0</f>
        <v>0</v>
      </c>
      <c r="X29" s="5">
        <v>0</v>
      </c>
    </row>
    <row r="30" spans="2:24" x14ac:dyDescent="0.25">
      <c r="B30" s="3">
        <v>14</v>
      </c>
      <c r="C30" s="3" t="s">
        <v>95</v>
      </c>
      <c r="D30" s="3" t="s">
        <v>57</v>
      </c>
      <c r="E30" s="3" t="s">
        <v>25</v>
      </c>
      <c r="F30" s="3">
        <v>14</v>
      </c>
      <c r="G30" s="5">
        <v>13</v>
      </c>
      <c r="H30" s="3">
        <v>4</v>
      </c>
      <c r="I30" s="3">
        <v>330</v>
      </c>
      <c r="J30" s="3">
        <v>538</v>
      </c>
      <c r="K30" s="9" t="str">
        <f>IFERROR(Table22[[#This Row],[Runs scored]]/(Table22[[#This Row],[Innings ]]-Table22[[#This Row],[Not outs]]),"NA")</f>
        <v>NA</v>
      </c>
      <c r="L30" s="9" t="str">
        <f>IFERROR((Table22[[#This Row],[Runs scored]]/Table22[[#This Row],[Balls played]])*100,"NA")</f>
        <v>NA</v>
      </c>
      <c r="M30" s="3">
        <f>GT!M19</f>
        <v>5</v>
      </c>
      <c r="N30" s="5">
        <f>GT!N19</f>
        <v>0</v>
      </c>
      <c r="O30" s="3">
        <v>0</v>
      </c>
      <c r="P30" s="3">
        <v>0</v>
      </c>
      <c r="Q30" s="3">
        <f t="shared" si="0"/>
        <v>0</v>
      </c>
      <c r="R30" s="3">
        <v>0</v>
      </c>
      <c r="S30" s="3">
        <v>0</v>
      </c>
      <c r="T30" s="9" t="str">
        <f>IFERROR(Table22[[#This Row],[Runs Conceded]]/(Table22[[#This Row],[Balls bowled]]/6),"NA")</f>
        <v>NA</v>
      </c>
      <c r="U30" s="9" t="str">
        <f>IFERROR(Table22[[#This Row],[Runs Conceded]]/Table22[[#This Row],[Wickets]],"NA")</f>
        <v>NA</v>
      </c>
      <c r="V30" s="9" t="str">
        <f>IFERROR(Table22[[#This Row],[Balls bowled]]/Table22[[#This Row],[Wickets]],"NA")</f>
        <v>NA</v>
      </c>
      <c r="W30" s="5">
        <f>0</f>
        <v>0</v>
      </c>
      <c r="X30" s="5">
        <v>0</v>
      </c>
    </row>
    <row r="31" spans="2:24" x14ac:dyDescent="0.25">
      <c r="B31" s="3">
        <v>15</v>
      </c>
      <c r="C31" s="3" t="s">
        <v>48</v>
      </c>
      <c r="D31" s="3" t="s">
        <v>57</v>
      </c>
      <c r="E31" s="3" t="s">
        <v>24</v>
      </c>
      <c r="F31" s="3">
        <v>13</v>
      </c>
      <c r="G31" s="5">
        <f t="shared" si="1"/>
        <v>13</v>
      </c>
      <c r="H31" s="3">
        <v>2</v>
      </c>
      <c r="I31" s="3">
        <v>185</v>
      </c>
      <c r="J31" s="3">
        <v>291</v>
      </c>
      <c r="K31" s="9" t="str">
        <f>IFERROR(Table22[[#This Row],[Runs scored]]/(Table22[[#This Row],[Innings ]]-Table22[[#This Row],[Not outs]]),"NA")</f>
        <v>NA</v>
      </c>
      <c r="L31" s="9" t="str">
        <f>IFERROR((Table22[[#This Row],[Runs scored]]/Table22[[#This Row],[Balls played]])*100,"NA")</f>
        <v>NA</v>
      </c>
      <c r="M31" s="3">
        <f>GT!M20</f>
        <v>0</v>
      </c>
      <c r="N31" s="5">
        <f>GT!N20</f>
        <v>0</v>
      </c>
      <c r="O31" s="3">
        <v>0</v>
      </c>
      <c r="P31" s="3">
        <v>0</v>
      </c>
      <c r="Q31" s="3">
        <f t="shared" si="0"/>
        <v>0</v>
      </c>
      <c r="R31" s="3">
        <v>0</v>
      </c>
      <c r="S31" s="3">
        <v>0</v>
      </c>
      <c r="T31" s="9" t="str">
        <f>IFERROR(Table22[[#This Row],[Runs Conceded]]/(Table22[[#This Row],[Balls bowled]]/6),"NA")</f>
        <v>NA</v>
      </c>
      <c r="U31" s="9" t="str">
        <f>IFERROR(Table22[[#This Row],[Runs Conceded]]/Table22[[#This Row],[Wickets]],"NA")</f>
        <v>NA</v>
      </c>
      <c r="V31" s="9" t="str">
        <f>IFERROR(Table22[[#This Row],[Balls bowled]]/Table22[[#This Row],[Wickets]],"NA")</f>
        <v>NA</v>
      </c>
      <c r="W31" s="5">
        <f>0</f>
        <v>0</v>
      </c>
      <c r="X31" s="5">
        <v>0</v>
      </c>
    </row>
    <row r="32" spans="2:24" x14ac:dyDescent="0.25">
      <c r="B32" s="3">
        <v>16</v>
      </c>
      <c r="C32" s="3" t="s">
        <v>49</v>
      </c>
      <c r="D32" s="3" t="s">
        <v>57</v>
      </c>
      <c r="E32" s="3" t="s">
        <v>24</v>
      </c>
      <c r="F32" s="3">
        <v>15</v>
      </c>
      <c r="G32" s="5">
        <v>11</v>
      </c>
      <c r="H32" s="3">
        <v>5</v>
      </c>
      <c r="I32" s="3">
        <v>100</v>
      </c>
      <c r="J32" s="3">
        <v>179</v>
      </c>
      <c r="K32" s="9" t="str">
        <f>IFERROR(Table22[[#This Row],[Runs scored]]/(Table22[[#This Row],[Innings ]]-Table22[[#This Row],[Not outs]]),"NA")</f>
        <v>NA</v>
      </c>
      <c r="L32" s="9" t="str">
        <f>IFERROR((Table22[[#This Row],[Runs scored]]/Table22[[#This Row],[Balls played]])*100,"NA")</f>
        <v>NA</v>
      </c>
      <c r="M32" s="3">
        <f>GT!M21</f>
        <v>1</v>
      </c>
      <c r="N32" s="5">
        <f>GT!N21</f>
        <v>0</v>
      </c>
      <c r="O32" s="3">
        <v>0</v>
      </c>
      <c r="P32" s="3">
        <v>0</v>
      </c>
      <c r="Q32" s="3">
        <f t="shared" si="0"/>
        <v>0</v>
      </c>
      <c r="R32" s="3">
        <v>0</v>
      </c>
      <c r="S32" s="3">
        <v>0</v>
      </c>
      <c r="T32" s="9" t="str">
        <f>IFERROR(Table22[[#This Row],[Runs Conceded]]/(Table22[[#This Row],[Balls bowled]]/6),"NA")</f>
        <v>NA</v>
      </c>
      <c r="U32" s="9" t="str">
        <f>IFERROR(Table22[[#This Row],[Runs Conceded]]/Table22[[#This Row],[Wickets]],"NA")</f>
        <v>NA</v>
      </c>
      <c r="V32" s="9" t="str">
        <f>IFERROR(Table22[[#This Row],[Balls bowled]]/Table22[[#This Row],[Wickets]],"NA")</f>
        <v>NA</v>
      </c>
      <c r="W32" s="5">
        <f>0</f>
        <v>0</v>
      </c>
      <c r="X32" s="5">
        <v>0</v>
      </c>
    </row>
    <row r="33" spans="2:24" x14ac:dyDescent="0.25">
      <c r="B33" s="3">
        <v>17</v>
      </c>
      <c r="C33" s="3" t="s">
        <v>50</v>
      </c>
      <c r="D33" s="3" t="s">
        <v>57</v>
      </c>
      <c r="E33" s="3" t="s">
        <v>24</v>
      </c>
      <c r="F33" s="3">
        <v>15</v>
      </c>
      <c r="G33" s="5">
        <v>12</v>
      </c>
      <c r="H33" s="3">
        <v>4</v>
      </c>
      <c r="I33" s="3">
        <v>59</v>
      </c>
      <c r="J33" s="3">
        <v>99</v>
      </c>
      <c r="K33" s="9" t="str">
        <f>IFERROR(Table22[[#This Row],[Runs scored]]/(Table22[[#This Row],[Innings ]]-Table22[[#This Row],[Not outs]]),"NA")</f>
        <v>NA</v>
      </c>
      <c r="L33" s="9" t="str">
        <f>IFERROR((Table22[[#This Row],[Runs scored]]/Table22[[#This Row],[Balls played]])*100,"NA")</f>
        <v>NA</v>
      </c>
      <c r="M33" s="3">
        <f>GT!M22</f>
        <v>0</v>
      </c>
      <c r="N33" s="5">
        <f>GT!N22</f>
        <v>0</v>
      </c>
      <c r="O33" s="3">
        <v>0</v>
      </c>
      <c r="P33" s="3">
        <v>0</v>
      </c>
      <c r="Q33" s="3">
        <f t="shared" si="0"/>
        <v>0</v>
      </c>
      <c r="R33" s="3">
        <v>0</v>
      </c>
      <c r="S33" s="3">
        <v>0</v>
      </c>
      <c r="T33" s="9" t="str">
        <f>IFERROR(Table22[[#This Row],[Runs Conceded]]/(Table22[[#This Row],[Balls bowled]]/6),"NA")</f>
        <v>NA</v>
      </c>
      <c r="U33" s="9" t="str">
        <f>IFERROR(Table22[[#This Row],[Runs Conceded]]/Table22[[#This Row],[Wickets]],"NA")</f>
        <v>NA</v>
      </c>
      <c r="V33" s="9" t="str">
        <f>IFERROR(Table22[[#This Row],[Balls bowled]]/Table22[[#This Row],[Wickets]],"NA")</f>
        <v>NA</v>
      </c>
      <c r="W33" s="5">
        <f>0</f>
        <v>0</v>
      </c>
      <c r="X33" s="5">
        <v>0</v>
      </c>
    </row>
    <row r="34" spans="2:24" x14ac:dyDescent="0.25">
      <c r="B34" s="3">
        <v>18</v>
      </c>
      <c r="C34" s="3" t="s">
        <v>96</v>
      </c>
      <c r="D34" s="3" t="s">
        <v>57</v>
      </c>
      <c r="E34" s="3" t="s">
        <v>26</v>
      </c>
      <c r="F34" s="3">
        <v>15</v>
      </c>
      <c r="G34" s="5">
        <v>8</v>
      </c>
      <c r="H34" s="3">
        <v>3</v>
      </c>
      <c r="I34" s="3">
        <v>28</v>
      </c>
      <c r="J34" s="3">
        <v>40</v>
      </c>
      <c r="K34" s="9" t="str">
        <f>IFERROR(Table22[[#This Row],[Runs scored]]/(Table22[[#This Row],[Innings ]]-Table22[[#This Row],[Not outs]]),"NA")</f>
        <v>NA</v>
      </c>
      <c r="L34" s="9" t="str">
        <f>IFERROR((Table22[[#This Row],[Runs scored]]/Table22[[#This Row],[Balls played]])*100,"NA")</f>
        <v>NA</v>
      </c>
      <c r="M34" s="3">
        <f>GT!M23</f>
        <v>0</v>
      </c>
      <c r="N34" s="5">
        <f>GT!N23</f>
        <v>0</v>
      </c>
      <c r="O34" s="3">
        <v>9</v>
      </c>
      <c r="P34" s="3">
        <f>Table26[[#This Row],[Matches played]]</f>
        <v>15</v>
      </c>
      <c r="Q34" s="3">
        <f t="shared" si="0"/>
        <v>330</v>
      </c>
      <c r="R34" s="3">
        <v>55</v>
      </c>
      <c r="S34" s="3">
        <v>514</v>
      </c>
      <c r="T34" s="9" t="str">
        <f>IFERROR(Table22[[#This Row],[Runs Conceded]]/(Table22[[#This Row],[Balls bowled]]/6),"NA")</f>
        <v>NA</v>
      </c>
      <c r="U34" s="9" t="str">
        <f>IFERROR(Table22[[#This Row],[Runs Conceded]]/Table22[[#This Row],[Wickets]],"NA")</f>
        <v>NA</v>
      </c>
      <c r="V34" s="9" t="str">
        <f>IFERROR(Table22[[#This Row],[Balls bowled]]/Table22[[#This Row],[Wickets]],"NA")</f>
        <v>NA</v>
      </c>
      <c r="W34" s="5">
        <f>0</f>
        <v>0</v>
      </c>
      <c r="X34" s="5">
        <v>0</v>
      </c>
    </row>
    <row r="35" spans="2:24" x14ac:dyDescent="0.25">
      <c r="B35" s="3">
        <v>19</v>
      </c>
      <c r="C35" s="3" t="s">
        <v>51</v>
      </c>
      <c r="D35" s="3" t="s">
        <v>57</v>
      </c>
      <c r="E35" s="3" t="s">
        <v>27</v>
      </c>
      <c r="F35" s="3">
        <v>9</v>
      </c>
      <c r="G35" s="5">
        <v>5</v>
      </c>
      <c r="H35" s="3">
        <v>3</v>
      </c>
      <c r="I35" s="3">
        <v>19</v>
      </c>
      <c r="J35" s="3">
        <v>23</v>
      </c>
      <c r="K35" s="9" t="str">
        <f>IFERROR(Table22[[#This Row],[Runs scored]]/(Table22[[#This Row],[Innings ]]-Table22[[#This Row],[Not outs]]),"NA")</f>
        <v>NA</v>
      </c>
      <c r="L35" s="9" t="str">
        <f>IFERROR((Table22[[#This Row],[Runs scored]]/Table22[[#This Row],[Balls played]])*100,"NA")</f>
        <v>NA</v>
      </c>
      <c r="M35" s="3">
        <f>GT!M24</f>
        <v>0</v>
      </c>
      <c r="N35" s="5">
        <f>GT!N24</f>
        <v>0</v>
      </c>
      <c r="O35" s="3">
        <v>6</v>
      </c>
      <c r="P35" s="3">
        <f>Table26[[#This Row],[Matches played]]</f>
        <v>9</v>
      </c>
      <c r="Q35" s="3">
        <f t="shared" si="0"/>
        <v>126</v>
      </c>
      <c r="R35" s="3">
        <v>21</v>
      </c>
      <c r="S35" s="3">
        <v>217</v>
      </c>
      <c r="T35" s="9" t="str">
        <f>IFERROR(Table22[[#This Row],[Runs Conceded]]/(Table22[[#This Row],[Balls bowled]]/6),"NA")</f>
        <v>NA</v>
      </c>
      <c r="U35" s="9" t="str">
        <f>IFERROR(Table22[[#This Row],[Runs Conceded]]/Table22[[#This Row],[Wickets]],"NA")</f>
        <v>NA</v>
      </c>
      <c r="V35" s="9" t="str">
        <f>IFERROR(Table22[[#This Row],[Balls bowled]]/Table22[[#This Row],[Wickets]],"NA")</f>
        <v>NA</v>
      </c>
      <c r="W35" s="5">
        <f>0</f>
        <v>0</v>
      </c>
      <c r="X35" s="5">
        <v>0</v>
      </c>
    </row>
    <row r="36" spans="2:24" x14ac:dyDescent="0.25">
      <c r="B36" s="3">
        <v>20</v>
      </c>
      <c r="C36" s="3" t="s">
        <v>52</v>
      </c>
      <c r="D36" s="3" t="s">
        <v>57</v>
      </c>
      <c r="E36" s="3" t="s">
        <v>27</v>
      </c>
      <c r="F36" s="3">
        <v>15</v>
      </c>
      <c r="G36" s="5">
        <v>3</v>
      </c>
      <c r="H36" s="3">
        <v>0</v>
      </c>
      <c r="I36" s="3">
        <v>10</v>
      </c>
      <c r="J36" s="3">
        <v>5</v>
      </c>
      <c r="K36" s="9" t="str">
        <f>IFERROR(Table22[[#This Row],[Runs scored]]/(Table22[[#This Row],[Innings ]]-Table22[[#This Row],[Not outs]]),"NA")</f>
        <v>NA</v>
      </c>
      <c r="L36" s="9" t="str">
        <f>IFERROR((Table22[[#This Row],[Runs scored]]/Table22[[#This Row],[Balls played]])*100,"NA")</f>
        <v>NA</v>
      </c>
      <c r="M36" s="3">
        <f>GT!M25</f>
        <v>0</v>
      </c>
      <c r="N36" s="5">
        <f>GT!N25</f>
        <v>0</v>
      </c>
      <c r="O36" s="3">
        <v>19</v>
      </c>
      <c r="P36" s="3">
        <f>Table26[[#This Row],[Matches played]]</f>
        <v>15</v>
      </c>
      <c r="Q36" s="3">
        <f t="shared" si="0"/>
        <v>254.99999999999997</v>
      </c>
      <c r="R36" s="3">
        <v>42.3</v>
      </c>
      <c r="S36" s="3">
        <v>393</v>
      </c>
      <c r="T36" s="9" t="str">
        <f>IFERROR(Table22[[#This Row],[Runs Conceded]]/(Table22[[#This Row],[Balls bowled]]/6),"NA")</f>
        <v>NA</v>
      </c>
      <c r="U36" s="9" t="str">
        <f>IFERROR(Table22[[#This Row],[Runs Conceded]]/Table22[[#This Row],[Wickets]],"NA")</f>
        <v>NA</v>
      </c>
      <c r="V36" s="9" t="str">
        <f>IFERROR(Table22[[#This Row],[Balls bowled]]/Table22[[#This Row],[Wickets]],"NA")</f>
        <v>NA</v>
      </c>
      <c r="W36" s="5">
        <f>0</f>
        <v>0</v>
      </c>
      <c r="X36" s="5">
        <v>0</v>
      </c>
    </row>
    <row r="37" spans="2:24" x14ac:dyDescent="0.25">
      <c r="B37" s="3">
        <v>21</v>
      </c>
      <c r="C37" s="3" t="s">
        <v>53</v>
      </c>
      <c r="D37" s="3" t="s">
        <v>57</v>
      </c>
      <c r="E37" s="3" t="s">
        <v>27</v>
      </c>
      <c r="F37" s="3">
        <v>15</v>
      </c>
      <c r="G37" s="5">
        <v>0</v>
      </c>
      <c r="H37" s="3">
        <v>0</v>
      </c>
      <c r="I37" s="3">
        <v>0</v>
      </c>
      <c r="J37" s="3">
        <v>0</v>
      </c>
      <c r="K37" s="9" t="str">
        <f>IFERROR(Table22[[#This Row],[Runs scored]]/(Table22[[#This Row],[Innings ]]-Table22[[#This Row],[Not outs]]),"NA")</f>
        <v>NA</v>
      </c>
      <c r="L37" s="9" t="str">
        <f>IFERROR((Table22[[#This Row],[Runs scored]]/Table22[[#This Row],[Balls played]])*100,"NA")</f>
        <v>NA</v>
      </c>
      <c r="M37" s="3">
        <f>GT!M26</f>
        <v>0</v>
      </c>
      <c r="N37" s="5">
        <f>GT!N26</f>
        <v>0</v>
      </c>
      <c r="O37" s="3">
        <v>25</v>
      </c>
      <c r="P37" s="3">
        <f>Table26[[#This Row],[Matches played]]</f>
        <v>15</v>
      </c>
      <c r="Q37" s="3">
        <f t="shared" si="0"/>
        <v>354</v>
      </c>
      <c r="R37" s="3">
        <v>59</v>
      </c>
      <c r="S37" s="3">
        <v>488</v>
      </c>
      <c r="T37" s="9" t="str">
        <f>IFERROR(Table22[[#This Row],[Runs Conceded]]/(Table22[[#This Row],[Balls bowled]]/6),"NA")</f>
        <v>NA</v>
      </c>
      <c r="U37" s="9" t="str">
        <f>IFERROR(Table22[[#This Row],[Runs Conceded]]/Table22[[#This Row],[Wickets]],"NA")</f>
        <v>NA</v>
      </c>
      <c r="V37" s="9" t="str">
        <f>IFERROR(Table22[[#This Row],[Balls bowled]]/Table22[[#This Row],[Wickets]],"NA")</f>
        <v>NA</v>
      </c>
      <c r="W37" s="5">
        <v>1</v>
      </c>
      <c r="X37" s="5">
        <v>0</v>
      </c>
    </row>
    <row r="38" spans="2:24" x14ac:dyDescent="0.25">
      <c r="B38" s="3">
        <v>22</v>
      </c>
      <c r="C38" s="3" t="s">
        <v>54</v>
      </c>
      <c r="D38" s="3" t="s">
        <v>57</v>
      </c>
      <c r="E38" s="3" t="s">
        <v>27</v>
      </c>
      <c r="F38" s="3">
        <v>15</v>
      </c>
      <c r="G38" s="5">
        <v>0</v>
      </c>
      <c r="H38" s="3">
        <v>0</v>
      </c>
      <c r="I38" s="3">
        <v>0</v>
      </c>
      <c r="J38" s="3">
        <v>0</v>
      </c>
      <c r="K38" s="9" t="str">
        <f>IFERROR(Table22[[#This Row],[Runs scored]]/(Table22[[#This Row],[Innings ]]-Table22[[#This Row],[Not outs]]),"NA")</f>
        <v>NA</v>
      </c>
      <c r="L38" s="9" t="str">
        <f>IFERROR((Table22[[#This Row],[Runs scored]]/Table22[[#This Row],[Balls played]])*100,"NA")</f>
        <v>NA</v>
      </c>
      <c r="M38" s="3">
        <f>GT!M27</f>
        <v>0</v>
      </c>
      <c r="N38" s="5">
        <f>GT!N27</f>
        <v>0</v>
      </c>
      <c r="O38" s="3">
        <v>16</v>
      </c>
      <c r="P38" s="3">
        <f>Table26[[#This Row],[Matches played]]</f>
        <v>15</v>
      </c>
      <c r="Q38" s="3">
        <f t="shared" si="0"/>
        <v>342</v>
      </c>
      <c r="R38" s="3">
        <v>57</v>
      </c>
      <c r="S38" s="3">
        <v>527</v>
      </c>
      <c r="T38" s="9" t="str">
        <f>IFERROR(Table22[[#This Row],[Runs Conceded]]/(Table22[[#This Row],[Balls bowled]]/6),"NA")</f>
        <v>NA</v>
      </c>
      <c r="U38" s="9" t="str">
        <f>IFERROR(Table22[[#This Row],[Runs Conceded]]/Table22[[#This Row],[Wickets]],"NA")</f>
        <v>NA</v>
      </c>
      <c r="V38" s="9" t="str">
        <f>IFERROR(Table22[[#This Row],[Balls bowled]]/Table22[[#This Row],[Wickets]],"NA")</f>
        <v>NA</v>
      </c>
      <c r="W38" s="5">
        <v>1</v>
      </c>
      <c r="X38" s="5">
        <v>0</v>
      </c>
    </row>
    <row r="39" spans="2:24" x14ac:dyDescent="0.25">
      <c r="B39" s="3">
        <v>23</v>
      </c>
      <c r="C39" s="3" t="s">
        <v>93</v>
      </c>
      <c r="D39" s="3" t="s">
        <v>60</v>
      </c>
      <c r="E39" s="3" t="s">
        <v>25</v>
      </c>
      <c r="F39" s="3">
        <v>14</v>
      </c>
      <c r="G39" s="5">
        <v>14</v>
      </c>
      <c r="H39" s="3">
        <v>1</v>
      </c>
      <c r="I39" s="3">
        <v>257</v>
      </c>
      <c r="J39" s="3">
        <v>388</v>
      </c>
      <c r="K39" s="9" t="str">
        <f>IFERROR(Table22[[#This Row],[Runs scored]]/(Table22[[#This Row],[Innings ]]-Table22[[#This Row],[Not outs]]),"NA")</f>
        <v>NA</v>
      </c>
      <c r="L39" s="9" t="str">
        <f>IFERROR((Table22[[#This Row],[Runs scored]]/Table22[[#This Row],[Balls played]])*100,"NA")</f>
        <v>NA</v>
      </c>
      <c r="M39" s="3">
        <f>MI!M17</f>
        <v>3</v>
      </c>
      <c r="N39" s="5">
        <f>MI!N17</f>
        <v>0</v>
      </c>
      <c r="O39" s="3">
        <v>0</v>
      </c>
      <c r="P39" s="3">
        <v>0</v>
      </c>
      <c r="Q39" s="3">
        <f t="shared" si="0"/>
        <v>0</v>
      </c>
      <c r="R39" s="3">
        <v>0</v>
      </c>
      <c r="S39" s="3">
        <v>0</v>
      </c>
      <c r="T39" s="9" t="str">
        <f>IFERROR(Table22[[#This Row],[Runs Conceded]]/(Table22[[#This Row],[Balls bowled]]/6),"NA")</f>
        <v>NA</v>
      </c>
      <c r="U39" s="9" t="str">
        <f>IFERROR(Table22[[#This Row],[Runs Conceded]]/Table22[[#This Row],[Wickets]],"NA")</f>
        <v>NA</v>
      </c>
      <c r="V39" s="9" t="str">
        <f>IFERROR(Table22[[#This Row],[Balls bowled]]/Table22[[#This Row],[Wickets]],"NA")</f>
        <v>NA</v>
      </c>
      <c r="W39" s="5">
        <f>0</f>
        <v>0</v>
      </c>
      <c r="X39" s="5">
        <v>0</v>
      </c>
    </row>
    <row r="40" spans="2:24" x14ac:dyDescent="0.25">
      <c r="B40" s="3">
        <v>24</v>
      </c>
      <c r="C40" s="3" t="s">
        <v>31</v>
      </c>
      <c r="D40" s="3" t="s">
        <v>60</v>
      </c>
      <c r="E40" s="3" t="s">
        <v>24</v>
      </c>
      <c r="F40" s="3">
        <v>15</v>
      </c>
      <c r="G40" s="5">
        <v>15</v>
      </c>
      <c r="H40" s="3">
        <v>1</v>
      </c>
      <c r="I40" s="3">
        <v>280</v>
      </c>
      <c r="J40" s="3">
        <v>418</v>
      </c>
      <c r="K40" s="9" t="str">
        <f>IFERROR(Table22[[#This Row],[Runs scored]]/(Table22[[#This Row],[Innings ]]-Table22[[#This Row],[Not outs]]),"NA")</f>
        <v>NA</v>
      </c>
      <c r="L40" s="9" t="str">
        <f>IFERROR((Table22[[#This Row],[Runs scored]]/Table22[[#This Row],[Balls played]])*100,"NA")</f>
        <v>NA</v>
      </c>
      <c r="M40" s="3">
        <f>MI!M18</f>
        <v>4</v>
      </c>
      <c r="N40" s="5">
        <f>MI!N18</f>
        <v>0</v>
      </c>
      <c r="O40" s="3">
        <v>0</v>
      </c>
      <c r="P40" s="3">
        <v>0</v>
      </c>
      <c r="Q40" s="3">
        <f t="shared" si="0"/>
        <v>0</v>
      </c>
      <c r="R40" s="3">
        <v>0</v>
      </c>
      <c r="S40" s="3">
        <v>0</v>
      </c>
      <c r="T40" s="9" t="str">
        <f>IFERROR(Table22[[#This Row],[Runs Conceded]]/(Table22[[#This Row],[Balls bowled]]/6),"NA")</f>
        <v>NA</v>
      </c>
      <c r="U40" s="9" t="str">
        <f>IFERROR(Table22[[#This Row],[Runs Conceded]]/Table22[[#This Row],[Wickets]],"NA")</f>
        <v>NA</v>
      </c>
      <c r="V40" s="9" t="str">
        <f>IFERROR(Table22[[#This Row],[Balls bowled]]/Table22[[#This Row],[Wickets]],"NA")</f>
        <v>NA</v>
      </c>
      <c r="W40" s="5">
        <f>0</f>
        <v>0</v>
      </c>
      <c r="X40" s="5">
        <v>0</v>
      </c>
    </row>
    <row r="41" spans="2:24" x14ac:dyDescent="0.25">
      <c r="B41" s="3">
        <v>25</v>
      </c>
      <c r="C41" s="3" t="s">
        <v>37</v>
      </c>
      <c r="D41" s="3" t="s">
        <v>60</v>
      </c>
      <c r="E41" s="3" t="s">
        <v>24</v>
      </c>
      <c r="F41" s="3">
        <f>16</f>
        <v>16</v>
      </c>
      <c r="G41" s="5">
        <v>13</v>
      </c>
      <c r="H41" s="3">
        <v>2</v>
      </c>
      <c r="I41" s="3">
        <v>248</v>
      </c>
      <c r="J41" s="3">
        <v>343</v>
      </c>
      <c r="K41" s="9" t="str">
        <f>IFERROR(Table22[[#This Row],[Runs scored]]/(Table22[[#This Row],[Innings ]]-Table22[[#This Row],[Not outs]]),"NA")</f>
        <v>NA</v>
      </c>
      <c r="L41" s="9" t="str">
        <f>IFERROR((Table22[[#This Row],[Runs scored]]/Table22[[#This Row],[Balls played]])*100,"NA")</f>
        <v>NA</v>
      </c>
      <c r="M41" s="3">
        <f>MI!M19</f>
        <v>2</v>
      </c>
      <c r="N41" s="5">
        <f>MI!N19</f>
        <v>0</v>
      </c>
      <c r="O41" s="3">
        <v>0</v>
      </c>
      <c r="P41" s="3">
        <v>0</v>
      </c>
      <c r="Q41" s="3">
        <f t="shared" si="0"/>
        <v>0</v>
      </c>
      <c r="R41" s="3">
        <v>0</v>
      </c>
      <c r="S41" s="3">
        <v>0</v>
      </c>
      <c r="T41" s="9" t="str">
        <f>IFERROR(Table22[[#This Row],[Runs Conceded]]/(Table22[[#This Row],[Balls bowled]]/6),"NA")</f>
        <v>NA</v>
      </c>
      <c r="U41" s="9" t="str">
        <f>IFERROR(Table22[[#This Row],[Runs Conceded]]/Table22[[#This Row],[Wickets]],"NA")</f>
        <v>NA</v>
      </c>
      <c r="V41" s="9" t="str">
        <f>IFERROR(Table22[[#This Row],[Balls bowled]]/Table22[[#This Row],[Wickets]],"NA")</f>
        <v>NA</v>
      </c>
      <c r="W41" s="5">
        <f>0</f>
        <v>0</v>
      </c>
      <c r="X41" s="5">
        <v>0</v>
      </c>
    </row>
    <row r="42" spans="2:24" x14ac:dyDescent="0.25">
      <c r="B42" s="3">
        <v>26</v>
      </c>
      <c r="C42" s="3" t="s">
        <v>32</v>
      </c>
      <c r="D42" s="3" t="s">
        <v>60</v>
      </c>
      <c r="E42" s="3" t="s">
        <v>24</v>
      </c>
      <c r="F42" s="3">
        <f>16</f>
        <v>16</v>
      </c>
      <c r="G42" s="5">
        <v>16</v>
      </c>
      <c r="H42" s="3">
        <v>5</v>
      </c>
      <c r="I42" s="3">
        <v>427</v>
      </c>
      <c r="J42" s="3">
        <v>717</v>
      </c>
      <c r="K42" s="9" t="str">
        <f>IFERROR(Table22[[#This Row],[Runs scored]]/(Table22[[#This Row],[Innings ]]-Table22[[#This Row],[Not outs]]),"NA")</f>
        <v>NA</v>
      </c>
      <c r="L42" s="9" t="str">
        <f>IFERROR((Table22[[#This Row],[Runs scored]]/Table22[[#This Row],[Balls played]])*100,"NA")</f>
        <v>NA</v>
      </c>
      <c r="M42" s="3">
        <f>MI!M20</f>
        <v>5</v>
      </c>
      <c r="N42" s="5">
        <f>MI!N20</f>
        <v>0</v>
      </c>
      <c r="O42" s="3">
        <v>0</v>
      </c>
      <c r="P42" s="3">
        <v>0</v>
      </c>
      <c r="Q42" s="3">
        <f t="shared" si="0"/>
        <v>0</v>
      </c>
      <c r="R42" s="3">
        <v>0</v>
      </c>
      <c r="S42" s="3">
        <v>0</v>
      </c>
      <c r="T42" s="9" t="str">
        <f>IFERROR(Table22[[#This Row],[Runs Conceded]]/(Table22[[#This Row],[Balls bowled]]/6),"NA")</f>
        <v>NA</v>
      </c>
      <c r="U42" s="9" t="str">
        <f>IFERROR(Table22[[#This Row],[Runs Conceded]]/Table22[[#This Row],[Wickets]],"NA")</f>
        <v>NA</v>
      </c>
      <c r="V42" s="9" t="str">
        <f>IFERROR(Table22[[#This Row],[Balls bowled]]/Table22[[#This Row],[Wickets]],"NA")</f>
        <v>NA</v>
      </c>
      <c r="W42" s="5">
        <f>0</f>
        <v>0</v>
      </c>
      <c r="X42" s="5">
        <v>0</v>
      </c>
    </row>
    <row r="43" spans="2:24" x14ac:dyDescent="0.25">
      <c r="B43" s="3">
        <v>27</v>
      </c>
      <c r="C43" s="3" t="s">
        <v>33</v>
      </c>
      <c r="D43" s="3" t="s">
        <v>60</v>
      </c>
      <c r="E43" s="3" t="s">
        <v>26</v>
      </c>
      <c r="F43" s="3">
        <v>15</v>
      </c>
      <c r="G43" s="5">
        <v>12</v>
      </c>
      <c r="H43" s="3">
        <v>3</v>
      </c>
      <c r="I43" s="3">
        <v>137</v>
      </c>
      <c r="J43" s="3">
        <v>224</v>
      </c>
      <c r="K43" s="9" t="str">
        <f>IFERROR(Table22[[#This Row],[Runs scored]]/(Table22[[#This Row],[Innings ]]-Table22[[#This Row],[Not outs]]),"NA")</f>
        <v>NA</v>
      </c>
      <c r="L43" s="9" t="str">
        <f>IFERROR((Table22[[#This Row],[Runs scored]]/Table22[[#This Row],[Balls played]])*100,"NA")</f>
        <v>NA</v>
      </c>
      <c r="M43" s="3">
        <f>MI!M21</f>
        <v>0</v>
      </c>
      <c r="N43" s="5">
        <f>MI!N21</f>
        <v>0</v>
      </c>
      <c r="O43" s="3">
        <v>14</v>
      </c>
      <c r="P43" s="3">
        <v>14</v>
      </c>
      <c r="Q43" s="3">
        <f t="shared" si="0"/>
        <v>210</v>
      </c>
      <c r="R43" s="3">
        <v>35</v>
      </c>
      <c r="S43" s="3">
        <v>342</v>
      </c>
      <c r="T43" s="9" t="str">
        <f>IFERROR(Table22[[#This Row],[Runs Conceded]]/(Table22[[#This Row],[Balls bowled]]/6),"NA")</f>
        <v>NA</v>
      </c>
      <c r="U43" s="9" t="str">
        <f>IFERROR(Table22[[#This Row],[Runs Conceded]]/Table22[[#This Row],[Wickets]],"NA")</f>
        <v>NA</v>
      </c>
      <c r="V43" s="9" t="str">
        <f>IFERROR(Table22[[#This Row],[Balls bowled]]/Table22[[#This Row],[Wickets]],"NA")</f>
        <v>NA</v>
      </c>
      <c r="W43" s="5">
        <f>0</f>
        <v>0</v>
      </c>
      <c r="X43" s="5">
        <v>1</v>
      </c>
    </row>
    <row r="44" spans="2:24" x14ac:dyDescent="0.25">
      <c r="B44" s="3">
        <v>28</v>
      </c>
      <c r="C44" s="3" t="s">
        <v>34</v>
      </c>
      <c r="D44" s="3" t="s">
        <v>60</v>
      </c>
      <c r="E44" s="3" t="s">
        <v>24</v>
      </c>
      <c r="F44" s="3">
        <f>16</f>
        <v>16</v>
      </c>
      <c r="G44" s="5">
        <v>12</v>
      </c>
      <c r="H44" s="3">
        <v>4</v>
      </c>
      <c r="I44" s="3">
        <v>138</v>
      </c>
      <c r="J44" s="3">
        <v>252</v>
      </c>
      <c r="K44" s="9" t="str">
        <f>IFERROR(Table22[[#This Row],[Runs scored]]/(Table22[[#This Row],[Innings ]]-Table22[[#This Row],[Not outs]]),"NA")</f>
        <v>NA</v>
      </c>
      <c r="L44" s="9" t="str">
        <f>IFERROR((Table22[[#This Row],[Runs scored]]/Table22[[#This Row],[Balls played]])*100,"NA")</f>
        <v>NA</v>
      </c>
      <c r="M44" s="3">
        <f>MI!M22</f>
        <v>0</v>
      </c>
      <c r="N44" s="5">
        <f>MI!N22</f>
        <v>0</v>
      </c>
      <c r="O44" s="3">
        <v>0</v>
      </c>
      <c r="P44" s="3">
        <v>0</v>
      </c>
      <c r="Q44" s="3">
        <f t="shared" si="0"/>
        <v>0</v>
      </c>
      <c r="R44" s="3">
        <v>0</v>
      </c>
      <c r="S44" s="3">
        <v>0</v>
      </c>
      <c r="T44" s="9" t="str">
        <f>IFERROR(Table22[[#This Row],[Runs Conceded]]/(Table22[[#This Row],[Balls bowled]]/6),"NA")</f>
        <v>NA</v>
      </c>
      <c r="U44" s="9" t="str">
        <f>IFERROR(Table22[[#This Row],[Runs Conceded]]/Table22[[#This Row],[Wickets]],"NA")</f>
        <v>NA</v>
      </c>
      <c r="V44" s="9" t="str">
        <f>IFERROR(Table22[[#This Row],[Balls bowled]]/Table22[[#This Row],[Wickets]],"NA")</f>
        <v>NA</v>
      </c>
      <c r="W44" s="5">
        <f>0</f>
        <v>0</v>
      </c>
      <c r="X44" s="5">
        <v>0</v>
      </c>
    </row>
    <row r="45" spans="2:24" x14ac:dyDescent="0.25">
      <c r="B45" s="3">
        <v>29</v>
      </c>
      <c r="C45" s="3" t="s">
        <v>125</v>
      </c>
      <c r="D45" s="3" t="s">
        <v>60</v>
      </c>
      <c r="E45" s="3" t="s">
        <v>24</v>
      </c>
      <c r="F45" s="3">
        <v>2</v>
      </c>
      <c r="G45" s="3">
        <v>2</v>
      </c>
      <c r="H45" s="3">
        <v>0</v>
      </c>
      <c r="I45" s="3">
        <v>46</v>
      </c>
      <c r="J45" s="3">
        <v>85</v>
      </c>
      <c r="K45" s="9" t="str">
        <f>IFERROR(Table22[[#This Row],[Runs scored]]/(Table22[[#This Row],[Innings ]]-Table22[[#This Row],[Not outs]]),"NA")</f>
        <v>NA</v>
      </c>
      <c r="L45" s="9" t="str">
        <f>IFERROR((Table22[[#This Row],[Runs scored]]/Table22[[#This Row],[Balls played]])*100,"NA")</f>
        <v>NA</v>
      </c>
      <c r="M45" s="3">
        <v>0</v>
      </c>
      <c r="N45" s="3">
        <v>0</v>
      </c>
      <c r="O45" s="3">
        <v>0</v>
      </c>
      <c r="P45" s="3">
        <v>0</v>
      </c>
      <c r="Q45" s="3">
        <v>0</v>
      </c>
      <c r="R45" s="3">
        <v>0</v>
      </c>
      <c r="S45" s="3">
        <v>0</v>
      </c>
      <c r="T45" s="9" t="str">
        <f>IFERROR(Table22[[#This Row],[Runs Conceded]]/(Table22[[#This Row],[Balls bowled]]/6),"NA")</f>
        <v>NA</v>
      </c>
      <c r="U45" s="9" t="str">
        <f>IFERROR(Table22[[#This Row],[Runs Conceded]]/Table22[[#This Row],[Wickets]],"NA")</f>
        <v>NA</v>
      </c>
      <c r="V45" s="9" t="str">
        <f>IFERROR(Table22[[#This Row],[Balls bowled]]/Table22[[#This Row],[Wickets]],"NA")</f>
        <v>NA</v>
      </c>
      <c r="W45" s="3">
        <f>0</f>
        <v>0</v>
      </c>
      <c r="X45" s="5">
        <v>0</v>
      </c>
    </row>
    <row r="46" spans="2:24" x14ac:dyDescent="0.25">
      <c r="B46" s="3">
        <v>30</v>
      </c>
      <c r="C46" s="3" t="s">
        <v>97</v>
      </c>
      <c r="D46" s="3" t="s">
        <v>60</v>
      </c>
      <c r="E46" s="3" t="s">
        <v>26</v>
      </c>
      <c r="F46" s="3">
        <v>13</v>
      </c>
      <c r="G46" s="5">
        <v>8</v>
      </c>
      <c r="H46" s="3">
        <v>6</v>
      </c>
      <c r="I46" s="3">
        <v>33</v>
      </c>
      <c r="J46" s="3">
        <v>40</v>
      </c>
      <c r="K46" s="9" t="str">
        <f>IFERROR(Table22[[#This Row],[Runs scored]]/(Table22[[#This Row],[Innings ]]-Table22[[#This Row],[Not outs]]),"NA")</f>
        <v>NA</v>
      </c>
      <c r="L46" s="9" t="str">
        <f>IFERROR((Table22[[#This Row],[Runs scored]]/Table22[[#This Row],[Balls played]])*100,"NA")</f>
        <v>NA</v>
      </c>
      <c r="M46" s="3">
        <f>MI!M24</f>
        <v>0</v>
      </c>
      <c r="N46" s="5">
        <f>MI!N24</f>
        <v>0</v>
      </c>
      <c r="O46" s="3">
        <v>10</v>
      </c>
      <c r="P46" s="3">
        <f>Table26[[#This Row],[Matches played]]</f>
        <v>13</v>
      </c>
      <c r="Q46" s="3">
        <f t="shared" si="0"/>
        <v>236.99999999999997</v>
      </c>
      <c r="R46" s="3">
        <v>39.299999999999997</v>
      </c>
      <c r="S46" s="3">
        <v>313</v>
      </c>
      <c r="T46" s="9" t="str">
        <f>IFERROR(Table22[[#This Row],[Runs Conceded]]/(Table22[[#This Row],[Balls bowled]]/6),"NA")</f>
        <v>NA</v>
      </c>
      <c r="U46" s="9" t="str">
        <f>IFERROR(Table22[[#This Row],[Runs Conceded]]/Table22[[#This Row],[Wickets]],"NA")</f>
        <v>NA</v>
      </c>
      <c r="V46" s="9" t="str">
        <f>IFERROR(Table22[[#This Row],[Balls bowled]]/Table22[[#This Row],[Wickets]],"NA")</f>
        <v>NA</v>
      </c>
      <c r="W46" s="5">
        <v>0</v>
      </c>
      <c r="X46" s="5">
        <v>0</v>
      </c>
    </row>
    <row r="47" spans="2:24" x14ac:dyDescent="0.25">
      <c r="B47" s="3">
        <v>31</v>
      </c>
      <c r="C47" s="3" t="s">
        <v>36</v>
      </c>
      <c r="D47" s="3" t="s">
        <v>60</v>
      </c>
      <c r="E47" s="3" t="s">
        <v>27</v>
      </c>
      <c r="F47" s="3">
        <v>14</v>
      </c>
      <c r="G47" s="5">
        <v>4</v>
      </c>
      <c r="H47" s="3">
        <v>3</v>
      </c>
      <c r="I47" s="3">
        <v>25</v>
      </c>
      <c r="J47" s="3">
        <v>37</v>
      </c>
      <c r="K47" s="9" t="str">
        <f>IFERROR(Table22[[#This Row],[Runs scored]]/(Table22[[#This Row],[Innings ]]-Table22[[#This Row],[Not outs]]),"NA")</f>
        <v>NA</v>
      </c>
      <c r="L47" s="9" t="str">
        <f>IFERROR((Table22[[#This Row],[Runs scored]]/Table22[[#This Row],[Balls played]])*100,"NA")</f>
        <v>NA</v>
      </c>
      <c r="M47" s="3">
        <f>MI!M25</f>
        <v>0</v>
      </c>
      <c r="N47" s="5">
        <f>MI!N25</f>
        <v>0</v>
      </c>
      <c r="O47" s="3">
        <v>11</v>
      </c>
      <c r="P47" s="3">
        <f>Table26[[#This Row],[Matches played]]</f>
        <v>14</v>
      </c>
      <c r="Q47" s="3">
        <f t="shared" si="0"/>
        <v>246</v>
      </c>
      <c r="R47" s="3">
        <v>41</v>
      </c>
      <c r="S47" s="3">
        <v>376</v>
      </c>
      <c r="T47" s="9" t="str">
        <f>IFERROR(Table22[[#This Row],[Runs Conceded]]/(Table22[[#This Row],[Balls bowled]]/6),"NA")</f>
        <v>NA</v>
      </c>
      <c r="U47" s="9" t="str">
        <f>IFERROR(Table22[[#This Row],[Runs Conceded]]/Table22[[#This Row],[Wickets]],"NA")</f>
        <v>NA</v>
      </c>
      <c r="V47" s="9" t="str">
        <f>IFERROR(Table22[[#This Row],[Balls bowled]]/Table22[[#This Row],[Wickets]],"NA")</f>
        <v>NA</v>
      </c>
      <c r="W47" s="5">
        <f>0</f>
        <v>0</v>
      </c>
      <c r="X47" s="5">
        <v>0</v>
      </c>
    </row>
    <row r="48" spans="2:24" x14ac:dyDescent="0.25">
      <c r="B48" s="3">
        <v>32</v>
      </c>
      <c r="C48" s="3" t="s">
        <v>94</v>
      </c>
      <c r="D48" s="3" t="s">
        <v>60</v>
      </c>
      <c r="E48" s="3" t="s">
        <v>27</v>
      </c>
      <c r="F48" s="3">
        <f>16</f>
        <v>16</v>
      </c>
      <c r="G48" s="5">
        <v>2</v>
      </c>
      <c r="H48" s="3">
        <v>1</v>
      </c>
      <c r="I48" s="3">
        <v>3</v>
      </c>
      <c r="J48" s="3">
        <v>2</v>
      </c>
      <c r="K48" s="9" t="str">
        <f>IFERROR(Table22[[#This Row],[Runs scored]]/(Table22[[#This Row],[Innings ]]-Table22[[#This Row],[Not outs]]),"NA")</f>
        <v>NA</v>
      </c>
      <c r="L48" s="9" t="str">
        <f>IFERROR((Table22[[#This Row],[Runs scored]]/Table22[[#This Row],[Balls played]])*100,"NA")</f>
        <v>NA</v>
      </c>
      <c r="M48" s="3">
        <f>MI!M26</f>
        <v>0</v>
      </c>
      <c r="N48" s="5">
        <f>MI!N26</f>
        <v>0</v>
      </c>
      <c r="O48" s="3">
        <v>22</v>
      </c>
      <c r="P48" s="3">
        <f>Table26[[#This Row],[Matches played]]</f>
        <v>16</v>
      </c>
      <c r="Q48" s="3">
        <f t="shared" si="0"/>
        <v>346</v>
      </c>
      <c r="R48" s="3">
        <v>57.4</v>
      </c>
      <c r="S48" s="3">
        <v>517</v>
      </c>
      <c r="T48" s="9" t="str">
        <f>IFERROR(Table22[[#This Row],[Runs Conceded]]/(Table22[[#This Row],[Balls bowled]]/6),"NA")</f>
        <v>NA</v>
      </c>
      <c r="U48" s="9" t="str">
        <f>IFERROR(Table22[[#This Row],[Runs Conceded]]/Table22[[#This Row],[Wickets]],"NA")</f>
        <v>NA</v>
      </c>
      <c r="V48" s="9" t="str">
        <f>IFERROR(Table22[[#This Row],[Balls bowled]]/Table22[[#This Row],[Wickets]],"NA")</f>
        <v>NA</v>
      </c>
      <c r="W48" s="5">
        <v>1</v>
      </c>
      <c r="X48" s="5">
        <v>0</v>
      </c>
    </row>
    <row r="49" spans="2:24" x14ac:dyDescent="0.25">
      <c r="B49" s="3">
        <v>33</v>
      </c>
      <c r="C49" s="3" t="s">
        <v>35</v>
      </c>
      <c r="D49" s="3" t="s">
        <v>60</v>
      </c>
      <c r="E49" s="3" t="s">
        <v>27</v>
      </c>
      <c r="F49" s="3">
        <v>12</v>
      </c>
      <c r="G49" s="5">
        <v>0</v>
      </c>
      <c r="H49" s="3">
        <v>1</v>
      </c>
      <c r="I49" s="3">
        <v>0</v>
      </c>
      <c r="J49" s="3">
        <v>0</v>
      </c>
      <c r="K49" s="9" t="str">
        <f>IFERROR(Table22[[#This Row],[Runs scored]]/(Table22[[#This Row],[Innings ]]-Table22[[#This Row],[Not outs]]),"NA")</f>
        <v>NA</v>
      </c>
      <c r="L49" s="9" t="str">
        <f>IFERROR((Table22[[#This Row],[Runs scored]]/Table22[[#This Row],[Balls played]])*100,"NA")</f>
        <v>NA</v>
      </c>
      <c r="M49" s="3">
        <f>MI!M27</f>
        <v>0</v>
      </c>
      <c r="N49" s="5">
        <f>MI!N27</f>
        <v>0</v>
      </c>
      <c r="O49" s="3">
        <v>18</v>
      </c>
      <c r="P49" s="3">
        <f>Table26[[#This Row],[Matches played]]</f>
        <v>12</v>
      </c>
      <c r="Q49" s="3">
        <f t="shared" si="0"/>
        <v>284</v>
      </c>
      <c r="R49" s="3">
        <v>47.2</v>
      </c>
      <c r="S49" s="3">
        <v>316</v>
      </c>
      <c r="T49" s="9" t="str">
        <f>IFERROR(Table22[[#This Row],[Runs Conceded]]/(Table22[[#This Row],[Balls bowled]]/6),"NA")</f>
        <v>NA</v>
      </c>
      <c r="U49" s="9" t="str">
        <f>IFERROR(Table22[[#This Row],[Runs Conceded]]/Table22[[#This Row],[Wickets]],"NA")</f>
        <v>NA</v>
      </c>
      <c r="V49" s="9" t="str">
        <f>IFERROR(Table22[[#This Row],[Balls bowled]]/Table22[[#This Row],[Wickets]],"NA")</f>
        <v>NA</v>
      </c>
      <c r="W49" s="5">
        <v>1</v>
      </c>
      <c r="X49" s="5">
        <v>0</v>
      </c>
    </row>
    <row r="50" spans="2:24" x14ac:dyDescent="0.25">
      <c r="B50" s="3">
        <v>34</v>
      </c>
      <c r="C50" s="3" t="s">
        <v>38</v>
      </c>
      <c r="D50" s="3" t="s">
        <v>58</v>
      </c>
      <c r="E50" s="3" t="s">
        <v>25</v>
      </c>
      <c r="F50" s="3">
        <f>17</f>
        <v>17</v>
      </c>
      <c r="G50" s="5">
        <f>F50</f>
        <v>17</v>
      </c>
      <c r="H50" s="3">
        <v>0</v>
      </c>
      <c r="I50" s="3">
        <v>342</v>
      </c>
      <c r="J50" s="3">
        <v>549</v>
      </c>
      <c r="K50" s="9" t="str">
        <f>IFERROR(Table22[[#This Row],[Runs scored]]/(Table22[[#This Row],[Innings ]]-Table22[[#This Row],[Not outs]]),"NA")</f>
        <v>NA</v>
      </c>
      <c r="L50" s="9" t="str">
        <f>IFERROR((Table22[[#This Row],[Runs scored]]/Table22[[#This Row],[Balls played]])*100,"NA")</f>
        <v>NA</v>
      </c>
      <c r="M50" s="3">
        <f>PBKS!M17</f>
        <v>4</v>
      </c>
      <c r="N50" s="5">
        <f>PBKS!N17</f>
        <v>0</v>
      </c>
      <c r="O50" s="3">
        <v>0</v>
      </c>
      <c r="P50" s="3">
        <v>0</v>
      </c>
      <c r="Q50" s="3">
        <f t="shared" si="0"/>
        <v>0</v>
      </c>
      <c r="R50" s="3">
        <v>0</v>
      </c>
      <c r="S50" s="3">
        <v>0</v>
      </c>
      <c r="T50" s="9" t="str">
        <f>IFERROR(Table22[[#This Row],[Runs Conceded]]/(Table22[[#This Row],[Balls bowled]]/6),"NA")</f>
        <v>NA</v>
      </c>
      <c r="U50" s="9" t="str">
        <f>IFERROR(Table22[[#This Row],[Runs Conceded]]/Table22[[#This Row],[Wickets]],"NA")</f>
        <v>NA</v>
      </c>
      <c r="V50" s="9" t="str">
        <f>IFERROR(Table22[[#This Row],[Balls bowled]]/Table22[[#This Row],[Wickets]],"NA")</f>
        <v>NA</v>
      </c>
      <c r="W50" s="5">
        <f>0</f>
        <v>0</v>
      </c>
      <c r="X50" s="5">
        <v>0</v>
      </c>
    </row>
    <row r="51" spans="2:24" x14ac:dyDescent="0.25">
      <c r="B51" s="3">
        <v>35</v>
      </c>
      <c r="C51" s="3" t="s">
        <v>39</v>
      </c>
      <c r="D51" s="3" t="s">
        <v>58</v>
      </c>
      <c r="E51" s="3" t="s">
        <v>24</v>
      </c>
      <c r="F51" s="3">
        <f>17</f>
        <v>17</v>
      </c>
      <c r="G51" s="5">
        <f t="shared" ref="G51:G53" si="2">F51</f>
        <v>17</v>
      </c>
      <c r="H51" s="3">
        <v>0</v>
      </c>
      <c r="I51" s="3">
        <v>265</v>
      </c>
      <c r="J51" s="3">
        <v>475</v>
      </c>
      <c r="K51" s="9" t="str">
        <f>IFERROR(Table22[[#This Row],[Runs scored]]/(Table22[[#This Row],[Innings ]]-Table22[[#This Row],[Not outs]]),"NA")</f>
        <v>NA</v>
      </c>
      <c r="L51" s="9" t="str">
        <f>IFERROR((Table22[[#This Row],[Runs scored]]/Table22[[#This Row],[Balls played]])*100,"NA")</f>
        <v>NA</v>
      </c>
      <c r="M51" s="3">
        <f>PBKS!M18</f>
        <v>2</v>
      </c>
      <c r="N51" s="5">
        <f>PBKS!N18</f>
        <v>1</v>
      </c>
      <c r="O51" s="3">
        <v>0</v>
      </c>
      <c r="P51" s="3">
        <v>0</v>
      </c>
      <c r="Q51" s="3">
        <f t="shared" si="0"/>
        <v>0</v>
      </c>
      <c r="R51" s="3">
        <v>0</v>
      </c>
      <c r="S51" s="3">
        <v>0</v>
      </c>
      <c r="T51" s="9" t="str">
        <f>IFERROR(Table22[[#This Row],[Runs Conceded]]/(Table22[[#This Row],[Balls bowled]]/6),"NA")</f>
        <v>NA</v>
      </c>
      <c r="U51" s="9" t="str">
        <f>IFERROR(Table22[[#This Row],[Runs Conceded]]/Table22[[#This Row],[Wickets]],"NA")</f>
        <v>NA</v>
      </c>
      <c r="V51" s="9" t="str">
        <f>IFERROR(Table22[[#This Row],[Balls bowled]]/Table22[[#This Row],[Wickets]],"NA")</f>
        <v>NA</v>
      </c>
      <c r="W51" s="5">
        <f>0</f>
        <v>0</v>
      </c>
      <c r="X51" s="5">
        <v>0</v>
      </c>
    </row>
    <row r="52" spans="2:24" x14ac:dyDescent="0.25">
      <c r="B52" s="3">
        <v>36</v>
      </c>
      <c r="C52" s="3" t="s">
        <v>98</v>
      </c>
      <c r="D52" s="3" t="s">
        <v>58</v>
      </c>
      <c r="E52" s="3" t="s">
        <v>24</v>
      </c>
      <c r="F52" s="3">
        <v>11</v>
      </c>
      <c r="G52" s="5">
        <f t="shared" si="2"/>
        <v>11</v>
      </c>
      <c r="H52" s="3">
        <v>2</v>
      </c>
      <c r="I52" s="3">
        <v>171</v>
      </c>
      <c r="J52" s="3">
        <v>278</v>
      </c>
      <c r="K52" s="9" t="str">
        <f>IFERROR(Table22[[#This Row],[Runs scored]]/(Table22[[#This Row],[Innings ]]-Table22[[#This Row],[Not outs]]),"NA")</f>
        <v>NA</v>
      </c>
      <c r="L52" s="9" t="str">
        <f>IFERROR((Table22[[#This Row],[Runs scored]]/Table22[[#This Row],[Balls played]])*100,"NA")</f>
        <v>NA</v>
      </c>
      <c r="M52" s="3">
        <f>PBKS!M19</f>
        <v>1</v>
      </c>
      <c r="N52" s="5">
        <f>PBKS!N19</f>
        <v>0</v>
      </c>
      <c r="O52" s="3">
        <v>0</v>
      </c>
      <c r="P52" s="3">
        <v>0</v>
      </c>
      <c r="Q52" s="3">
        <f t="shared" si="0"/>
        <v>0</v>
      </c>
      <c r="R52" s="3">
        <v>0</v>
      </c>
      <c r="S52" s="3">
        <v>0</v>
      </c>
      <c r="T52" s="9" t="str">
        <f>IFERROR(Table22[[#This Row],[Runs Conceded]]/(Table22[[#This Row],[Balls bowled]]/6),"NA")</f>
        <v>NA</v>
      </c>
      <c r="U52" s="9" t="str">
        <f>IFERROR(Table22[[#This Row],[Runs Conceded]]/Table22[[#This Row],[Wickets]],"NA")</f>
        <v>NA</v>
      </c>
      <c r="V52" s="9" t="str">
        <f>IFERROR(Table22[[#This Row],[Balls bowled]]/Table22[[#This Row],[Wickets]],"NA")</f>
        <v>NA</v>
      </c>
      <c r="W52" s="5">
        <f>0</f>
        <v>0</v>
      </c>
      <c r="X52" s="5">
        <v>0</v>
      </c>
    </row>
    <row r="53" spans="2:24" x14ac:dyDescent="0.25">
      <c r="B53" s="3">
        <v>37</v>
      </c>
      <c r="C53" s="3" t="s">
        <v>40</v>
      </c>
      <c r="D53" s="3" t="s">
        <v>58</v>
      </c>
      <c r="E53" s="3" t="s">
        <v>24</v>
      </c>
      <c r="F53" s="3">
        <f>17</f>
        <v>17</v>
      </c>
      <c r="G53" s="5">
        <f t="shared" si="2"/>
        <v>17</v>
      </c>
      <c r="H53" s="3">
        <v>5</v>
      </c>
      <c r="I53" s="3">
        <v>345</v>
      </c>
      <c r="J53" s="3">
        <v>604</v>
      </c>
      <c r="K53" s="9" t="str">
        <f>IFERROR(Table22[[#This Row],[Runs scored]]/(Table22[[#This Row],[Innings ]]-Table22[[#This Row],[Not outs]]),"NA")</f>
        <v>NA</v>
      </c>
      <c r="L53" s="9" t="str">
        <f>IFERROR((Table22[[#This Row],[Runs scored]]/Table22[[#This Row],[Balls played]])*100,"NA")</f>
        <v>NA</v>
      </c>
      <c r="M53" s="3">
        <f>PBKS!M20</f>
        <v>6</v>
      </c>
      <c r="N53" s="5">
        <f>PBKS!N20</f>
        <v>0</v>
      </c>
      <c r="O53" s="3">
        <v>0</v>
      </c>
      <c r="P53" s="3">
        <v>0</v>
      </c>
      <c r="Q53" s="3">
        <f t="shared" si="0"/>
        <v>0</v>
      </c>
      <c r="R53" s="3">
        <v>0</v>
      </c>
      <c r="S53" s="3">
        <v>0</v>
      </c>
      <c r="T53" s="9" t="str">
        <f>IFERROR(Table22[[#This Row],[Runs Conceded]]/(Table22[[#This Row],[Balls bowled]]/6),"NA")</f>
        <v>NA</v>
      </c>
      <c r="U53" s="9" t="str">
        <f>IFERROR(Table22[[#This Row],[Runs Conceded]]/Table22[[#This Row],[Wickets]],"NA")</f>
        <v>NA</v>
      </c>
      <c r="V53" s="9" t="str">
        <f>IFERROR(Table22[[#This Row],[Balls bowled]]/Table22[[#This Row],[Wickets]],"NA")</f>
        <v>NA</v>
      </c>
      <c r="W53" s="5">
        <f>0</f>
        <v>0</v>
      </c>
      <c r="X53" s="5">
        <v>0</v>
      </c>
    </row>
    <row r="54" spans="2:24" x14ac:dyDescent="0.25">
      <c r="B54" s="3">
        <v>38</v>
      </c>
      <c r="C54" s="3" t="s">
        <v>45</v>
      </c>
      <c r="D54" s="3" t="s">
        <v>58</v>
      </c>
      <c r="E54" s="3" t="s">
        <v>24</v>
      </c>
      <c r="F54" s="3">
        <v>16</v>
      </c>
      <c r="G54" s="5">
        <v>15</v>
      </c>
      <c r="H54" s="3">
        <v>3</v>
      </c>
      <c r="I54" s="3">
        <v>253</v>
      </c>
      <c r="J54" s="3">
        <v>369</v>
      </c>
      <c r="K54" s="9" t="str">
        <f>IFERROR(Table22[[#This Row],[Runs scored]]/(Table22[[#This Row],[Innings ]]-Table22[[#This Row],[Not outs]]),"NA")</f>
        <v>NA</v>
      </c>
      <c r="L54" s="9" t="str">
        <f>IFERROR((Table22[[#This Row],[Runs scored]]/Table22[[#This Row],[Balls played]])*100,"NA")</f>
        <v>NA</v>
      </c>
      <c r="M54" s="3">
        <f>PBKS!M21</f>
        <v>2</v>
      </c>
      <c r="N54" s="5">
        <f>PBKS!N21</f>
        <v>0</v>
      </c>
      <c r="O54" s="3">
        <v>0</v>
      </c>
      <c r="P54" s="3">
        <v>0</v>
      </c>
      <c r="Q54" s="3">
        <f t="shared" si="0"/>
        <v>0</v>
      </c>
      <c r="R54" s="3">
        <v>0</v>
      </c>
      <c r="S54" s="3">
        <v>0</v>
      </c>
      <c r="T54" s="9" t="str">
        <f>IFERROR(Table22[[#This Row],[Runs Conceded]]/(Table22[[#This Row],[Balls bowled]]/6),"NA")</f>
        <v>NA</v>
      </c>
      <c r="U54" s="9" t="str">
        <f>IFERROR(Table22[[#This Row],[Runs Conceded]]/Table22[[#This Row],[Wickets]],"NA")</f>
        <v>NA</v>
      </c>
      <c r="V54" s="9" t="str">
        <f>IFERROR(Table22[[#This Row],[Balls bowled]]/Table22[[#This Row],[Wickets]],"NA")</f>
        <v>NA</v>
      </c>
      <c r="W54" s="5">
        <f>0</f>
        <v>0</v>
      </c>
      <c r="X54" s="5">
        <v>0</v>
      </c>
    </row>
    <row r="55" spans="2:24" x14ac:dyDescent="0.25">
      <c r="B55" s="3">
        <v>39</v>
      </c>
      <c r="C55" s="3" t="s">
        <v>41</v>
      </c>
      <c r="D55" s="3" t="s">
        <v>58</v>
      </c>
      <c r="E55" s="3" t="s">
        <v>24</v>
      </c>
      <c r="F55" s="3">
        <f>17</f>
        <v>17</v>
      </c>
      <c r="G55" s="5">
        <v>14</v>
      </c>
      <c r="H55" s="3">
        <v>7</v>
      </c>
      <c r="I55" s="3">
        <v>228</v>
      </c>
      <c r="J55" s="3">
        <v>350</v>
      </c>
      <c r="K55" s="9" t="str">
        <f>IFERROR(Table22[[#This Row],[Runs scored]]/(Table22[[#This Row],[Innings ]]-Table22[[#This Row],[Not outs]]),"NA")</f>
        <v>NA</v>
      </c>
      <c r="L55" s="9" t="str">
        <f>IFERROR((Table22[[#This Row],[Runs scored]]/Table22[[#This Row],[Balls played]])*100,"NA")</f>
        <v>NA</v>
      </c>
      <c r="M55" s="3">
        <f>PBKS!M22</f>
        <v>3</v>
      </c>
      <c r="N55" s="5">
        <f>PBKS!N22</f>
        <v>0</v>
      </c>
      <c r="O55" s="3">
        <v>0</v>
      </c>
      <c r="P55" s="3">
        <v>0</v>
      </c>
      <c r="Q55" s="3">
        <f t="shared" si="0"/>
        <v>0</v>
      </c>
      <c r="R55" s="3">
        <v>0</v>
      </c>
      <c r="S55" s="3">
        <v>0</v>
      </c>
      <c r="T55" s="9" t="str">
        <f>IFERROR(Table22[[#This Row],[Runs Conceded]]/(Table22[[#This Row],[Balls bowled]]/6),"NA")</f>
        <v>NA</v>
      </c>
      <c r="U55" s="9" t="str">
        <f>IFERROR(Table22[[#This Row],[Runs Conceded]]/Table22[[#This Row],[Wickets]],"NA")</f>
        <v>NA</v>
      </c>
      <c r="V55" s="9" t="str">
        <f>IFERROR(Table22[[#This Row],[Balls bowled]]/Table22[[#This Row],[Wickets]],"NA")</f>
        <v>NA</v>
      </c>
      <c r="W55" s="5">
        <f>0</f>
        <v>0</v>
      </c>
      <c r="X55" s="5">
        <v>0</v>
      </c>
    </row>
    <row r="56" spans="2:24" x14ac:dyDescent="0.25">
      <c r="B56" s="3">
        <v>40</v>
      </c>
      <c r="C56" s="3" t="s">
        <v>99</v>
      </c>
      <c r="D56" s="3" t="s">
        <v>58</v>
      </c>
      <c r="E56" s="3" t="s">
        <v>26</v>
      </c>
      <c r="F56" s="3">
        <v>9</v>
      </c>
      <c r="G56" s="5">
        <v>5</v>
      </c>
      <c r="H56" s="3">
        <v>1</v>
      </c>
      <c r="I56" s="3">
        <v>41</v>
      </c>
      <c r="J56" s="3">
        <v>57</v>
      </c>
      <c r="K56" s="9" t="str">
        <f>IFERROR(Table22[[#This Row],[Runs scored]]/(Table22[[#This Row],[Innings ]]-Table22[[#This Row],[Not outs]]),"NA")</f>
        <v>NA</v>
      </c>
      <c r="L56" s="9" t="str">
        <f>IFERROR((Table22[[#This Row],[Runs scored]]/Table22[[#This Row],[Balls played]])*100,"NA")</f>
        <v>NA</v>
      </c>
      <c r="M56" s="3">
        <f>PBKS!M23</f>
        <v>0</v>
      </c>
      <c r="N56" s="5">
        <f>PBKS!N23</f>
        <v>0</v>
      </c>
      <c r="O56" s="3">
        <v>8</v>
      </c>
      <c r="P56" s="3">
        <v>8</v>
      </c>
      <c r="Q56" s="3">
        <f t="shared" si="0"/>
        <v>162</v>
      </c>
      <c r="R56" s="3">
        <v>27</v>
      </c>
      <c r="S56" s="3">
        <v>279</v>
      </c>
      <c r="T56" s="9" t="str">
        <f>IFERROR(Table22[[#This Row],[Runs Conceded]]/(Table22[[#This Row],[Balls bowled]]/6),"NA")</f>
        <v>NA</v>
      </c>
      <c r="U56" s="9" t="str">
        <f>IFERROR(Table22[[#This Row],[Runs Conceded]]/Table22[[#This Row],[Wickets]],"NA")</f>
        <v>NA</v>
      </c>
      <c r="V56" s="9" t="str">
        <f>IFERROR(Table22[[#This Row],[Balls bowled]]/Table22[[#This Row],[Wickets]],"NA")</f>
        <v>NA</v>
      </c>
      <c r="W56" s="5">
        <f>0</f>
        <v>0</v>
      </c>
      <c r="X56" s="5">
        <v>0</v>
      </c>
    </row>
    <row r="57" spans="2:24" x14ac:dyDescent="0.25">
      <c r="B57" s="3">
        <v>41</v>
      </c>
      <c r="C57" s="3" t="s">
        <v>100</v>
      </c>
      <c r="D57" s="3" t="s">
        <v>58</v>
      </c>
      <c r="E57" s="3" t="s">
        <v>26</v>
      </c>
      <c r="F57" s="3">
        <v>14</v>
      </c>
      <c r="G57" s="5">
        <v>8</v>
      </c>
      <c r="H57" s="3">
        <v>4</v>
      </c>
      <c r="I57" s="3">
        <v>63</v>
      </c>
      <c r="J57" s="3">
        <v>75</v>
      </c>
      <c r="K57" s="9" t="str">
        <f>IFERROR(Table22[[#This Row],[Runs scored]]/(Table22[[#This Row],[Innings ]]-Table22[[#This Row],[Not outs]]),"NA")</f>
        <v>NA</v>
      </c>
      <c r="L57" s="9" t="str">
        <f>IFERROR((Table22[[#This Row],[Runs scored]]/Table22[[#This Row],[Balls played]])*100,"NA")</f>
        <v>NA</v>
      </c>
      <c r="M57" s="3">
        <f>PBKS!M24</f>
        <v>0</v>
      </c>
      <c r="N57" s="5">
        <f>PBKS!N24</f>
        <v>0</v>
      </c>
      <c r="O57" s="3">
        <v>16</v>
      </c>
      <c r="P57" s="3">
        <f>Table26[[#This Row],[Matches played]]</f>
        <v>14</v>
      </c>
      <c r="Q57" s="3">
        <f t="shared" si="0"/>
        <v>283</v>
      </c>
      <c r="R57" s="3">
        <v>47.1</v>
      </c>
      <c r="S57" s="3">
        <v>434</v>
      </c>
      <c r="T57" s="9" t="str">
        <f>IFERROR(Table22[[#This Row],[Runs Conceded]]/(Table22[[#This Row],[Balls bowled]]/6),"NA")</f>
        <v>NA</v>
      </c>
      <c r="U57" s="9" t="str">
        <f>IFERROR(Table22[[#This Row],[Runs Conceded]]/Table22[[#This Row],[Wickets]],"NA")</f>
        <v>NA</v>
      </c>
      <c r="V57" s="9" t="str">
        <f>IFERROR(Table22[[#This Row],[Balls bowled]]/Table22[[#This Row],[Wickets]],"NA")</f>
        <v>NA</v>
      </c>
      <c r="W57" s="5">
        <f>0</f>
        <v>0</v>
      </c>
      <c r="X57" s="5">
        <v>0</v>
      </c>
    </row>
    <row r="58" spans="2:24" x14ac:dyDescent="0.25">
      <c r="B58" s="3">
        <v>42</v>
      </c>
      <c r="C58" s="3" t="s">
        <v>43</v>
      </c>
      <c r="D58" s="3" t="s">
        <v>58</v>
      </c>
      <c r="E58" s="3" t="s">
        <v>27</v>
      </c>
      <c r="F58" s="3">
        <v>8</v>
      </c>
      <c r="G58" s="5">
        <v>2</v>
      </c>
      <c r="H58" s="3">
        <v>1</v>
      </c>
      <c r="I58" s="3">
        <v>13</v>
      </c>
      <c r="J58" s="3">
        <v>11</v>
      </c>
      <c r="K58" s="9" t="str">
        <f>IFERROR(Table22[[#This Row],[Runs scored]]/(Table22[[#This Row],[Innings ]]-Table22[[#This Row],[Not outs]]),"NA")</f>
        <v>NA</v>
      </c>
      <c r="L58" s="9" t="str">
        <f>IFERROR((Table22[[#This Row],[Runs scored]]/Table22[[#This Row],[Balls played]])*100,"NA")</f>
        <v>NA</v>
      </c>
      <c r="M58" s="3">
        <f>PBKS!M25</f>
        <v>0</v>
      </c>
      <c r="N58" s="5">
        <f>PBKS!N25</f>
        <v>0</v>
      </c>
      <c r="O58" s="3">
        <v>10</v>
      </c>
      <c r="P58" s="3">
        <v>7</v>
      </c>
      <c r="Q58" s="3">
        <f t="shared" si="0"/>
        <v>132</v>
      </c>
      <c r="R58" s="3">
        <v>22</v>
      </c>
      <c r="S58" s="3">
        <v>190</v>
      </c>
      <c r="T58" s="9" t="str">
        <f>IFERROR(Table22[[#This Row],[Runs Conceded]]/(Table22[[#This Row],[Balls bowled]]/6),"NA")</f>
        <v>NA</v>
      </c>
      <c r="U58" s="9" t="str">
        <f>IFERROR(Table22[[#This Row],[Runs Conceded]]/Table22[[#This Row],[Wickets]],"NA")</f>
        <v>NA</v>
      </c>
      <c r="V58" s="9" t="str">
        <f>IFERROR(Table22[[#This Row],[Balls bowled]]/Table22[[#This Row],[Wickets]],"NA")</f>
        <v>NA</v>
      </c>
      <c r="W58" s="5">
        <f>0</f>
        <v>0</v>
      </c>
      <c r="X58" s="5">
        <v>0</v>
      </c>
    </row>
    <row r="59" spans="2:24" x14ac:dyDescent="0.25">
      <c r="B59" s="3">
        <v>43</v>
      </c>
      <c r="C59" s="3" t="s">
        <v>44</v>
      </c>
      <c r="D59" s="3" t="s">
        <v>58</v>
      </c>
      <c r="E59" s="3" t="s">
        <v>27</v>
      </c>
      <c r="F59" s="3">
        <v>14</v>
      </c>
      <c r="G59" s="5">
        <v>0</v>
      </c>
      <c r="H59" s="3">
        <v>0</v>
      </c>
      <c r="I59" s="3">
        <v>0</v>
      </c>
      <c r="J59" s="3">
        <v>0</v>
      </c>
      <c r="K59" s="9" t="str">
        <f>IFERROR(Table22[[#This Row],[Runs scored]]/(Table22[[#This Row],[Innings ]]-Table22[[#This Row],[Not outs]]),"NA")</f>
        <v>NA</v>
      </c>
      <c r="L59" s="9" t="str">
        <f>IFERROR((Table22[[#This Row],[Runs scored]]/Table22[[#This Row],[Balls played]])*100,"NA")</f>
        <v>NA</v>
      </c>
      <c r="M59" s="3">
        <f>PBKS!M26</f>
        <v>0</v>
      </c>
      <c r="N59" s="5">
        <f>PBKS!N26</f>
        <v>0</v>
      </c>
      <c r="O59" s="3">
        <v>16</v>
      </c>
      <c r="P59" s="3">
        <v>13</v>
      </c>
      <c r="Q59" s="3">
        <f t="shared" si="0"/>
        <v>270</v>
      </c>
      <c r="R59" s="3">
        <v>45</v>
      </c>
      <c r="S59" s="3">
        <v>430</v>
      </c>
      <c r="T59" s="9" t="str">
        <f>IFERROR(Table22[[#This Row],[Runs Conceded]]/(Table22[[#This Row],[Balls bowled]]/6),"NA")</f>
        <v>NA</v>
      </c>
      <c r="U59" s="9" t="str">
        <f>IFERROR(Table22[[#This Row],[Runs Conceded]]/Table22[[#This Row],[Wickets]],"NA")</f>
        <v>NA</v>
      </c>
      <c r="V59" s="9" t="str">
        <f>IFERROR(Table22[[#This Row],[Balls bowled]]/Table22[[#This Row],[Wickets]],"NA")</f>
        <v>NA</v>
      </c>
      <c r="W59" s="5">
        <v>2</v>
      </c>
      <c r="X59" s="5">
        <v>0</v>
      </c>
    </row>
    <row r="60" spans="2:24" x14ac:dyDescent="0.25">
      <c r="B60" s="3">
        <v>44</v>
      </c>
      <c r="C60" s="3" t="s">
        <v>42</v>
      </c>
      <c r="D60" s="3" t="s">
        <v>58</v>
      </c>
      <c r="E60" s="3" t="s">
        <v>27</v>
      </c>
      <c r="F60" s="3">
        <f>17</f>
        <v>17</v>
      </c>
      <c r="G60" s="5">
        <v>2</v>
      </c>
      <c r="H60" s="3">
        <v>1</v>
      </c>
      <c r="I60" s="3">
        <v>6</v>
      </c>
      <c r="J60" s="3">
        <v>2</v>
      </c>
      <c r="K60" s="9" t="str">
        <f>IFERROR(Table22[[#This Row],[Runs scored]]/(Table22[[#This Row],[Innings ]]-Table22[[#This Row],[Not outs]]),"NA")</f>
        <v>NA</v>
      </c>
      <c r="L60" s="9" t="str">
        <f>IFERROR((Table22[[#This Row],[Runs scored]]/Table22[[#This Row],[Balls played]])*100,"NA")</f>
        <v>NA</v>
      </c>
      <c r="M60" s="3">
        <f>PBKS!M27</f>
        <v>0</v>
      </c>
      <c r="N60" s="5">
        <f>PBKS!N27</f>
        <v>0</v>
      </c>
      <c r="O60" s="3">
        <v>21</v>
      </c>
      <c r="P60" s="3">
        <v>16</v>
      </c>
      <c r="Q60" s="3">
        <f t="shared" si="0"/>
        <v>350</v>
      </c>
      <c r="R60" s="3">
        <v>58.2</v>
      </c>
      <c r="S60" s="3">
        <v>518</v>
      </c>
      <c r="T60" s="9" t="str">
        <f>IFERROR(Table22[[#This Row],[Runs Conceded]]/(Table22[[#This Row],[Balls bowled]]/6),"NA")</f>
        <v>NA</v>
      </c>
      <c r="U60" s="9" t="str">
        <f>IFERROR(Table22[[#This Row],[Runs Conceded]]/Table22[[#This Row],[Wickets]],"NA")</f>
        <v>NA</v>
      </c>
      <c r="V60" s="9" t="str">
        <f>IFERROR(Table22[[#This Row],[Balls bowled]]/Table22[[#This Row],[Wickets]],"NA")</f>
        <v>NA</v>
      </c>
      <c r="W60" s="5">
        <f>0</f>
        <v>0</v>
      </c>
      <c r="X60" s="5">
        <v>0</v>
      </c>
    </row>
  </sheetData>
  <mergeCells count="1">
    <mergeCell ref="G3:V7"/>
  </mergeCells>
  <pageMargins left="0.7" right="0.7" top="0.75" bottom="0.75" header="0.3" footer="0.3"/>
  <pageSetup orientation="portrait" horizontalDpi="4294967295" verticalDpi="4294967295"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5"/>
  <sheetViews>
    <sheetView showGridLines="0" topLeftCell="B1" zoomScale="82" zoomScaleNormal="82" workbookViewId="0">
      <selection activeCell="J17" sqref="J17"/>
    </sheetView>
  </sheetViews>
  <sheetFormatPr defaultRowHeight="15" x14ac:dyDescent="0.25"/>
  <cols>
    <col min="1" max="1" width="9.140625" style="9"/>
    <col min="2" max="2" width="9.28515625" style="9" customWidth="1"/>
    <col min="3" max="4" width="9.140625" style="9" customWidth="1"/>
    <col min="5" max="5" width="20" style="9" customWidth="1"/>
    <col min="6" max="6" width="25" style="9" bestFit="1" customWidth="1"/>
    <col min="7" max="7" width="14.140625" style="9" customWidth="1"/>
    <col min="8" max="8" width="18.140625" style="9" customWidth="1"/>
    <col min="9" max="9" width="24.7109375" style="9" bestFit="1" customWidth="1"/>
    <col min="10" max="10" width="19.85546875" style="9" bestFit="1" customWidth="1"/>
    <col min="11" max="11" width="21.42578125" style="9" bestFit="1" customWidth="1"/>
    <col min="12" max="12" width="32.7109375" style="9" bestFit="1" customWidth="1"/>
    <col min="13" max="13" width="19.85546875" style="9" bestFit="1" customWidth="1"/>
    <col min="14" max="14" width="21.42578125" style="9" bestFit="1" customWidth="1"/>
    <col min="15" max="15" width="23.7109375" style="9" bestFit="1" customWidth="1"/>
    <col min="16" max="16384" width="9.140625" style="9"/>
  </cols>
  <sheetData>
    <row r="2" spans="2:20" x14ac:dyDescent="0.25">
      <c r="G2" s="23" t="s">
        <v>118</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4" customFormat="1" x14ac:dyDescent="0.25">
      <c r="F10" s="30" t="s">
        <v>70</v>
      </c>
      <c r="G10" s="31"/>
      <c r="I10" s="30" t="s">
        <v>63</v>
      </c>
      <c r="J10" s="31"/>
      <c r="L10" s="11" t="s">
        <v>71</v>
      </c>
      <c r="N10" s="30" t="s">
        <v>72</v>
      </c>
      <c r="O10" s="31"/>
    </row>
    <row r="11" spans="2:20" s="14" customFormat="1" ht="15.75" thickBot="1" x14ac:dyDescent="0.3">
      <c r="F11" s="32">
        <f>SUM(MI!J17:J27)</f>
        <v>2506</v>
      </c>
      <c r="G11" s="33"/>
      <c r="I11" s="32">
        <f>AVERAGE(MI!K17:K27)</f>
        <v>28.54143835962018</v>
      </c>
      <c r="J11" s="33"/>
      <c r="L11" s="12">
        <f>SUM(Table22[50+ Scores])</f>
        <v>14</v>
      </c>
      <c r="N11" s="32">
        <f>SUM(MI!N17:N27)</f>
        <v>0</v>
      </c>
      <c r="O11" s="33"/>
    </row>
    <row r="15" spans="2:20" ht="21" x14ac:dyDescent="0.25">
      <c r="B15" s="20"/>
      <c r="C15" s="20"/>
    </row>
    <row r="16" spans="2:20" ht="21" x14ac:dyDescent="0.25">
      <c r="B16" s="20"/>
      <c r="C16" s="20"/>
    </row>
    <row r="17" spans="2:15" ht="21" x14ac:dyDescent="0.25">
      <c r="B17" s="20"/>
      <c r="C17" s="20"/>
      <c r="E17" s="29" t="s">
        <v>66</v>
      </c>
      <c r="F17" s="29"/>
      <c r="H17" s="29" t="s">
        <v>67</v>
      </c>
      <c r="I17" s="29"/>
      <c r="K17" s="29" t="s">
        <v>68</v>
      </c>
      <c r="L17" s="29"/>
      <c r="N17" s="29" t="s">
        <v>69</v>
      </c>
      <c r="O17" s="29"/>
    </row>
    <row r="18" spans="2:15" ht="21" x14ac:dyDescent="0.25">
      <c r="B18" s="20"/>
      <c r="C18" s="20"/>
      <c r="E18" s="18" t="s">
        <v>114</v>
      </c>
      <c r="F18" s="9" t="s">
        <v>79</v>
      </c>
      <c r="H18" s="18" t="s">
        <v>114</v>
      </c>
      <c r="I18" s="9" t="s">
        <v>119</v>
      </c>
      <c r="J18" s="10"/>
      <c r="K18" s="18" t="s">
        <v>114</v>
      </c>
      <c r="L18" s="9" t="s">
        <v>120</v>
      </c>
      <c r="N18" s="18" t="s">
        <v>114</v>
      </c>
      <c r="O18" s="9" t="s">
        <v>121</v>
      </c>
    </row>
    <row r="19" spans="2:15" ht="21" x14ac:dyDescent="0.25">
      <c r="B19" s="20"/>
      <c r="C19" s="20"/>
      <c r="E19" s="9" t="s">
        <v>32</v>
      </c>
      <c r="F19" s="9">
        <v>717</v>
      </c>
      <c r="H19" s="17" t="s">
        <v>32</v>
      </c>
      <c r="I19" s="10">
        <v>65.181818181818187</v>
      </c>
      <c r="J19" s="10"/>
      <c r="K19" s="9" t="s">
        <v>125</v>
      </c>
      <c r="L19" s="9">
        <v>184.78260869565219</v>
      </c>
      <c r="N19" s="9" t="s">
        <v>32</v>
      </c>
      <c r="O19" s="9">
        <v>5</v>
      </c>
    </row>
    <row r="20" spans="2:15" ht="21" x14ac:dyDescent="0.25">
      <c r="B20" s="20"/>
      <c r="C20" s="20"/>
      <c r="E20" s="9" t="s">
        <v>31</v>
      </c>
      <c r="F20" s="9">
        <v>418</v>
      </c>
      <c r="H20" s="17" t="s">
        <v>125</v>
      </c>
      <c r="I20" s="10">
        <v>42.5</v>
      </c>
      <c r="J20" s="10"/>
      <c r="K20" s="9" t="s">
        <v>34</v>
      </c>
      <c r="L20" s="9">
        <v>182.60869565217391</v>
      </c>
      <c r="N20" s="9" t="s">
        <v>31</v>
      </c>
      <c r="O20" s="9">
        <v>4</v>
      </c>
    </row>
    <row r="21" spans="2:15" x14ac:dyDescent="0.25">
      <c r="E21" s="9" t="s">
        <v>105</v>
      </c>
      <c r="F21" s="9">
        <v>388</v>
      </c>
      <c r="H21" s="17" t="s">
        <v>36</v>
      </c>
      <c r="I21" s="10">
        <v>37</v>
      </c>
      <c r="J21" s="10"/>
      <c r="K21" s="9" t="s">
        <v>32</v>
      </c>
      <c r="L21" s="9">
        <v>167.91569086651054</v>
      </c>
      <c r="N21" s="9" t="s">
        <v>105</v>
      </c>
      <c r="O21" s="9">
        <v>3</v>
      </c>
    </row>
    <row r="22" spans="2:15" x14ac:dyDescent="0.25">
      <c r="E22" s="9" t="s">
        <v>37</v>
      </c>
      <c r="F22" s="9">
        <v>343</v>
      </c>
      <c r="H22" s="17" t="s">
        <v>34</v>
      </c>
      <c r="I22" s="10">
        <v>31.5</v>
      </c>
      <c r="J22" s="10"/>
      <c r="K22" s="9" t="s">
        <v>33</v>
      </c>
      <c r="L22" s="9">
        <v>163.50364963503651</v>
      </c>
      <c r="N22" s="9" t="s">
        <v>37</v>
      </c>
      <c r="O22" s="9">
        <v>2</v>
      </c>
    </row>
    <row r="23" spans="2:15" x14ac:dyDescent="0.25">
      <c r="E23" s="9" t="s">
        <v>34</v>
      </c>
      <c r="F23" s="9">
        <v>252</v>
      </c>
      <c r="H23" s="17" t="s">
        <v>37</v>
      </c>
      <c r="I23" s="10">
        <v>31.181818181818183</v>
      </c>
      <c r="J23" s="10"/>
      <c r="K23" s="9" t="s">
        <v>105</v>
      </c>
      <c r="L23" s="9">
        <v>150.9727626459144</v>
      </c>
      <c r="N23" s="10"/>
      <c r="O23" s="10"/>
    </row>
    <row r="24" spans="2:15" x14ac:dyDescent="0.25">
      <c r="H24" s="10"/>
      <c r="I24" s="10"/>
      <c r="J24" s="10"/>
      <c r="N24" s="10"/>
      <c r="O24" s="10"/>
    </row>
    <row r="25" spans="2:15" x14ac:dyDescent="0.25">
      <c r="H25" s="10"/>
      <c r="I25" s="10"/>
      <c r="J25" s="10"/>
      <c r="N25" s="10"/>
      <c r="O25" s="10"/>
    </row>
    <row r="26" spans="2:15" x14ac:dyDescent="0.25">
      <c r="H26" s="10"/>
      <c r="I26" s="10"/>
      <c r="J26" s="10"/>
      <c r="N26" s="10"/>
      <c r="O26" s="10"/>
    </row>
    <row r="27" spans="2:15" x14ac:dyDescent="0.25">
      <c r="H27" s="10"/>
      <c r="I27" s="10"/>
      <c r="J27" s="10"/>
      <c r="N27" s="10"/>
      <c r="O27" s="10"/>
    </row>
    <row r="28" spans="2:15" x14ac:dyDescent="0.25">
      <c r="H28" s="10"/>
      <c r="I28" s="10"/>
      <c r="J28" s="10"/>
      <c r="N28" s="10"/>
      <c r="O28" s="10"/>
    </row>
    <row r="29" spans="2:15" x14ac:dyDescent="0.25">
      <c r="H29" s="10"/>
      <c r="I29" s="10"/>
      <c r="J29" s="10"/>
      <c r="N29" s="10"/>
      <c r="O29" s="10"/>
    </row>
    <row r="30" spans="2:15" x14ac:dyDescent="0.25">
      <c r="H30" s="10"/>
      <c r="I30" s="10"/>
      <c r="J30" s="10"/>
    </row>
    <row r="31" spans="2:15" x14ac:dyDescent="0.25">
      <c r="H31" s="10"/>
      <c r="I31" s="10"/>
      <c r="J31" s="10"/>
    </row>
    <row r="32" spans="2:15" x14ac:dyDescent="0.25">
      <c r="H32" s="10"/>
      <c r="I32" s="10"/>
      <c r="J32" s="10"/>
    </row>
    <row r="33" spans="8:10" x14ac:dyDescent="0.25">
      <c r="H33" s="10"/>
      <c r="I33" s="10"/>
      <c r="J33" s="10"/>
    </row>
    <row r="34" spans="8:10" x14ac:dyDescent="0.25">
      <c r="H34" s="10"/>
      <c r="I34" s="10"/>
      <c r="J34" s="10"/>
    </row>
    <row r="35" spans="8:10" x14ac:dyDescent="0.25">
      <c r="H35" s="10"/>
      <c r="I35" s="10"/>
      <c r="J35" s="10"/>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showGridLines="0" zoomScale="82" zoomScaleNormal="82" workbookViewId="0">
      <selection activeCell="M49" sqref="M49"/>
    </sheetView>
  </sheetViews>
  <sheetFormatPr defaultRowHeight="15" x14ac:dyDescent="0.25"/>
  <cols>
    <col min="1" max="1" width="9.140625" style="9"/>
    <col min="2" max="2" width="9.28515625" style="9" customWidth="1"/>
    <col min="3" max="4" width="9.140625" style="9" customWidth="1"/>
    <col min="5" max="5" width="20" style="9" customWidth="1"/>
    <col min="6" max="6" width="18" style="9" customWidth="1"/>
    <col min="7" max="7" width="14.140625" style="9" customWidth="1"/>
    <col min="8" max="8" width="21.85546875" style="9" customWidth="1"/>
    <col min="9" max="9" width="29.140625" style="9" customWidth="1"/>
    <col min="10" max="10" width="19.85546875" style="9" bestFit="1" customWidth="1"/>
    <col min="11" max="11" width="18.28515625" style="9" customWidth="1"/>
    <col min="12" max="12" width="24.140625" style="9" customWidth="1"/>
    <col min="13" max="13" width="19.85546875" style="9" bestFit="1" customWidth="1"/>
    <col min="14" max="14" width="18.28515625" style="9" customWidth="1"/>
    <col min="15" max="15" width="32.28515625" style="9" customWidth="1"/>
    <col min="16" max="16384" width="9.140625" style="9"/>
  </cols>
  <sheetData>
    <row r="2" spans="2:20" x14ac:dyDescent="0.25">
      <c r="G2" s="23" t="s">
        <v>122</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4" customFormat="1" x14ac:dyDescent="0.25">
      <c r="F10" s="30" t="s">
        <v>74</v>
      </c>
      <c r="G10" s="31"/>
      <c r="I10" s="30" t="s">
        <v>75</v>
      </c>
      <c r="J10" s="31"/>
      <c r="L10" s="11" t="s">
        <v>76</v>
      </c>
      <c r="N10" s="30" t="s">
        <v>77</v>
      </c>
      <c r="O10" s="31"/>
    </row>
    <row r="11" spans="2:20" s="14" customFormat="1" ht="15.75" thickBot="1" x14ac:dyDescent="0.3">
      <c r="F11" s="32">
        <f>SUM(MI!O17:O27)</f>
        <v>75</v>
      </c>
      <c r="G11" s="33"/>
      <c r="I11" s="32">
        <f>(SUM(MI!S17:S27)/(SUM(MI!Q17:Q27)/6))</f>
        <v>8.4535147392290249</v>
      </c>
      <c r="J11" s="33"/>
      <c r="L11" s="12">
        <f>SUM(Table22[Runs Conceded])/SUM(Table22[Wickets])</f>
        <v>24.853333333333332</v>
      </c>
      <c r="N11" s="32">
        <f>SUM(MI!Q17:Q27)/SUM(MI!O17:O27)</f>
        <v>17.64</v>
      </c>
      <c r="O11" s="33"/>
    </row>
    <row r="15" spans="2:20" ht="21" x14ac:dyDescent="0.25">
      <c r="B15" s="20"/>
      <c r="C15" s="20"/>
    </row>
    <row r="16" spans="2:20" ht="21" x14ac:dyDescent="0.25">
      <c r="B16" s="20"/>
      <c r="C16" s="20"/>
    </row>
    <row r="17" spans="2:15" ht="21" x14ac:dyDescent="0.25">
      <c r="B17" s="20"/>
      <c r="C17" s="20"/>
      <c r="E17" s="29" t="s">
        <v>78</v>
      </c>
      <c r="F17" s="29"/>
      <c r="H17" s="29" t="s">
        <v>85</v>
      </c>
      <c r="I17" s="29"/>
      <c r="K17" s="29" t="s">
        <v>86</v>
      </c>
      <c r="L17" s="29"/>
      <c r="N17" s="29" t="s">
        <v>87</v>
      </c>
      <c r="O17" s="29"/>
    </row>
    <row r="18" spans="2:15" ht="21" x14ac:dyDescent="0.25">
      <c r="B18" s="20"/>
      <c r="C18" s="20"/>
      <c r="E18" s="18" t="s">
        <v>114</v>
      </c>
      <c r="F18" s="9" t="s">
        <v>83</v>
      </c>
      <c r="H18" s="18" t="s">
        <v>114</v>
      </c>
      <c r="I18" s="9" t="s">
        <v>115</v>
      </c>
      <c r="K18" s="18" t="s">
        <v>123</v>
      </c>
      <c r="L18" s="9" t="s">
        <v>124</v>
      </c>
      <c r="N18" s="18" t="s">
        <v>114</v>
      </c>
      <c r="O18" s="9" t="s">
        <v>117</v>
      </c>
    </row>
    <row r="19" spans="2:15" ht="21" x14ac:dyDescent="0.25">
      <c r="B19" s="20"/>
      <c r="C19" s="20"/>
      <c r="E19" s="9" t="s">
        <v>106</v>
      </c>
      <c r="F19" s="9">
        <v>22</v>
      </c>
      <c r="H19" s="9" t="s">
        <v>35</v>
      </c>
      <c r="I19" s="9">
        <v>6.676056338028169</v>
      </c>
      <c r="K19" s="9" t="s">
        <v>35</v>
      </c>
      <c r="L19" s="9">
        <v>17.555555555555557</v>
      </c>
      <c r="N19" s="9" t="s">
        <v>33</v>
      </c>
      <c r="O19" s="9">
        <v>15</v>
      </c>
    </row>
    <row r="20" spans="2:15" ht="21" x14ac:dyDescent="0.25">
      <c r="B20" s="20"/>
      <c r="C20" s="20"/>
      <c r="E20" s="9" t="s">
        <v>35</v>
      </c>
      <c r="F20" s="9">
        <v>18</v>
      </c>
      <c r="H20" s="9" t="s">
        <v>97</v>
      </c>
      <c r="I20" s="9">
        <v>7.9240506329113938</v>
      </c>
      <c r="K20" s="9" t="s">
        <v>106</v>
      </c>
      <c r="L20" s="9">
        <v>23.5</v>
      </c>
      <c r="N20" s="9" t="s">
        <v>106</v>
      </c>
      <c r="O20" s="9">
        <v>15.727272727272727</v>
      </c>
    </row>
    <row r="21" spans="2:15" x14ac:dyDescent="0.25">
      <c r="E21" s="9" t="s">
        <v>33</v>
      </c>
      <c r="F21" s="9">
        <v>14</v>
      </c>
      <c r="H21" s="9" t="s">
        <v>106</v>
      </c>
      <c r="I21" s="9">
        <v>8.9653179190751455</v>
      </c>
      <c r="K21" s="9" t="s">
        <v>33</v>
      </c>
      <c r="L21" s="9">
        <v>24.428571428571427</v>
      </c>
      <c r="N21" s="9" t="s">
        <v>35</v>
      </c>
      <c r="O21" s="9">
        <v>15.777777777777779</v>
      </c>
    </row>
    <row r="22" spans="2:15" x14ac:dyDescent="0.25">
      <c r="E22" s="9" t="s">
        <v>36</v>
      </c>
      <c r="F22" s="9">
        <v>11</v>
      </c>
      <c r="H22" s="9" t="s">
        <v>36</v>
      </c>
      <c r="I22" s="9">
        <v>9.1707317073170724</v>
      </c>
      <c r="K22" s="9" t="s">
        <v>97</v>
      </c>
      <c r="L22" s="9">
        <v>31.3</v>
      </c>
      <c r="N22" s="9" t="s">
        <v>36</v>
      </c>
      <c r="O22" s="9">
        <v>22.363636363636363</v>
      </c>
    </row>
    <row r="23" spans="2:15" x14ac:dyDescent="0.25">
      <c r="E23" s="9" t="s">
        <v>97</v>
      </c>
      <c r="F23" s="9">
        <v>10</v>
      </c>
      <c r="H23" s="9" t="s">
        <v>33</v>
      </c>
      <c r="I23" s="9">
        <v>9.7714285714285722</v>
      </c>
      <c r="K23" s="9" t="s">
        <v>36</v>
      </c>
      <c r="L23" s="9">
        <v>34.18181818181818</v>
      </c>
      <c r="N23" s="9" t="s">
        <v>97</v>
      </c>
      <c r="O23" s="9">
        <v>23.699999999999996</v>
      </c>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showGridLines="0" zoomScale="82" zoomScaleNormal="82" workbookViewId="0">
      <selection activeCell="J44" sqref="J44"/>
    </sheetView>
  </sheetViews>
  <sheetFormatPr defaultRowHeight="15" x14ac:dyDescent="0.25"/>
  <cols>
    <col min="1" max="1" width="9.140625" style="9"/>
    <col min="2" max="2" width="9.28515625" style="9" customWidth="1"/>
    <col min="3" max="4" width="9.140625" style="9" customWidth="1"/>
    <col min="5" max="5" width="18.85546875" style="9" customWidth="1"/>
    <col min="6" max="6" width="18.42578125" style="9" customWidth="1"/>
    <col min="7" max="7" width="14.140625" style="9" customWidth="1"/>
    <col min="8" max="8" width="18.85546875" style="9" customWidth="1"/>
    <col min="9" max="9" width="18.42578125" style="9" customWidth="1"/>
    <col min="10" max="10" width="19.85546875" style="9" bestFit="1" customWidth="1"/>
    <col min="11" max="11" width="18.85546875" style="9" customWidth="1"/>
    <col min="12" max="12" width="24.28515625" style="9" customWidth="1"/>
    <col min="13" max="13" width="19.85546875" style="9" bestFit="1" customWidth="1"/>
    <col min="14" max="14" width="18.85546875" style="9" customWidth="1"/>
    <col min="15" max="15" width="16.85546875" style="9" customWidth="1"/>
    <col min="16" max="16384" width="9.140625" style="9"/>
  </cols>
  <sheetData>
    <row r="2" spans="2:20" x14ac:dyDescent="0.25">
      <c r="G2" s="23" t="s">
        <v>126</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4" customFormat="1" x14ac:dyDescent="0.25">
      <c r="F10" s="30" t="s">
        <v>70</v>
      </c>
      <c r="G10" s="31"/>
      <c r="I10" s="30" t="s">
        <v>63</v>
      </c>
      <c r="J10" s="31"/>
      <c r="L10" s="11" t="s">
        <v>71</v>
      </c>
      <c r="N10" s="30" t="s">
        <v>72</v>
      </c>
      <c r="O10" s="31"/>
    </row>
    <row r="11" spans="2:20" s="14" customFormat="1" ht="15.75" thickBot="1" x14ac:dyDescent="0.3">
      <c r="F11" s="32">
        <f>SUM(PBKS!J17:J27)</f>
        <v>2770</v>
      </c>
      <c r="G11" s="33"/>
      <c r="I11" s="32">
        <f>AVERAGE(PBKS!K17:K27)</f>
        <v>26.820751633986923</v>
      </c>
      <c r="J11" s="33"/>
      <c r="L11" s="12">
        <f>SUM(Table224[50+ Scores])</f>
        <v>18</v>
      </c>
      <c r="N11" s="32">
        <f>SUM(PBKS!N17:N27)</f>
        <v>1</v>
      </c>
      <c r="O11" s="33"/>
    </row>
    <row r="15" spans="2:20" ht="21" x14ac:dyDescent="0.25">
      <c r="B15" s="20"/>
      <c r="C15" s="20"/>
    </row>
    <row r="16" spans="2:20" ht="21" x14ac:dyDescent="0.25">
      <c r="B16" s="20"/>
      <c r="C16" s="20"/>
    </row>
    <row r="17" spans="2:15" ht="21" x14ac:dyDescent="0.25">
      <c r="B17" s="20"/>
      <c r="C17" s="20"/>
      <c r="E17" s="29" t="s">
        <v>66</v>
      </c>
      <c r="F17" s="29"/>
      <c r="H17" s="29" t="s">
        <v>67</v>
      </c>
      <c r="I17" s="29"/>
      <c r="K17" s="29" t="s">
        <v>68</v>
      </c>
      <c r="L17" s="29"/>
      <c r="N17" s="29" t="s">
        <v>69</v>
      </c>
      <c r="O17" s="29"/>
    </row>
    <row r="18" spans="2:15" ht="21" x14ac:dyDescent="0.25">
      <c r="B18" s="20"/>
      <c r="C18" s="20"/>
      <c r="E18" s="18" t="s">
        <v>114</v>
      </c>
      <c r="F18" s="9" t="s">
        <v>79</v>
      </c>
      <c r="H18" s="18" t="s">
        <v>114</v>
      </c>
      <c r="I18" s="9" t="s">
        <v>119</v>
      </c>
      <c r="K18" s="18" t="s">
        <v>114</v>
      </c>
      <c r="L18" s="9" t="s">
        <v>120</v>
      </c>
      <c r="N18" s="18" t="s">
        <v>114</v>
      </c>
      <c r="O18" s="9" t="s">
        <v>121</v>
      </c>
    </row>
    <row r="19" spans="2:15" ht="21" x14ac:dyDescent="0.25">
      <c r="B19" s="20"/>
      <c r="C19" s="20"/>
      <c r="E19" s="9" t="s">
        <v>40</v>
      </c>
      <c r="F19" s="9">
        <v>604</v>
      </c>
      <c r="H19" s="9" t="s">
        <v>40</v>
      </c>
      <c r="I19" s="9">
        <v>50.333333333333336</v>
      </c>
      <c r="K19" s="9" t="s">
        <v>39</v>
      </c>
      <c r="L19" s="9">
        <v>179.24528301886792</v>
      </c>
      <c r="N19" s="9" t="s">
        <v>40</v>
      </c>
      <c r="O19" s="9">
        <v>6</v>
      </c>
    </row>
    <row r="20" spans="2:15" ht="21" x14ac:dyDescent="0.25">
      <c r="B20" s="20"/>
      <c r="C20" s="20"/>
      <c r="E20" s="9" t="s">
        <v>38</v>
      </c>
      <c r="F20" s="9">
        <v>549</v>
      </c>
      <c r="H20" s="9" t="s">
        <v>41</v>
      </c>
      <c r="I20" s="9">
        <v>50</v>
      </c>
      <c r="K20" s="9" t="s">
        <v>40</v>
      </c>
      <c r="L20" s="9">
        <v>175.07246376811594</v>
      </c>
      <c r="N20" s="9" t="s">
        <v>38</v>
      </c>
      <c r="O20" s="9">
        <v>4</v>
      </c>
    </row>
    <row r="21" spans="2:15" x14ac:dyDescent="0.25">
      <c r="E21" s="9" t="s">
        <v>39</v>
      </c>
      <c r="F21" s="9">
        <v>475</v>
      </c>
      <c r="H21" s="9" t="s">
        <v>38</v>
      </c>
      <c r="I21" s="9">
        <v>32.294117647058826</v>
      </c>
      <c r="K21" s="9" t="s">
        <v>98</v>
      </c>
      <c r="L21" s="9">
        <v>162.57309941520469</v>
      </c>
      <c r="N21" s="9" t="s">
        <v>41</v>
      </c>
      <c r="O21" s="9">
        <v>3</v>
      </c>
    </row>
    <row r="22" spans="2:15" x14ac:dyDescent="0.25">
      <c r="E22" s="9" t="s">
        <v>45</v>
      </c>
      <c r="F22" s="9">
        <v>369</v>
      </c>
      <c r="H22" s="9" t="s">
        <v>98</v>
      </c>
      <c r="I22" s="9">
        <v>30.888888888888889</v>
      </c>
      <c r="K22" s="9" t="s">
        <v>38</v>
      </c>
      <c r="L22" s="9">
        <v>160.5263157894737</v>
      </c>
      <c r="N22" s="9" t="s">
        <v>45</v>
      </c>
      <c r="O22" s="9">
        <v>2</v>
      </c>
    </row>
    <row r="23" spans="2:15" x14ac:dyDescent="0.25">
      <c r="E23" s="9" t="s">
        <v>41</v>
      </c>
      <c r="F23" s="9">
        <v>350</v>
      </c>
      <c r="H23" s="9" t="s">
        <v>45</v>
      </c>
      <c r="I23" s="9">
        <v>30.75</v>
      </c>
      <c r="K23" s="9" t="s">
        <v>41</v>
      </c>
      <c r="L23" s="9">
        <v>153.50877192982458</v>
      </c>
      <c r="N23" s="9" t="s">
        <v>39</v>
      </c>
      <c r="O23" s="9">
        <v>2</v>
      </c>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showGridLines="0" zoomScale="82" zoomScaleNormal="82" workbookViewId="0">
      <selection activeCell="I50" sqref="I50"/>
    </sheetView>
  </sheetViews>
  <sheetFormatPr defaultRowHeight="15" x14ac:dyDescent="0.25"/>
  <cols>
    <col min="1" max="1" width="9.140625" style="9"/>
    <col min="2" max="2" width="9.28515625" style="9" customWidth="1"/>
    <col min="3" max="4" width="9.140625" style="9" customWidth="1"/>
    <col min="5" max="5" width="20.85546875" style="9" customWidth="1"/>
    <col min="6" max="6" width="19.42578125" style="9" bestFit="1" customWidth="1"/>
    <col min="7" max="7" width="14.140625" style="9" customWidth="1"/>
    <col min="8" max="8" width="20.85546875" style="9" customWidth="1"/>
    <col min="9" max="9" width="29.28515625" style="9" customWidth="1"/>
    <col min="10" max="10" width="31.140625" style="9" bestFit="1" customWidth="1"/>
    <col min="11" max="11" width="20.85546875" style="9" customWidth="1"/>
    <col min="12" max="12" width="25.42578125" style="9" customWidth="1"/>
    <col min="13" max="13" width="19.85546875" style="9" bestFit="1" customWidth="1"/>
    <col min="14" max="14" width="20.85546875" style="9" customWidth="1"/>
    <col min="15" max="15" width="32.42578125" style="9" customWidth="1"/>
    <col min="16" max="16384" width="9.140625" style="9"/>
  </cols>
  <sheetData>
    <row r="2" spans="2:20" x14ac:dyDescent="0.25">
      <c r="G2" s="23" t="s">
        <v>127</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4" customFormat="1" x14ac:dyDescent="0.25">
      <c r="F10" s="30" t="s">
        <v>74</v>
      </c>
      <c r="G10" s="31"/>
      <c r="I10" s="30" t="s">
        <v>75</v>
      </c>
      <c r="J10" s="31"/>
      <c r="L10" s="11" t="s">
        <v>76</v>
      </c>
      <c r="N10" s="30" t="s">
        <v>77</v>
      </c>
      <c r="O10" s="31"/>
    </row>
    <row r="11" spans="2:20" s="14" customFormat="1" ht="15.75" thickBot="1" x14ac:dyDescent="0.3">
      <c r="F11" s="32">
        <f>SUM(PBKS!O17:O27)</f>
        <v>71</v>
      </c>
      <c r="G11" s="33"/>
      <c r="I11" s="32">
        <f>SUM(PBKS!S17:S27)/(SUM(PBKS!Q17:Q27)/6)</f>
        <v>9.2781954887218046</v>
      </c>
      <c r="J11" s="33"/>
      <c r="L11" s="12">
        <f>SUM(Table224[Runs Conceded])/SUM(Table224[Wickets])</f>
        <v>26.070422535211268</v>
      </c>
      <c r="N11" s="32">
        <f>SUM(PBKS!Q17:Q27)/SUM(PBKS!O17:O27)</f>
        <v>16.859154929577464</v>
      </c>
      <c r="O11" s="33"/>
    </row>
    <row r="15" spans="2:20" ht="21" x14ac:dyDescent="0.25">
      <c r="B15" s="21"/>
      <c r="C15" s="21"/>
    </row>
    <row r="16" spans="2:20" ht="21" x14ac:dyDescent="0.25">
      <c r="B16" s="21"/>
      <c r="C16" s="21"/>
    </row>
    <row r="17" spans="2:15" ht="21" x14ac:dyDescent="0.25">
      <c r="B17" s="21"/>
      <c r="C17" s="21"/>
      <c r="E17" s="29" t="s">
        <v>78</v>
      </c>
      <c r="F17" s="29"/>
      <c r="H17" s="29" t="s">
        <v>85</v>
      </c>
      <c r="I17" s="29"/>
      <c r="K17" s="29" t="s">
        <v>86</v>
      </c>
      <c r="L17" s="29"/>
      <c r="N17" s="29" t="s">
        <v>87</v>
      </c>
      <c r="O17" s="29"/>
    </row>
    <row r="18" spans="2:15" ht="21" x14ac:dyDescent="0.25">
      <c r="B18" s="21"/>
      <c r="C18" s="21"/>
      <c r="E18" s="18" t="s">
        <v>114</v>
      </c>
      <c r="F18" s="9" t="s">
        <v>83</v>
      </c>
      <c r="H18" s="18" t="s">
        <v>114</v>
      </c>
      <c r="I18" s="9" t="s">
        <v>115</v>
      </c>
      <c r="K18" s="18" t="s">
        <v>114</v>
      </c>
      <c r="L18" s="9" t="s">
        <v>116</v>
      </c>
      <c r="N18" s="18" t="s">
        <v>114</v>
      </c>
      <c r="O18" s="9" t="s">
        <v>117</v>
      </c>
    </row>
    <row r="19" spans="2:15" ht="21" x14ac:dyDescent="0.25">
      <c r="B19" s="21"/>
      <c r="C19" s="21"/>
      <c r="E19" s="9" t="s">
        <v>42</v>
      </c>
      <c r="F19" s="9">
        <v>21</v>
      </c>
      <c r="H19" s="9" t="s">
        <v>43</v>
      </c>
      <c r="I19" s="9">
        <v>8.6363636363636367</v>
      </c>
      <c r="K19" s="9" t="s">
        <v>43</v>
      </c>
      <c r="L19" s="9">
        <v>19</v>
      </c>
      <c r="N19" s="9" t="s">
        <v>43</v>
      </c>
      <c r="O19" s="9">
        <v>13.2</v>
      </c>
    </row>
    <row r="20" spans="2:15" ht="21" x14ac:dyDescent="0.25">
      <c r="B20" s="21"/>
      <c r="C20" s="21"/>
      <c r="E20" s="9" t="s">
        <v>100</v>
      </c>
      <c r="F20" s="9">
        <v>16</v>
      </c>
      <c r="H20" s="9" t="s">
        <v>42</v>
      </c>
      <c r="I20" s="9">
        <v>8.879999999999999</v>
      </c>
      <c r="K20" s="9" t="s">
        <v>42</v>
      </c>
      <c r="L20" s="9">
        <v>24.666666666666668</v>
      </c>
      <c r="N20" s="9" t="s">
        <v>42</v>
      </c>
      <c r="O20" s="9">
        <v>16.666666666666668</v>
      </c>
    </row>
    <row r="21" spans="2:15" x14ac:dyDescent="0.25">
      <c r="E21" s="9" t="s">
        <v>44</v>
      </c>
      <c r="F21" s="9">
        <v>16</v>
      </c>
      <c r="H21" s="9" t="s">
        <v>100</v>
      </c>
      <c r="I21" s="9">
        <v>9.2014134275618371</v>
      </c>
      <c r="K21" s="9" t="s">
        <v>44</v>
      </c>
      <c r="L21" s="9">
        <v>26.875</v>
      </c>
      <c r="N21" s="9" t="s">
        <v>44</v>
      </c>
      <c r="O21" s="9">
        <v>16.875</v>
      </c>
    </row>
    <row r="22" spans="2:15" x14ac:dyDescent="0.25">
      <c r="E22" s="9" t="s">
        <v>43</v>
      </c>
      <c r="F22" s="9">
        <v>10</v>
      </c>
      <c r="H22" s="9" t="s">
        <v>44</v>
      </c>
      <c r="I22" s="9">
        <v>9.5555555555555554</v>
      </c>
      <c r="K22" s="9" t="s">
        <v>100</v>
      </c>
      <c r="L22" s="9">
        <v>27.125</v>
      </c>
      <c r="N22" s="9" t="s">
        <v>100</v>
      </c>
      <c r="O22" s="9">
        <v>17.6875</v>
      </c>
    </row>
    <row r="23" spans="2:15" x14ac:dyDescent="0.25">
      <c r="E23" s="9" t="s">
        <v>99</v>
      </c>
      <c r="F23" s="9">
        <v>8</v>
      </c>
      <c r="H23" s="9" t="s">
        <v>99</v>
      </c>
      <c r="I23" s="9">
        <v>10.333333333333334</v>
      </c>
      <c r="K23" s="9" t="s">
        <v>99</v>
      </c>
      <c r="L23" s="9">
        <v>34.875</v>
      </c>
      <c r="N23" s="9" t="s">
        <v>99</v>
      </c>
      <c r="O23" s="9">
        <v>20.25</v>
      </c>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X27"/>
  <sheetViews>
    <sheetView zoomScale="52" zoomScaleNormal="52" workbookViewId="0">
      <pane xSplit="3" ySplit="15" topLeftCell="D16" activePane="bottomRight" state="frozen"/>
      <selection pane="topRight" activeCell="D1" sqref="D1"/>
      <selection pane="bottomLeft" activeCell="A12" sqref="A12"/>
      <selection pane="bottomRight" activeCell="U33" sqref="U33"/>
    </sheetView>
  </sheetViews>
  <sheetFormatPr defaultRowHeight="15" x14ac:dyDescent="0.25"/>
  <cols>
    <col min="2" max="2" width="15.7109375" bestFit="1" customWidth="1"/>
    <col min="3" max="3" width="21.28515625" bestFit="1" customWidth="1"/>
    <col min="4" max="4" width="15.28515625" style="3" bestFit="1" customWidth="1"/>
    <col min="5" max="5" width="14.42578125" style="3" bestFit="1" customWidth="1"/>
    <col min="6" max="6" width="27.140625" style="3" bestFit="1" customWidth="1"/>
    <col min="7" max="7" width="17.7109375" style="3" bestFit="1" customWidth="1"/>
    <col min="8" max="8" width="19.140625" style="3" bestFit="1" customWidth="1"/>
    <col min="9" max="9" width="22.85546875" style="3" bestFit="1" customWidth="1"/>
    <col min="10" max="10" width="23.5703125" style="3" bestFit="1" customWidth="1"/>
    <col min="11" max="11" width="23.42578125" style="9" bestFit="1" customWidth="1"/>
    <col min="12" max="12" width="31.140625" style="9" bestFit="1" customWidth="1"/>
    <col min="13" max="13" width="21.5703125" style="3" bestFit="1" customWidth="1"/>
    <col min="14" max="14" width="22.7109375" style="3" bestFit="1" customWidth="1"/>
    <col min="15" max="15" width="18" style="3" bestFit="1" customWidth="1"/>
    <col min="16" max="16" width="27.140625" style="3" bestFit="1" customWidth="1"/>
    <col min="17" max="17" width="23.5703125" style="3" bestFit="1" customWidth="1"/>
    <col min="18" max="18" width="24.85546875" style="3" bestFit="1" customWidth="1"/>
    <col min="19" max="19" width="27.42578125" style="3" bestFit="1" customWidth="1"/>
    <col min="20" max="20" width="28.28515625" style="9" bestFit="1" customWidth="1"/>
    <col min="21" max="21" width="24" style="9" bestFit="1" customWidth="1"/>
    <col min="22" max="22" width="31" style="9" bestFit="1" customWidth="1"/>
    <col min="23" max="24" width="12.42578125" style="3" bestFit="1" customWidth="1"/>
  </cols>
  <sheetData>
    <row r="2" spans="2:24" x14ac:dyDescent="0.25">
      <c r="B2" s="6"/>
      <c r="C2" s="6"/>
    </row>
    <row r="3" spans="2:24" x14ac:dyDescent="0.25">
      <c r="G3" s="22" t="s">
        <v>61</v>
      </c>
      <c r="H3" s="22"/>
      <c r="I3" s="22"/>
      <c r="J3" s="22"/>
      <c r="K3" s="22"/>
      <c r="L3" s="22"/>
      <c r="M3" s="22"/>
      <c r="N3" s="22"/>
      <c r="O3" s="22"/>
      <c r="P3" s="22"/>
      <c r="Q3" s="22"/>
      <c r="R3" s="22"/>
      <c r="S3" s="22"/>
      <c r="T3" s="22"/>
      <c r="U3" s="22"/>
      <c r="V3" s="22"/>
    </row>
    <row r="4" spans="2:24" x14ac:dyDescent="0.25">
      <c r="G4" s="22"/>
      <c r="H4" s="22"/>
      <c r="I4" s="22"/>
      <c r="J4" s="22"/>
      <c r="K4" s="22"/>
      <c r="L4" s="22"/>
      <c r="M4" s="22"/>
      <c r="N4" s="22"/>
      <c r="O4" s="22"/>
      <c r="P4" s="22"/>
      <c r="Q4" s="22"/>
      <c r="R4" s="22"/>
      <c r="S4" s="22"/>
      <c r="T4" s="22"/>
      <c r="U4" s="22"/>
      <c r="V4" s="22"/>
    </row>
    <row r="5" spans="2:24" x14ac:dyDescent="0.25">
      <c r="G5" s="22"/>
      <c r="H5" s="22"/>
      <c r="I5" s="22"/>
      <c r="J5" s="22"/>
      <c r="K5" s="22"/>
      <c r="L5" s="22"/>
      <c r="M5" s="22"/>
      <c r="N5" s="22"/>
      <c r="O5" s="22"/>
      <c r="P5" s="22"/>
      <c r="Q5" s="22"/>
      <c r="R5" s="22"/>
      <c r="S5" s="22"/>
      <c r="T5" s="22"/>
      <c r="U5" s="22"/>
      <c r="V5" s="22"/>
    </row>
    <row r="6" spans="2:24" x14ac:dyDescent="0.25">
      <c r="G6" s="22"/>
      <c r="H6" s="22"/>
      <c r="I6" s="22"/>
      <c r="J6" s="22"/>
      <c r="K6" s="22"/>
      <c r="L6" s="22"/>
      <c r="M6" s="22"/>
      <c r="N6" s="22"/>
      <c r="O6" s="22"/>
      <c r="P6" s="22"/>
      <c r="Q6" s="22"/>
      <c r="R6" s="22"/>
      <c r="S6" s="22"/>
      <c r="T6" s="22"/>
      <c r="U6" s="22"/>
      <c r="V6" s="22"/>
    </row>
    <row r="7" spans="2:24" x14ac:dyDescent="0.25">
      <c r="G7" s="22"/>
      <c r="H7" s="22"/>
      <c r="I7" s="22"/>
      <c r="J7" s="22"/>
      <c r="K7" s="22"/>
      <c r="L7" s="22"/>
      <c r="M7" s="22"/>
      <c r="N7" s="22"/>
      <c r="O7" s="22"/>
      <c r="P7" s="22"/>
      <c r="Q7" s="22"/>
      <c r="R7" s="22"/>
      <c r="S7" s="22"/>
      <c r="T7" s="22"/>
      <c r="U7" s="22"/>
      <c r="V7" s="22"/>
    </row>
    <row r="11" spans="2:24" ht="15.75" x14ac:dyDescent="0.25">
      <c r="D11" s="7" t="s">
        <v>56</v>
      </c>
    </row>
    <row r="16" spans="2:24" x14ac:dyDescent="0.25">
      <c r="B16" s="2" t="s">
        <v>4</v>
      </c>
      <c r="C16" s="1" t="s">
        <v>0</v>
      </c>
      <c r="D16" s="3" t="s">
        <v>2</v>
      </c>
      <c r="E16" s="3" t="s">
        <v>1</v>
      </c>
      <c r="F16" s="3" t="s">
        <v>5</v>
      </c>
      <c r="G16" s="3" t="s">
        <v>9</v>
      </c>
      <c r="H16" s="3" t="s">
        <v>6</v>
      </c>
      <c r="I16" s="3" t="s">
        <v>7</v>
      </c>
      <c r="J16" s="3" t="s">
        <v>14</v>
      </c>
      <c r="K16" s="9" t="s">
        <v>8</v>
      </c>
      <c r="L16" s="9" t="s">
        <v>12</v>
      </c>
      <c r="M16" s="3" t="s">
        <v>64</v>
      </c>
      <c r="N16" s="3" t="s">
        <v>65</v>
      </c>
      <c r="O16" s="3" t="s">
        <v>3</v>
      </c>
      <c r="P16" s="3" t="s">
        <v>28</v>
      </c>
      <c r="Q16" s="3" t="s">
        <v>13</v>
      </c>
      <c r="R16" s="3" t="s">
        <v>15</v>
      </c>
      <c r="S16" s="3" t="s">
        <v>16</v>
      </c>
      <c r="T16" s="9" t="s">
        <v>128</v>
      </c>
      <c r="U16" s="9" t="s">
        <v>10</v>
      </c>
      <c r="V16" s="9" t="s">
        <v>11</v>
      </c>
      <c r="W16" s="3" t="s">
        <v>29</v>
      </c>
      <c r="X16" s="3" t="s">
        <v>30</v>
      </c>
    </row>
    <row r="17" spans="2:24" x14ac:dyDescent="0.25">
      <c r="B17">
        <v>1</v>
      </c>
      <c r="C17" s="3" t="s">
        <v>17</v>
      </c>
      <c r="D17" s="3" t="s">
        <v>61</v>
      </c>
      <c r="E17" s="3" t="s">
        <v>24</v>
      </c>
      <c r="F17" s="3">
        <v>15</v>
      </c>
      <c r="G17" s="3">
        <f>Table2[[#This Row],[Matches played]]</f>
        <v>15</v>
      </c>
      <c r="H17" s="3">
        <v>3</v>
      </c>
      <c r="I17" s="3">
        <v>454</v>
      </c>
      <c r="J17" s="3">
        <v>657</v>
      </c>
      <c r="K17" s="9">
        <f>IFERROR(Table2[[#This Row],[Runs scored]]/(Table2[[#This Row],[Innings ]]-Table2[[#This Row],[Not outs]]),"NA")</f>
        <v>54.75</v>
      </c>
      <c r="L17" s="9">
        <f>IFERROR((Table2[[#This Row],[Runs scored]]/Table2[[#This Row],[Balls played]])*100,"NA")</f>
        <v>144.7136563876652</v>
      </c>
      <c r="M17" s="3">
        <v>8</v>
      </c>
      <c r="N17" s="3">
        <v>0</v>
      </c>
      <c r="O17" s="3">
        <v>0</v>
      </c>
      <c r="P17" s="3">
        <v>0</v>
      </c>
      <c r="Q17" s="3">
        <f>INT(R17)*6+(R17-INT(R17))*10</f>
        <v>0</v>
      </c>
      <c r="R17" s="3">
        <v>0</v>
      </c>
      <c r="S17" s="3">
        <v>0</v>
      </c>
      <c r="T17" s="9" t="str">
        <f>IFERROR(Table2[[#This Row],[Runs Conceded]]/(Table2[[#This Row],[Balls bowled]]/6),"NA")</f>
        <v>NA</v>
      </c>
      <c r="U17" s="9" t="str">
        <f>IFERROR(Table2[[#This Row],[Runs Conceded]]/Table2[[#This Row],[Wickets]],"NA")</f>
        <v>NA</v>
      </c>
      <c r="V17" s="9" t="str">
        <f>IFERROR(Table2[[#This Row],[Balls bowled]]/Table2[[#This Row],[Wickets]],"NA")</f>
        <v>NA</v>
      </c>
      <c r="W17" s="3">
        <f>0</f>
        <v>0</v>
      </c>
      <c r="X17" s="5">
        <v>0</v>
      </c>
    </row>
    <row r="18" spans="2:24" x14ac:dyDescent="0.25">
      <c r="B18">
        <v>2</v>
      </c>
      <c r="C18" s="3" t="s">
        <v>101</v>
      </c>
      <c r="D18" s="3" t="s">
        <v>61</v>
      </c>
      <c r="E18" s="3" t="s">
        <v>24</v>
      </c>
      <c r="F18" s="3">
        <v>13</v>
      </c>
      <c r="G18" s="3">
        <f>Table2[[#This Row],[Matches played]]</f>
        <v>13</v>
      </c>
      <c r="H18" s="3">
        <v>1</v>
      </c>
      <c r="I18" s="3">
        <v>229</v>
      </c>
      <c r="J18" s="3">
        <v>403</v>
      </c>
      <c r="K18" s="9">
        <f>IFERROR(Table2[[#This Row],[Runs scored]]/(Table2[[#This Row],[Innings ]]-Table2[[#This Row],[Not outs]]),"NA")</f>
        <v>33.583333333333336</v>
      </c>
      <c r="L18" s="9">
        <f>IFERROR((Table2[[#This Row],[Runs scored]]/Table2[[#This Row],[Balls played]])*100,"NA")</f>
        <v>175.9825327510917</v>
      </c>
      <c r="M18" s="3">
        <v>4</v>
      </c>
      <c r="N18" s="3">
        <v>0</v>
      </c>
      <c r="O18" s="3">
        <v>0</v>
      </c>
      <c r="P18" s="3">
        <v>0</v>
      </c>
      <c r="Q18" s="3">
        <f t="shared" ref="Q18:Q26" si="0">INT(R18)*6+(R18-INT(R18))*10</f>
        <v>0</v>
      </c>
      <c r="R18" s="3">
        <v>0</v>
      </c>
      <c r="S18" s="3">
        <v>0</v>
      </c>
      <c r="T18" s="9" t="str">
        <f>IFERROR(Table2[[#This Row],[Runs Conceded]]/(Table2[[#This Row],[Balls bowled]]/6),"NA")</f>
        <v>NA</v>
      </c>
      <c r="U18" s="9" t="str">
        <f>IFERROR(Table2[[#This Row],[Runs Conceded]]/Table2[[#This Row],[Wickets]],"NA")</f>
        <v>NA</v>
      </c>
      <c r="V18" s="9" t="str">
        <f>IFERROR(Table2[[#This Row],[Balls bowled]]/Table2[[#This Row],[Wickets]],"NA")</f>
        <v>NA</v>
      </c>
      <c r="W18" s="3">
        <f>0</f>
        <v>0</v>
      </c>
      <c r="X18" s="5">
        <v>0</v>
      </c>
    </row>
    <row r="19" spans="2:24" x14ac:dyDescent="0.25">
      <c r="B19">
        <v>3</v>
      </c>
      <c r="C19" s="3" t="s">
        <v>18</v>
      </c>
      <c r="D19" s="3" t="s">
        <v>61</v>
      </c>
      <c r="E19" s="3" t="s">
        <v>24</v>
      </c>
      <c r="F19" s="3">
        <v>4</v>
      </c>
      <c r="G19" s="3">
        <f>Table2[[#This Row],[Matches played]]</f>
        <v>4</v>
      </c>
      <c r="H19" s="3">
        <v>1</v>
      </c>
      <c r="I19" s="3">
        <v>64</v>
      </c>
      <c r="J19" s="3">
        <v>95</v>
      </c>
      <c r="K19" s="9">
        <f>IFERROR(Table2[[#This Row],[Runs scored]]/(Table2[[#This Row],[Innings ]]-Table2[[#This Row],[Not outs]]),"NA")</f>
        <v>31.666666666666668</v>
      </c>
      <c r="L19" s="9">
        <f>IFERROR((Table2[[#This Row],[Runs scored]]/Table2[[#This Row],[Balls played]])*100,"NA")</f>
        <v>148.4375</v>
      </c>
      <c r="M19" s="3">
        <v>0</v>
      </c>
      <c r="N19" s="3">
        <v>0</v>
      </c>
      <c r="O19" s="3">
        <v>0</v>
      </c>
      <c r="P19" s="3">
        <v>0</v>
      </c>
      <c r="Q19" s="3">
        <f t="shared" si="0"/>
        <v>0</v>
      </c>
      <c r="R19" s="3">
        <v>0</v>
      </c>
      <c r="S19" s="3">
        <v>0</v>
      </c>
      <c r="T19" s="9" t="str">
        <f>IFERROR(Table2[[#This Row],[Runs Conceded]]/(Table2[[#This Row],[Balls bowled]]/6),"NA")</f>
        <v>NA</v>
      </c>
      <c r="U19" s="9" t="str">
        <f>IFERROR(Table2[[#This Row],[Runs Conceded]]/Table2[[#This Row],[Wickets]],"NA")</f>
        <v>NA</v>
      </c>
      <c r="V19" s="9" t="str">
        <f>IFERROR(Table2[[#This Row],[Balls bowled]]/Table2[[#This Row],[Wickets]],"NA")</f>
        <v>NA</v>
      </c>
      <c r="W19" s="3">
        <f>0</f>
        <v>0</v>
      </c>
      <c r="X19" s="5">
        <v>0</v>
      </c>
    </row>
    <row r="20" spans="2:24" x14ac:dyDescent="0.25">
      <c r="B20">
        <v>4</v>
      </c>
      <c r="C20" s="3" t="s">
        <v>19</v>
      </c>
      <c r="D20" s="3" t="s">
        <v>61</v>
      </c>
      <c r="E20" s="3" t="s">
        <v>24</v>
      </c>
      <c r="F20" s="3">
        <v>15</v>
      </c>
      <c r="G20" s="3">
        <v>14</v>
      </c>
      <c r="H20" s="3">
        <v>1</v>
      </c>
      <c r="I20" s="3">
        <v>217</v>
      </c>
      <c r="J20" s="3">
        <v>312</v>
      </c>
      <c r="K20" s="9">
        <f>IFERROR(Table2[[#This Row],[Runs scored]]/(Table2[[#This Row],[Innings ]]-Table2[[#This Row],[Not outs]]),"NA")</f>
        <v>24</v>
      </c>
      <c r="L20" s="9">
        <f>IFERROR((Table2[[#This Row],[Runs scored]]/Table2[[#This Row],[Balls played]])*100,"NA")</f>
        <v>143.77880184331798</v>
      </c>
      <c r="M20" s="3">
        <v>2</v>
      </c>
      <c r="N20" s="3">
        <v>0</v>
      </c>
      <c r="O20" s="3">
        <v>0</v>
      </c>
      <c r="P20" s="3">
        <v>0</v>
      </c>
      <c r="Q20" s="3">
        <f t="shared" si="0"/>
        <v>0</v>
      </c>
      <c r="R20" s="3">
        <v>0</v>
      </c>
      <c r="S20" s="3">
        <v>0</v>
      </c>
      <c r="T20" s="9" t="str">
        <f>IFERROR(Table2[[#This Row],[Runs Conceded]]/(Table2[[#This Row],[Balls bowled]]/6),"NA")</f>
        <v>NA</v>
      </c>
      <c r="U20" s="9" t="str">
        <f>IFERROR(Table2[[#This Row],[Runs Conceded]]/Table2[[#This Row],[Wickets]],"NA")</f>
        <v>NA</v>
      </c>
      <c r="V20" s="9" t="str">
        <f>IFERROR(Table2[[#This Row],[Balls bowled]]/Table2[[#This Row],[Wickets]],"NA")</f>
        <v>NA</v>
      </c>
      <c r="W20" s="3">
        <f>0</f>
        <v>0</v>
      </c>
      <c r="X20" s="5">
        <v>0</v>
      </c>
    </row>
    <row r="21" spans="2:24" x14ac:dyDescent="0.25">
      <c r="B21">
        <v>5</v>
      </c>
      <c r="C21" s="3" t="s">
        <v>102</v>
      </c>
      <c r="D21" s="3" t="s">
        <v>61</v>
      </c>
      <c r="E21" s="3" t="s">
        <v>24</v>
      </c>
      <c r="F21" s="3">
        <v>12</v>
      </c>
      <c r="G21" s="3">
        <v>9</v>
      </c>
      <c r="H21" s="3">
        <v>6</v>
      </c>
      <c r="I21" s="3">
        <v>101</v>
      </c>
      <c r="J21" s="3">
        <v>187</v>
      </c>
      <c r="K21" s="9">
        <f>IFERROR(Table2[[#This Row],[Runs scored]]/(Table2[[#This Row],[Innings ]]-Table2[[#This Row],[Not outs]]),"NA")</f>
        <v>62.333333333333336</v>
      </c>
      <c r="L21" s="9">
        <f>IFERROR((Table2[[#This Row],[Runs scored]]/Table2[[#This Row],[Balls played]])*100,"NA")</f>
        <v>185.14851485148515</v>
      </c>
      <c r="M21" s="3">
        <v>1</v>
      </c>
      <c r="N21" s="3">
        <v>0</v>
      </c>
      <c r="O21" s="3">
        <v>0</v>
      </c>
      <c r="P21" s="3">
        <v>0</v>
      </c>
      <c r="Q21" s="3">
        <f t="shared" si="0"/>
        <v>0</v>
      </c>
      <c r="R21" s="3">
        <v>0</v>
      </c>
      <c r="S21" s="3">
        <v>0</v>
      </c>
      <c r="T21" s="9" t="str">
        <f>IFERROR(Table2[[#This Row],[Runs Conceded]]/(Table2[[#This Row],[Balls bowled]]/6),"NA")</f>
        <v>NA</v>
      </c>
      <c r="U21" s="9" t="str">
        <f>IFERROR(Table2[[#This Row],[Runs Conceded]]/Table2[[#This Row],[Wickets]],"NA")</f>
        <v>NA</v>
      </c>
      <c r="V21" s="9" t="str">
        <f>IFERROR(Table2[[#This Row],[Balls bowled]]/Table2[[#This Row],[Wickets]],"NA")</f>
        <v>NA</v>
      </c>
      <c r="W21" s="3">
        <f>0</f>
        <v>0</v>
      </c>
      <c r="X21" s="5">
        <v>0</v>
      </c>
    </row>
    <row r="22" spans="2:24" x14ac:dyDescent="0.25">
      <c r="B22">
        <v>6</v>
      </c>
      <c r="C22" s="3" t="s">
        <v>20</v>
      </c>
      <c r="D22" s="3" t="s">
        <v>61</v>
      </c>
      <c r="E22" s="3" t="s">
        <v>25</v>
      </c>
      <c r="F22" s="3">
        <v>15</v>
      </c>
      <c r="G22" s="3">
        <v>11</v>
      </c>
      <c r="H22" s="3">
        <v>4</v>
      </c>
      <c r="I22" s="3">
        <v>148</v>
      </c>
      <c r="J22" s="3">
        <v>261</v>
      </c>
      <c r="K22" s="9">
        <f>IFERROR(Table2[[#This Row],[Runs scored]]/(Table2[[#This Row],[Innings ]]-Table2[[#This Row],[Not outs]]),"NA")</f>
        <v>37.285714285714285</v>
      </c>
      <c r="L22" s="9">
        <f>IFERROR((Table2[[#This Row],[Runs scored]]/Table2[[#This Row],[Balls played]])*100,"NA")</f>
        <v>176.35135135135135</v>
      </c>
      <c r="M22" s="3">
        <v>1</v>
      </c>
      <c r="N22" s="3">
        <v>0</v>
      </c>
      <c r="O22" s="3">
        <v>0</v>
      </c>
      <c r="P22" s="3">
        <v>0</v>
      </c>
      <c r="Q22" s="3">
        <f t="shared" si="0"/>
        <v>0</v>
      </c>
      <c r="R22" s="3">
        <v>0</v>
      </c>
      <c r="S22" s="3">
        <v>0</v>
      </c>
      <c r="T22" s="9" t="str">
        <f>IFERROR(Table2[[#This Row],[Runs Conceded]]/(Table2[[#This Row],[Balls bowled]]/6),"NA")</f>
        <v>NA</v>
      </c>
      <c r="U22" s="9" t="str">
        <f>IFERROR(Table2[[#This Row],[Runs Conceded]]/Table2[[#This Row],[Wickets]],"NA")</f>
        <v>NA</v>
      </c>
      <c r="V22" s="9" t="str">
        <f>IFERROR(Table2[[#This Row],[Balls bowled]]/Table2[[#This Row],[Wickets]],"NA")</f>
        <v>NA</v>
      </c>
      <c r="W22" s="3">
        <f>0</f>
        <v>0</v>
      </c>
      <c r="X22" s="5">
        <v>0</v>
      </c>
    </row>
    <row r="23" spans="2:24" x14ac:dyDescent="0.25">
      <c r="B23">
        <v>7</v>
      </c>
      <c r="C23" s="3" t="s">
        <v>103</v>
      </c>
      <c r="D23" s="3" t="s">
        <v>61</v>
      </c>
      <c r="E23" s="3" t="s">
        <v>26</v>
      </c>
      <c r="F23" s="3">
        <v>8</v>
      </c>
      <c r="G23" s="3">
        <v>3</v>
      </c>
      <c r="H23" s="3">
        <v>1</v>
      </c>
      <c r="I23" s="3">
        <v>24</v>
      </c>
      <c r="J23" s="3">
        <v>70</v>
      </c>
      <c r="K23" s="9">
        <f>IFERROR(Table2[[#This Row],[Runs scored]]/(Table2[[#This Row],[Innings ]]-Table2[[#This Row],[Not outs]]),"NA")</f>
        <v>35</v>
      </c>
      <c r="L23" s="9">
        <f>IFERROR((Table2[[#This Row],[Runs scored]]/Table2[[#This Row],[Balls played]])*100,"NA")</f>
        <v>291.66666666666663</v>
      </c>
      <c r="M23" s="3">
        <v>1</v>
      </c>
      <c r="N23" s="3">
        <v>0</v>
      </c>
      <c r="O23" s="3">
        <v>6</v>
      </c>
      <c r="P23" s="3">
        <f>Table2[[#This Row],[Matches played]]</f>
        <v>8</v>
      </c>
      <c r="Q23" s="3">
        <f t="shared" si="0"/>
        <v>84</v>
      </c>
      <c r="R23" s="3">
        <v>14</v>
      </c>
      <c r="S23" s="3">
        <v>151</v>
      </c>
      <c r="T23" s="9">
        <f>IFERROR(Table2[[#This Row],[Runs Conceded]]/(Table2[[#This Row],[Balls bowled]]/6),"NA")</f>
        <v>10.785714285714286</v>
      </c>
      <c r="U23" s="9">
        <f>IFERROR(Table2[[#This Row],[Runs Conceded]]/Table2[[#This Row],[Wickets]],"NA")</f>
        <v>25.166666666666668</v>
      </c>
      <c r="V23" s="9">
        <f>IFERROR(Table2[[#This Row],[Balls bowled]]/Table2[[#This Row],[Wickets]],"NA")</f>
        <v>14</v>
      </c>
      <c r="W23" s="3">
        <f>0</f>
        <v>0</v>
      </c>
      <c r="X23" s="5">
        <v>0</v>
      </c>
    </row>
    <row r="24" spans="2:24" x14ac:dyDescent="0.25">
      <c r="B24">
        <v>8</v>
      </c>
      <c r="C24" s="3" t="s">
        <v>21</v>
      </c>
      <c r="D24" s="3" t="s">
        <v>61</v>
      </c>
      <c r="E24" s="3" t="s">
        <v>26</v>
      </c>
      <c r="F24" s="3">
        <v>15</v>
      </c>
      <c r="G24" s="3">
        <v>7</v>
      </c>
      <c r="H24" s="3">
        <v>1</v>
      </c>
      <c r="I24" s="3">
        <v>86</v>
      </c>
      <c r="J24" s="3">
        <v>109</v>
      </c>
      <c r="K24" s="9">
        <f>IFERROR(Table2[[#This Row],[Runs scored]]/(Table2[[#This Row],[Innings ]]-Table2[[#This Row],[Not outs]]),"NA")</f>
        <v>18.166666666666668</v>
      </c>
      <c r="L24" s="9">
        <f>IFERROR((Table2[[#This Row],[Runs scored]]/Table2[[#This Row],[Balls played]])*100,"NA")</f>
        <v>126.74418604651163</v>
      </c>
      <c r="M24" s="3">
        <v>1</v>
      </c>
      <c r="N24" s="3">
        <v>0</v>
      </c>
      <c r="O24" s="3">
        <v>17</v>
      </c>
      <c r="P24" s="3">
        <f>Table2[[#This Row],[Matches played]]</f>
        <v>15</v>
      </c>
      <c r="Q24" s="3">
        <f t="shared" si="0"/>
        <v>276</v>
      </c>
      <c r="R24" s="3">
        <v>46</v>
      </c>
      <c r="S24" s="3">
        <v>379</v>
      </c>
      <c r="T24" s="9">
        <f>IFERROR(Table2[[#This Row],[Runs Conceded]]/(Table2[[#This Row],[Balls bowled]]/6),"NA")</f>
        <v>8.2391304347826093</v>
      </c>
      <c r="U24" s="9">
        <f>IFERROR(Table2[[#This Row],[Runs Conceded]]/Table2[[#This Row],[Wickets]],"NA")</f>
        <v>22.294117647058822</v>
      </c>
      <c r="V24" s="9">
        <f>IFERROR(Table2[[#This Row],[Balls bowled]]/Table2[[#This Row],[Wickets]],"NA")</f>
        <v>16.235294117647058</v>
      </c>
      <c r="W24" s="3">
        <v>1</v>
      </c>
      <c r="X24" s="5">
        <v>0</v>
      </c>
    </row>
    <row r="25" spans="2:24" x14ac:dyDescent="0.25">
      <c r="B25">
        <v>9</v>
      </c>
      <c r="C25" s="3" t="s">
        <v>22</v>
      </c>
      <c r="D25" s="3" t="s">
        <v>61</v>
      </c>
      <c r="E25" s="3" t="s">
        <v>27</v>
      </c>
      <c r="F25" s="3">
        <v>14</v>
      </c>
      <c r="G25" s="3">
        <v>6</v>
      </c>
      <c r="H25" s="3">
        <v>3</v>
      </c>
      <c r="I25" s="3">
        <v>25</v>
      </c>
      <c r="J25" s="3">
        <v>14</v>
      </c>
      <c r="K25" s="9">
        <f>IFERROR(Table2[[#This Row],[Runs scored]]/(Table2[[#This Row],[Innings ]]-Table2[[#This Row],[Not outs]]),"NA")</f>
        <v>4.666666666666667</v>
      </c>
      <c r="L25" s="9">
        <f>IFERROR((Table2[[#This Row],[Runs scored]]/Table2[[#This Row],[Balls played]])*100,"NA")</f>
        <v>56.000000000000007</v>
      </c>
      <c r="M25" s="3">
        <v>0</v>
      </c>
      <c r="N25" s="3">
        <v>0</v>
      </c>
      <c r="O25" s="3">
        <v>17</v>
      </c>
      <c r="P25" s="3">
        <f>Table2[[#This Row],[Matches played]]</f>
        <v>14</v>
      </c>
      <c r="Q25" s="3">
        <f t="shared" si="0"/>
        <v>312</v>
      </c>
      <c r="R25" s="3">
        <v>52</v>
      </c>
      <c r="S25" s="3">
        <v>483</v>
      </c>
      <c r="T25" s="9">
        <f>IFERROR(Table2[[#This Row],[Runs Conceded]]/(Table2[[#This Row],[Balls bowled]]/6),"NA")</f>
        <v>9.2884615384615383</v>
      </c>
      <c r="U25" s="9">
        <f>IFERROR(Table2[[#This Row],[Runs Conceded]]/Table2[[#This Row],[Wickets]],"NA")</f>
        <v>28.411764705882351</v>
      </c>
      <c r="V25" s="9">
        <f>IFERROR(Table2[[#This Row],[Balls bowled]]/Table2[[#This Row],[Wickets]],"NA")</f>
        <v>18.352941176470587</v>
      </c>
      <c r="W25" s="3">
        <f>0</f>
        <v>0</v>
      </c>
      <c r="X25" s="5">
        <v>0</v>
      </c>
    </row>
    <row r="26" spans="2:24" x14ac:dyDescent="0.25">
      <c r="B26">
        <v>10</v>
      </c>
      <c r="C26" s="3" t="s">
        <v>23</v>
      </c>
      <c r="D26" s="3" t="s">
        <v>61</v>
      </c>
      <c r="E26" s="3" t="s">
        <v>27</v>
      </c>
      <c r="F26" s="3">
        <v>15</v>
      </c>
      <c r="G26" s="3">
        <v>3</v>
      </c>
      <c r="H26" s="3">
        <v>1</v>
      </c>
      <c r="I26" s="3">
        <v>8</v>
      </c>
      <c r="J26" s="3">
        <v>4</v>
      </c>
      <c r="K26" s="9">
        <f>IFERROR(Table2[[#This Row],[Runs scored]]/(Table2[[#This Row],[Innings ]]-Table2[[#This Row],[Not outs]]),"NA")</f>
        <v>2</v>
      </c>
      <c r="L26" s="9">
        <f>IFERROR((Table2[[#This Row],[Runs scored]]/Table2[[#This Row],[Balls played]])*100,"NA")</f>
        <v>50</v>
      </c>
      <c r="M26" s="3">
        <v>0</v>
      </c>
      <c r="N26" s="3">
        <v>0</v>
      </c>
      <c r="O26" s="3">
        <v>13</v>
      </c>
      <c r="P26" s="3">
        <f>Table2[[#This Row],[Matches played]]</f>
        <v>15</v>
      </c>
      <c r="Q26" s="3">
        <f t="shared" si="0"/>
        <v>294</v>
      </c>
      <c r="R26" s="3">
        <v>49</v>
      </c>
      <c r="S26" s="3">
        <v>470</v>
      </c>
      <c r="T26" s="9">
        <f>IFERROR(Table2[[#This Row],[Runs Conceded]]/(Table2[[#This Row],[Balls bowled]]/6),"NA")</f>
        <v>9.591836734693878</v>
      </c>
      <c r="U26" s="9">
        <f>IFERROR(Table2[[#This Row],[Runs Conceded]]/Table2[[#This Row],[Wickets]],"NA")</f>
        <v>36.153846153846153</v>
      </c>
      <c r="V26" s="9">
        <f>IFERROR(Table2[[#This Row],[Balls bowled]]/Table2[[#This Row],[Wickets]],"NA")</f>
        <v>22.615384615384617</v>
      </c>
      <c r="W26" s="3">
        <f>0</f>
        <v>0</v>
      </c>
      <c r="X26" s="5">
        <v>0</v>
      </c>
    </row>
    <row r="27" spans="2:24" x14ac:dyDescent="0.25">
      <c r="B27">
        <v>11</v>
      </c>
      <c r="C27" s="3" t="s">
        <v>104</v>
      </c>
      <c r="D27" s="3" t="s">
        <v>61</v>
      </c>
      <c r="E27" s="3" t="s">
        <v>27</v>
      </c>
      <c r="F27" s="3">
        <v>12</v>
      </c>
      <c r="G27" s="3">
        <v>0</v>
      </c>
      <c r="H27" s="3">
        <v>0</v>
      </c>
      <c r="I27" s="3">
        <v>0</v>
      </c>
      <c r="J27" s="3">
        <v>0</v>
      </c>
      <c r="K27" s="9" t="str">
        <f>IFERROR(Table2[[#This Row],[Runs scored]]/(Table2[[#This Row],[Innings ]]-Table2[[#This Row],[Not outs]]),"NA")</f>
        <v>NA</v>
      </c>
      <c r="L27" s="9" t="str">
        <f>IFERROR((Table2[[#This Row],[Runs scored]]/Table2[[#This Row],[Balls played]])*100,"NA")</f>
        <v>NA</v>
      </c>
      <c r="M27" s="3">
        <v>0</v>
      </c>
      <c r="N27" s="3">
        <v>0</v>
      </c>
      <c r="O27" s="3">
        <v>22</v>
      </c>
      <c r="P27" s="3">
        <f>Table2[[#This Row],[Matches played]]</f>
        <v>12</v>
      </c>
      <c r="Q27" s="3">
        <f>INT(R27)*6+(R27-INT(R27))*10</f>
        <v>264</v>
      </c>
      <c r="R27" s="3">
        <v>44</v>
      </c>
      <c r="S27" s="3">
        <v>386</v>
      </c>
      <c r="T27" s="9">
        <f>IFERROR(Table2[[#This Row],[Runs Conceded]]/(Table2[[#This Row],[Balls bowled]]/6),"NA")</f>
        <v>8.7727272727272734</v>
      </c>
      <c r="U27" s="9">
        <f>IFERROR(Table2[[#This Row],[Runs Conceded]]/Table2[[#This Row],[Wickets]],"NA")</f>
        <v>17.545454545454547</v>
      </c>
      <c r="V27" s="9">
        <f>IFERROR(Table2[[#This Row],[Balls bowled]]/Table2[[#This Row],[Wickets]],"NA")</f>
        <v>12</v>
      </c>
      <c r="W27" s="3">
        <v>1</v>
      </c>
      <c r="X27" s="5">
        <v>0</v>
      </c>
    </row>
  </sheetData>
  <mergeCells count="1">
    <mergeCell ref="G3:V7"/>
  </mergeCells>
  <pageMargins left="0.7" right="0.7" top="0.75" bottom="0.75" header="0.3" footer="0.3"/>
  <pageSetup orientation="portrait" horizontalDpi="4294967295" verticalDpi="4294967295"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X27"/>
  <sheetViews>
    <sheetView zoomScale="52" zoomScaleNormal="52" workbookViewId="0">
      <pane xSplit="3" ySplit="15" topLeftCell="D16" activePane="bottomRight" state="frozen"/>
      <selection pane="topRight" activeCell="D1" sqref="D1"/>
      <selection pane="bottomLeft" activeCell="A12" sqref="A12"/>
      <selection pane="bottomRight" activeCell="P30" sqref="P30"/>
    </sheetView>
  </sheetViews>
  <sheetFormatPr defaultRowHeight="15" x14ac:dyDescent="0.25"/>
  <cols>
    <col min="2" max="2" width="15.7109375" bestFit="1" customWidth="1"/>
    <col min="3" max="3" width="20.7109375" bestFit="1" customWidth="1"/>
    <col min="4" max="4" width="15.28515625" style="3" bestFit="1" customWidth="1"/>
    <col min="5" max="5" width="14.42578125" style="3" bestFit="1" customWidth="1"/>
    <col min="6" max="6" width="27.140625" style="3" bestFit="1" customWidth="1"/>
    <col min="7" max="7" width="17.7109375" style="3" bestFit="1" customWidth="1"/>
    <col min="8" max="8" width="19.140625" style="3" bestFit="1" customWidth="1"/>
    <col min="9" max="9" width="22.85546875" style="3" bestFit="1" customWidth="1"/>
    <col min="10" max="10" width="23.5703125" style="3" bestFit="1" customWidth="1"/>
    <col min="11" max="11" width="23.42578125" style="9" bestFit="1" customWidth="1"/>
    <col min="12" max="12" width="31.140625" style="9" bestFit="1" customWidth="1"/>
    <col min="13" max="13" width="21.5703125" style="3" bestFit="1" customWidth="1"/>
    <col min="14" max="14" width="22.7109375" style="3" bestFit="1" customWidth="1"/>
    <col min="15" max="15" width="18" style="3" bestFit="1" customWidth="1"/>
    <col min="16" max="16" width="27.140625" style="3" bestFit="1" customWidth="1"/>
    <col min="17" max="17" width="23.5703125" style="3" bestFit="1" customWidth="1"/>
    <col min="18" max="18" width="24.85546875" style="3" bestFit="1" customWidth="1"/>
    <col min="19" max="19" width="27.42578125" style="3" bestFit="1" customWidth="1"/>
    <col min="20" max="20" width="28.28515625" style="9" bestFit="1" customWidth="1"/>
    <col min="21" max="21" width="24" style="9" bestFit="1" customWidth="1"/>
    <col min="22" max="22" width="31" style="9" bestFit="1" customWidth="1"/>
    <col min="23" max="24" width="12.42578125" style="3" bestFit="1" customWidth="1"/>
  </cols>
  <sheetData>
    <row r="2" spans="2:24" x14ac:dyDescent="0.25">
      <c r="B2" s="6"/>
      <c r="C2" s="6"/>
    </row>
    <row r="3" spans="2:24" x14ac:dyDescent="0.25">
      <c r="B3" s="6"/>
      <c r="C3" s="6"/>
      <c r="G3" s="22" t="s">
        <v>57</v>
      </c>
      <c r="H3" s="22"/>
      <c r="I3" s="22"/>
      <c r="J3" s="22"/>
      <c r="K3" s="22"/>
      <c r="L3" s="22"/>
      <c r="M3" s="22"/>
      <c r="N3" s="22"/>
      <c r="O3" s="22"/>
      <c r="P3" s="22"/>
      <c r="Q3" s="22"/>
      <c r="R3" s="22"/>
      <c r="S3" s="22"/>
      <c r="T3" s="22"/>
      <c r="U3" s="22"/>
      <c r="V3" s="22"/>
    </row>
    <row r="4" spans="2:24" x14ac:dyDescent="0.25">
      <c r="B4" s="6"/>
      <c r="C4" s="6"/>
      <c r="G4" s="22"/>
      <c r="H4" s="22"/>
      <c r="I4" s="22"/>
      <c r="J4" s="22"/>
      <c r="K4" s="22"/>
      <c r="L4" s="22"/>
      <c r="M4" s="22"/>
      <c r="N4" s="22"/>
      <c r="O4" s="22"/>
      <c r="P4" s="22"/>
      <c r="Q4" s="22"/>
      <c r="R4" s="22"/>
      <c r="S4" s="22"/>
      <c r="T4" s="22"/>
      <c r="U4" s="22"/>
      <c r="V4" s="22"/>
    </row>
    <row r="5" spans="2:24" x14ac:dyDescent="0.25">
      <c r="B5" s="6"/>
      <c r="C5" s="6"/>
      <c r="G5" s="22"/>
      <c r="H5" s="22"/>
      <c r="I5" s="22"/>
      <c r="J5" s="22"/>
      <c r="K5" s="22"/>
      <c r="L5" s="22"/>
      <c r="M5" s="22"/>
      <c r="N5" s="22"/>
      <c r="O5" s="22"/>
      <c r="P5" s="22"/>
      <c r="Q5" s="22"/>
      <c r="R5" s="22"/>
      <c r="S5" s="22"/>
      <c r="T5" s="22"/>
      <c r="U5" s="22"/>
      <c r="V5" s="22"/>
    </row>
    <row r="6" spans="2:24" x14ac:dyDescent="0.25">
      <c r="B6" s="6"/>
      <c r="C6" s="6"/>
      <c r="G6" s="22"/>
      <c r="H6" s="22"/>
      <c r="I6" s="22"/>
      <c r="J6" s="22"/>
      <c r="K6" s="22"/>
      <c r="L6" s="22"/>
      <c r="M6" s="22"/>
      <c r="N6" s="22"/>
      <c r="O6" s="22"/>
      <c r="P6" s="22"/>
      <c r="Q6" s="22"/>
      <c r="R6" s="22"/>
      <c r="S6" s="22"/>
      <c r="T6" s="22"/>
      <c r="U6" s="22"/>
      <c r="V6" s="22"/>
    </row>
    <row r="7" spans="2:24" x14ac:dyDescent="0.25">
      <c r="B7" s="6"/>
      <c r="C7" s="6"/>
      <c r="G7" s="22"/>
      <c r="H7" s="22"/>
      <c r="I7" s="22"/>
      <c r="J7" s="22"/>
      <c r="K7" s="22"/>
      <c r="L7" s="22"/>
      <c r="M7" s="22"/>
      <c r="N7" s="22"/>
      <c r="O7" s="22"/>
      <c r="P7" s="22"/>
      <c r="Q7" s="22"/>
      <c r="R7" s="22"/>
      <c r="S7" s="22"/>
      <c r="T7" s="22"/>
      <c r="U7" s="22"/>
      <c r="V7" s="22"/>
    </row>
    <row r="8" spans="2:24" x14ac:dyDescent="0.25">
      <c r="B8" s="6"/>
      <c r="C8" s="6"/>
    </row>
    <row r="9" spans="2:24" x14ac:dyDescent="0.25">
      <c r="B9" s="6"/>
      <c r="C9" s="6"/>
    </row>
    <row r="10" spans="2:24" x14ac:dyDescent="0.25">
      <c r="B10" s="6"/>
      <c r="C10" s="6"/>
    </row>
    <row r="11" spans="2:24" ht="15.75" x14ac:dyDescent="0.25">
      <c r="B11" s="6"/>
      <c r="C11" s="6"/>
      <c r="D11" s="7" t="s">
        <v>56</v>
      </c>
    </row>
    <row r="12" spans="2:24" x14ac:dyDescent="0.25">
      <c r="B12" s="6"/>
      <c r="C12" s="6"/>
    </row>
    <row r="13" spans="2:24" x14ac:dyDescent="0.25">
      <c r="B13" s="6"/>
      <c r="C13" s="6"/>
    </row>
    <row r="14" spans="2:24" x14ac:dyDescent="0.25">
      <c r="B14" s="6"/>
      <c r="C14" s="6"/>
    </row>
    <row r="16" spans="2:24" x14ac:dyDescent="0.25">
      <c r="B16" s="2" t="s">
        <v>4</v>
      </c>
      <c r="C16" s="1" t="s">
        <v>0</v>
      </c>
      <c r="D16" s="3" t="s">
        <v>2</v>
      </c>
      <c r="E16" s="3" t="s">
        <v>1</v>
      </c>
      <c r="F16" s="3" t="s">
        <v>5</v>
      </c>
      <c r="G16" s="3" t="s">
        <v>9</v>
      </c>
      <c r="H16" s="3" t="s">
        <v>6</v>
      </c>
      <c r="I16" s="3" t="s">
        <v>7</v>
      </c>
      <c r="J16" s="3" t="s">
        <v>14</v>
      </c>
      <c r="K16" s="9" t="s">
        <v>8</v>
      </c>
      <c r="L16" s="9" t="s">
        <v>12</v>
      </c>
      <c r="M16" s="3" t="s">
        <v>64</v>
      </c>
      <c r="N16" s="3" t="s">
        <v>65</v>
      </c>
      <c r="O16" s="3" t="s">
        <v>3</v>
      </c>
      <c r="P16" s="3" t="s">
        <v>28</v>
      </c>
      <c r="Q16" s="3" t="s">
        <v>13</v>
      </c>
      <c r="R16" s="3" t="s">
        <v>15</v>
      </c>
      <c r="S16" s="3" t="s">
        <v>16</v>
      </c>
      <c r="T16" s="9" t="s">
        <v>128</v>
      </c>
      <c r="U16" s="9" t="s">
        <v>10</v>
      </c>
      <c r="V16" s="9" t="s">
        <v>11</v>
      </c>
      <c r="W16" s="3" t="s">
        <v>29</v>
      </c>
      <c r="X16" s="3" t="s">
        <v>30</v>
      </c>
    </row>
    <row r="17" spans="2:24" ht="15" customHeight="1" x14ac:dyDescent="0.25">
      <c r="B17">
        <v>1</v>
      </c>
      <c r="C17" s="3" t="s">
        <v>46</v>
      </c>
      <c r="D17" s="3" t="s">
        <v>57</v>
      </c>
      <c r="E17" s="3" t="s">
        <v>24</v>
      </c>
      <c r="F17" s="3">
        <v>15</v>
      </c>
      <c r="G17" s="3">
        <f>F17</f>
        <v>15</v>
      </c>
      <c r="H17" s="3">
        <v>1</v>
      </c>
      <c r="I17" s="3">
        <v>486</v>
      </c>
      <c r="J17" s="3">
        <v>759</v>
      </c>
      <c r="K17" s="9">
        <f>IFERROR(Table2245[[#This Row],[Runs scored]]/(Table2245[[#This Row],[Innings ]]-Table2245[[#This Row],[Not outs]]),"NA")</f>
        <v>54.214285714285715</v>
      </c>
      <c r="L17" s="9">
        <f>IFERROR((Table2245[[#This Row],[Runs scored]]/Table2245[[#This Row],[Balls played]])*100,"NA")</f>
        <v>156.17283950617283</v>
      </c>
      <c r="M17" s="3">
        <v>6</v>
      </c>
      <c r="N17" s="3">
        <v>1</v>
      </c>
      <c r="O17" s="3">
        <v>0</v>
      </c>
      <c r="P17" s="3">
        <v>0</v>
      </c>
      <c r="Q17" s="3">
        <f t="shared" ref="Q17:Q19" si="0">INT(R17)*6+ (R17-INT(R17))*10</f>
        <v>0</v>
      </c>
      <c r="R17" s="3">
        <v>0</v>
      </c>
      <c r="S17" s="3">
        <v>0</v>
      </c>
      <c r="T17" s="9" t="str">
        <f>IFERROR(Table2245[[#This Row],[Runs Conceded]]/(Table2245[[#This Row],[Balls bowled]]/6),"NA")</f>
        <v>NA</v>
      </c>
      <c r="U17" s="9" t="str">
        <f>IFERROR(Table2245[[#This Row],[Runs Conceded]]/Table2245[[#This Row],[Wickets]],"NA")</f>
        <v>NA</v>
      </c>
      <c r="V17" s="9" t="str">
        <f>IFERROR(Table2245[[#This Row],[Balls bowled]]/Table2245[[#This Row],[Wickets]],"NA")</f>
        <v>NA</v>
      </c>
      <c r="W17" s="3">
        <f>0</f>
        <v>0</v>
      </c>
      <c r="X17" s="5">
        <v>0</v>
      </c>
    </row>
    <row r="18" spans="2:24" ht="15" customHeight="1" x14ac:dyDescent="0.25">
      <c r="B18">
        <v>2</v>
      </c>
      <c r="C18" s="3" t="s">
        <v>47</v>
      </c>
      <c r="D18" s="3" t="s">
        <v>57</v>
      </c>
      <c r="E18" s="3" t="s">
        <v>24</v>
      </c>
      <c r="F18" s="3">
        <v>15</v>
      </c>
      <c r="G18" s="3">
        <f t="shared" ref="G18:G20" si="1">F18</f>
        <v>15</v>
      </c>
      <c r="H18" s="3">
        <v>2</v>
      </c>
      <c r="I18" s="3">
        <v>417</v>
      </c>
      <c r="J18" s="3">
        <v>650</v>
      </c>
      <c r="K18" s="9">
        <f>IFERROR(Table2245[[#This Row],[Runs scored]]/(Table2245[[#This Row],[Innings ]]-Table2245[[#This Row],[Not outs]]),"NA")</f>
        <v>50</v>
      </c>
      <c r="L18" s="9">
        <f>IFERROR((Table2245[[#This Row],[Runs scored]]/Table2245[[#This Row],[Balls played]])*100,"NA")</f>
        <v>155.87529976019187</v>
      </c>
      <c r="M18" s="3">
        <v>6</v>
      </c>
      <c r="N18" s="3">
        <f>0</f>
        <v>0</v>
      </c>
      <c r="O18" s="3">
        <v>0</v>
      </c>
      <c r="P18" s="3">
        <v>0</v>
      </c>
      <c r="Q18" s="3">
        <f t="shared" si="0"/>
        <v>0</v>
      </c>
      <c r="R18" s="3">
        <v>0</v>
      </c>
      <c r="S18" s="3">
        <v>0</v>
      </c>
      <c r="T18" s="9" t="str">
        <f>IFERROR(Table2245[[#This Row],[Runs Conceded]]/(Table2245[[#This Row],[Balls bowled]]/6),"NA")</f>
        <v>NA</v>
      </c>
      <c r="U18" s="9" t="str">
        <f>IFERROR(Table2245[[#This Row],[Runs Conceded]]/Table2245[[#This Row],[Wickets]],"NA")</f>
        <v>NA</v>
      </c>
      <c r="V18" s="9" t="str">
        <f>IFERROR(Table2245[[#This Row],[Balls bowled]]/Table2245[[#This Row],[Wickets]],"NA")</f>
        <v>NA</v>
      </c>
      <c r="W18" s="3">
        <f>0</f>
        <v>0</v>
      </c>
      <c r="X18" s="5">
        <v>0</v>
      </c>
    </row>
    <row r="19" spans="2:24" ht="15" customHeight="1" x14ac:dyDescent="0.25">
      <c r="B19">
        <v>3</v>
      </c>
      <c r="C19" s="3" t="s">
        <v>95</v>
      </c>
      <c r="D19" s="3" t="s">
        <v>57</v>
      </c>
      <c r="E19" s="3" t="s">
        <v>25</v>
      </c>
      <c r="F19" s="3">
        <v>14</v>
      </c>
      <c r="G19" s="3">
        <v>13</v>
      </c>
      <c r="H19" s="3">
        <v>4</v>
      </c>
      <c r="I19" s="3">
        <v>330</v>
      </c>
      <c r="J19" s="3">
        <v>538</v>
      </c>
      <c r="K19" s="9">
        <f>IFERROR(Table2245[[#This Row],[Runs scored]]/(Table2245[[#This Row],[Innings ]]-Table2245[[#This Row],[Not outs]]),"NA")</f>
        <v>59.777777777777779</v>
      </c>
      <c r="L19" s="9">
        <f>IFERROR((Table2245[[#This Row],[Runs scored]]/Table2245[[#This Row],[Balls played]])*100,"NA")</f>
        <v>163.03030303030303</v>
      </c>
      <c r="M19" s="3">
        <v>5</v>
      </c>
      <c r="N19" s="3">
        <f>0</f>
        <v>0</v>
      </c>
      <c r="O19" s="3">
        <v>0</v>
      </c>
      <c r="P19" s="3">
        <v>0</v>
      </c>
      <c r="Q19" s="3">
        <f t="shared" si="0"/>
        <v>0</v>
      </c>
      <c r="R19" s="3">
        <v>0</v>
      </c>
      <c r="S19" s="3">
        <v>0</v>
      </c>
      <c r="T19" s="9" t="str">
        <f>IFERROR(Table2245[[#This Row],[Runs Conceded]]/(Table2245[[#This Row],[Balls bowled]]/6),"NA")</f>
        <v>NA</v>
      </c>
      <c r="U19" s="9" t="str">
        <f>IFERROR(Table2245[[#This Row],[Runs Conceded]]/Table2245[[#This Row],[Wickets]],"NA")</f>
        <v>NA</v>
      </c>
      <c r="V19" s="9" t="str">
        <f>IFERROR(Table2245[[#This Row],[Balls bowled]]/Table2245[[#This Row],[Wickets]],"NA")</f>
        <v>NA</v>
      </c>
      <c r="W19" s="3">
        <f>0</f>
        <v>0</v>
      </c>
      <c r="X19" s="5">
        <v>0</v>
      </c>
    </row>
    <row r="20" spans="2:24" ht="15" customHeight="1" x14ac:dyDescent="0.25">
      <c r="B20">
        <v>4</v>
      </c>
      <c r="C20" s="3" t="s">
        <v>48</v>
      </c>
      <c r="D20" s="3" t="s">
        <v>57</v>
      </c>
      <c r="E20" s="3" t="s">
        <v>24</v>
      </c>
      <c r="F20" s="3">
        <v>13</v>
      </c>
      <c r="G20" s="3">
        <f t="shared" si="1"/>
        <v>13</v>
      </c>
      <c r="H20" s="3">
        <v>2</v>
      </c>
      <c r="I20" s="3">
        <v>185</v>
      </c>
      <c r="J20" s="3">
        <v>291</v>
      </c>
      <c r="K20" s="9">
        <f>IFERROR(Table2245[[#This Row],[Runs scored]]/(Table2245[[#This Row],[Innings ]]-Table2245[[#This Row],[Not outs]]),"NA")</f>
        <v>26.454545454545453</v>
      </c>
      <c r="L20" s="9">
        <f>IFERROR((Table2245[[#This Row],[Runs scored]]/Table2245[[#This Row],[Balls played]])*100,"NA")</f>
        <v>157.29729729729729</v>
      </c>
      <c r="M20" s="3">
        <f>0</f>
        <v>0</v>
      </c>
      <c r="N20" s="3">
        <f>0</f>
        <v>0</v>
      </c>
      <c r="O20" s="3">
        <v>0</v>
      </c>
      <c r="P20" s="3">
        <v>0</v>
      </c>
      <c r="Q20" s="3">
        <f>INT(R20)*6+ (R20-INT(R20))*10</f>
        <v>0</v>
      </c>
      <c r="R20" s="3">
        <v>0</v>
      </c>
      <c r="S20" s="3">
        <v>0</v>
      </c>
      <c r="T20" s="9" t="str">
        <f>IFERROR(Table2245[[#This Row],[Runs Conceded]]/(Table2245[[#This Row],[Balls bowled]]/6),"NA")</f>
        <v>NA</v>
      </c>
      <c r="U20" s="9" t="str">
        <f>IFERROR(Table2245[[#This Row],[Runs Conceded]]/Table2245[[#This Row],[Wickets]],"NA")</f>
        <v>NA</v>
      </c>
      <c r="V20" s="9" t="str">
        <f>IFERROR(Table2245[[#This Row],[Balls bowled]]/Table2245[[#This Row],[Wickets]],"NA")</f>
        <v>NA</v>
      </c>
      <c r="W20" s="3">
        <f>0</f>
        <v>0</v>
      </c>
      <c r="X20" s="5">
        <v>0</v>
      </c>
    </row>
    <row r="21" spans="2:24" ht="15" customHeight="1" x14ac:dyDescent="0.25">
      <c r="B21">
        <v>5</v>
      </c>
      <c r="C21" s="3" t="s">
        <v>49</v>
      </c>
      <c r="D21" s="3" t="s">
        <v>57</v>
      </c>
      <c r="E21" s="3" t="s">
        <v>24</v>
      </c>
      <c r="F21" s="3">
        <v>15</v>
      </c>
      <c r="G21" s="3">
        <v>11</v>
      </c>
      <c r="H21" s="3">
        <v>5</v>
      </c>
      <c r="I21" s="3">
        <v>100</v>
      </c>
      <c r="J21" s="3">
        <v>179</v>
      </c>
      <c r="K21" s="9">
        <f>IFERROR(Table2245[[#This Row],[Runs scored]]/(Table2245[[#This Row],[Innings ]]-Table2245[[#This Row],[Not outs]]),"NA")</f>
        <v>29.833333333333332</v>
      </c>
      <c r="L21" s="9">
        <f>IFERROR((Table2245[[#This Row],[Runs scored]]/Table2245[[#This Row],[Balls played]])*100,"NA")</f>
        <v>179</v>
      </c>
      <c r="M21" s="3">
        <v>1</v>
      </c>
      <c r="N21" s="3">
        <f>0</f>
        <v>0</v>
      </c>
      <c r="O21" s="3">
        <v>0</v>
      </c>
      <c r="P21" s="3">
        <v>0</v>
      </c>
      <c r="Q21" s="3">
        <f t="shared" ref="Q21:Q27" si="2">INT(R21)*6+ (R21-INT(R21))*10</f>
        <v>0</v>
      </c>
      <c r="R21" s="3">
        <v>0</v>
      </c>
      <c r="S21" s="3">
        <v>0</v>
      </c>
      <c r="T21" s="9" t="str">
        <f>IFERROR(Table2245[[#This Row],[Runs Conceded]]/(Table2245[[#This Row],[Balls bowled]]/6),"NA")</f>
        <v>NA</v>
      </c>
      <c r="U21" s="9" t="str">
        <f>IFERROR(Table2245[[#This Row],[Runs Conceded]]/Table2245[[#This Row],[Wickets]],"NA")</f>
        <v>NA</v>
      </c>
      <c r="V21" s="9" t="str">
        <f>IFERROR(Table2245[[#This Row],[Balls bowled]]/Table2245[[#This Row],[Wickets]],"NA")</f>
        <v>NA</v>
      </c>
      <c r="W21" s="3">
        <f>0</f>
        <v>0</v>
      </c>
      <c r="X21" s="5">
        <v>0</v>
      </c>
    </row>
    <row r="22" spans="2:24" ht="15" customHeight="1" x14ac:dyDescent="0.25">
      <c r="B22">
        <v>6</v>
      </c>
      <c r="C22" s="3" t="s">
        <v>50</v>
      </c>
      <c r="D22" s="3" t="s">
        <v>57</v>
      </c>
      <c r="E22" s="3" t="s">
        <v>24</v>
      </c>
      <c r="F22" s="3">
        <v>15</v>
      </c>
      <c r="G22" s="3">
        <v>12</v>
      </c>
      <c r="H22" s="3">
        <v>4</v>
      </c>
      <c r="I22" s="3">
        <v>59</v>
      </c>
      <c r="J22" s="3">
        <v>99</v>
      </c>
      <c r="K22" s="9">
        <f>IFERROR(Table2245[[#This Row],[Runs scored]]/(Table2245[[#This Row],[Innings ]]-Table2245[[#This Row],[Not outs]]),"NA")</f>
        <v>12.375</v>
      </c>
      <c r="L22" s="9">
        <f>IFERROR((Table2245[[#This Row],[Runs scored]]/Table2245[[#This Row],[Balls played]])*100,"NA")</f>
        <v>167.79661016949152</v>
      </c>
      <c r="M22" s="3">
        <f>0</f>
        <v>0</v>
      </c>
      <c r="N22" s="3">
        <f>0</f>
        <v>0</v>
      </c>
      <c r="O22" s="3">
        <v>0</v>
      </c>
      <c r="P22" s="3">
        <v>0</v>
      </c>
      <c r="Q22" s="3">
        <f t="shared" si="2"/>
        <v>0</v>
      </c>
      <c r="R22" s="3">
        <v>0</v>
      </c>
      <c r="S22" s="3">
        <v>0</v>
      </c>
      <c r="T22" s="9" t="str">
        <f>IFERROR(Table2245[[#This Row],[Runs Conceded]]/(Table2245[[#This Row],[Balls bowled]]/6),"NA")</f>
        <v>NA</v>
      </c>
      <c r="U22" s="9" t="str">
        <f>IFERROR(Table2245[[#This Row],[Runs Conceded]]/Table2245[[#This Row],[Wickets]],"NA")</f>
        <v>NA</v>
      </c>
      <c r="V22" s="9" t="str">
        <f>IFERROR(Table2245[[#This Row],[Balls bowled]]/Table2245[[#This Row],[Wickets]],"NA")</f>
        <v>NA</v>
      </c>
      <c r="W22" s="3">
        <f>0</f>
        <v>0</v>
      </c>
      <c r="X22" s="5">
        <v>0</v>
      </c>
    </row>
    <row r="23" spans="2:24" ht="15" customHeight="1" x14ac:dyDescent="0.25">
      <c r="B23">
        <v>7</v>
      </c>
      <c r="C23" s="3" t="s">
        <v>96</v>
      </c>
      <c r="D23" s="3" t="s">
        <v>57</v>
      </c>
      <c r="E23" s="3" t="s">
        <v>26</v>
      </c>
      <c r="F23" s="3">
        <v>15</v>
      </c>
      <c r="G23" s="3">
        <v>8</v>
      </c>
      <c r="H23" s="3">
        <v>3</v>
      </c>
      <c r="I23" s="3">
        <v>28</v>
      </c>
      <c r="J23" s="3">
        <v>40</v>
      </c>
      <c r="K23" s="9">
        <f>IFERROR(Table2245[[#This Row],[Runs scored]]/(Table2245[[#This Row],[Innings ]]-Table2245[[#This Row],[Not outs]]),"NA")</f>
        <v>8</v>
      </c>
      <c r="L23" s="9">
        <f>IFERROR((Table2245[[#This Row],[Runs scored]]/Table2245[[#This Row],[Balls played]])*100,"NA")</f>
        <v>142.85714285714286</v>
      </c>
      <c r="M23" s="3">
        <f>0</f>
        <v>0</v>
      </c>
      <c r="N23" s="3">
        <f>0</f>
        <v>0</v>
      </c>
      <c r="O23" s="3">
        <v>9</v>
      </c>
      <c r="P23" s="3">
        <f>Table2245[[#This Row],[Matches played]]</f>
        <v>15</v>
      </c>
      <c r="Q23" s="3">
        <f t="shared" si="2"/>
        <v>330</v>
      </c>
      <c r="R23" s="3">
        <v>55</v>
      </c>
      <c r="S23" s="3">
        <v>514</v>
      </c>
      <c r="T23" s="9">
        <f>IFERROR(Table2245[[#This Row],[Runs Conceded]]/(Table2245[[#This Row],[Balls bowled]]/6),"NA")</f>
        <v>9.3454545454545457</v>
      </c>
      <c r="U23" s="9">
        <f>IFERROR(Table2245[[#This Row],[Runs Conceded]]/Table2245[[#This Row],[Wickets]],"NA")</f>
        <v>57.111111111111114</v>
      </c>
      <c r="V23" s="9">
        <f>IFERROR(Table2245[[#This Row],[Balls bowled]]/Table2245[[#This Row],[Wickets]],"NA")</f>
        <v>36.666666666666664</v>
      </c>
      <c r="W23" s="3">
        <f>0</f>
        <v>0</v>
      </c>
      <c r="X23" s="5">
        <v>0</v>
      </c>
    </row>
    <row r="24" spans="2:24" x14ac:dyDescent="0.25">
      <c r="B24">
        <v>8</v>
      </c>
      <c r="C24" s="3" t="s">
        <v>51</v>
      </c>
      <c r="D24" s="3" t="s">
        <v>57</v>
      </c>
      <c r="E24" s="3" t="s">
        <v>27</v>
      </c>
      <c r="F24" s="3">
        <v>9</v>
      </c>
      <c r="G24" s="3">
        <v>5</v>
      </c>
      <c r="H24" s="3">
        <v>3</v>
      </c>
      <c r="I24" s="3">
        <v>19</v>
      </c>
      <c r="J24" s="3">
        <v>23</v>
      </c>
      <c r="K24" s="9">
        <f>IFERROR(Table2245[[#This Row],[Runs scored]]/(Table2245[[#This Row],[Innings ]]-Table2245[[#This Row],[Not outs]]),"NA")</f>
        <v>11.5</v>
      </c>
      <c r="L24" s="9">
        <f>IFERROR((Table2245[[#This Row],[Runs scored]]/Table2245[[#This Row],[Balls played]])*100,"NA")</f>
        <v>121.05263157894737</v>
      </c>
      <c r="M24" s="3">
        <f>0</f>
        <v>0</v>
      </c>
      <c r="N24" s="3">
        <f>0</f>
        <v>0</v>
      </c>
      <c r="O24" s="3">
        <v>6</v>
      </c>
      <c r="P24" s="3">
        <f>Table2245[[#This Row],[Matches played]]</f>
        <v>9</v>
      </c>
      <c r="Q24" s="3">
        <f t="shared" si="2"/>
        <v>126</v>
      </c>
      <c r="R24" s="3">
        <v>21</v>
      </c>
      <c r="S24" s="3">
        <v>217</v>
      </c>
      <c r="T24" s="9">
        <f>IFERROR(Table2245[[#This Row],[Runs Conceded]]/(Table2245[[#This Row],[Balls bowled]]/6),"NA")</f>
        <v>10.333333333333334</v>
      </c>
      <c r="U24" s="9">
        <f>IFERROR(Table2245[[#This Row],[Runs Conceded]]/Table2245[[#This Row],[Wickets]],"NA")</f>
        <v>36.166666666666664</v>
      </c>
      <c r="V24" s="9">
        <f>IFERROR(Table2245[[#This Row],[Balls bowled]]/Table2245[[#This Row],[Wickets]],"NA")</f>
        <v>21</v>
      </c>
      <c r="W24" s="3">
        <f>0</f>
        <v>0</v>
      </c>
      <c r="X24" s="5">
        <v>0</v>
      </c>
    </row>
    <row r="25" spans="2:24" x14ac:dyDescent="0.25">
      <c r="B25">
        <v>9</v>
      </c>
      <c r="C25" s="3" t="s">
        <v>52</v>
      </c>
      <c r="D25" s="3" t="s">
        <v>57</v>
      </c>
      <c r="E25" s="3" t="s">
        <v>27</v>
      </c>
      <c r="F25" s="3">
        <v>15</v>
      </c>
      <c r="G25" s="3">
        <v>3</v>
      </c>
      <c r="H25" s="3">
        <v>0</v>
      </c>
      <c r="I25" s="3">
        <v>10</v>
      </c>
      <c r="J25" s="3">
        <v>5</v>
      </c>
      <c r="K25" s="9">
        <f>IFERROR(Table2245[[#This Row],[Runs scored]]/(Table2245[[#This Row],[Innings ]]-Table2245[[#This Row],[Not outs]]),"NA")</f>
        <v>1.6666666666666667</v>
      </c>
      <c r="L25" s="9">
        <f>IFERROR((Table2245[[#This Row],[Runs scored]]/Table2245[[#This Row],[Balls played]])*100,"NA")</f>
        <v>50</v>
      </c>
      <c r="M25" s="3">
        <f>0</f>
        <v>0</v>
      </c>
      <c r="N25" s="3">
        <f>0</f>
        <v>0</v>
      </c>
      <c r="O25" s="3">
        <v>19</v>
      </c>
      <c r="P25" s="3">
        <f>Table2245[[#This Row],[Matches played]]</f>
        <v>15</v>
      </c>
      <c r="Q25" s="3">
        <f t="shared" si="2"/>
        <v>254.99999999999997</v>
      </c>
      <c r="R25" s="3">
        <v>42.3</v>
      </c>
      <c r="S25" s="3">
        <v>393</v>
      </c>
      <c r="T25" s="9">
        <f>IFERROR(Table2245[[#This Row],[Runs Conceded]]/(Table2245[[#This Row],[Balls bowled]]/6),"NA")</f>
        <v>9.2470588235294127</v>
      </c>
      <c r="U25" s="9">
        <f>IFERROR(Table2245[[#This Row],[Runs Conceded]]/Table2245[[#This Row],[Wickets]],"NA")</f>
        <v>20.684210526315791</v>
      </c>
      <c r="V25" s="9">
        <f>IFERROR(Table2245[[#This Row],[Balls bowled]]/Table2245[[#This Row],[Wickets]],"NA")</f>
        <v>13.421052631578945</v>
      </c>
      <c r="W25" s="3">
        <f>0</f>
        <v>0</v>
      </c>
      <c r="X25" s="5">
        <v>0</v>
      </c>
    </row>
    <row r="26" spans="2:24" x14ac:dyDescent="0.25">
      <c r="B26">
        <v>10</v>
      </c>
      <c r="C26" s="3" t="s">
        <v>53</v>
      </c>
      <c r="D26" s="3" t="s">
        <v>57</v>
      </c>
      <c r="E26" s="3" t="s">
        <v>27</v>
      </c>
      <c r="F26" s="3">
        <v>15</v>
      </c>
      <c r="G26" s="3">
        <v>0</v>
      </c>
      <c r="H26" s="3">
        <v>0</v>
      </c>
      <c r="I26" s="3">
        <v>0</v>
      </c>
      <c r="J26" s="3">
        <v>0</v>
      </c>
      <c r="K26" s="9" t="str">
        <f>IFERROR(Table2245[[#This Row],[Runs scored]]/(Table2245[[#This Row],[Innings ]]-Table2245[[#This Row],[Not outs]]),"NA")</f>
        <v>NA</v>
      </c>
      <c r="L26" s="9" t="str">
        <f>IFERROR((Table2245[[#This Row],[Runs scored]]/Table2245[[#This Row],[Balls played]])*100,"NA")</f>
        <v>NA</v>
      </c>
      <c r="M26" s="3">
        <f>0</f>
        <v>0</v>
      </c>
      <c r="N26" s="3">
        <f>0</f>
        <v>0</v>
      </c>
      <c r="O26" s="3">
        <v>25</v>
      </c>
      <c r="P26" s="3">
        <f>Table2245[[#This Row],[Matches played]]</f>
        <v>15</v>
      </c>
      <c r="Q26" s="3">
        <f t="shared" si="2"/>
        <v>354</v>
      </c>
      <c r="R26" s="3">
        <v>59</v>
      </c>
      <c r="S26" s="3">
        <v>488</v>
      </c>
      <c r="T26" s="9">
        <f>IFERROR(Table2245[[#This Row],[Runs Conceded]]/(Table2245[[#This Row],[Balls bowled]]/6),"NA")</f>
        <v>8.2711864406779654</v>
      </c>
      <c r="U26" s="9">
        <f>IFERROR(Table2245[[#This Row],[Runs Conceded]]/Table2245[[#This Row],[Wickets]],"NA")</f>
        <v>19.52</v>
      </c>
      <c r="V26" s="9">
        <f>IFERROR(Table2245[[#This Row],[Balls bowled]]/Table2245[[#This Row],[Wickets]],"NA")</f>
        <v>14.16</v>
      </c>
      <c r="W26" s="3">
        <v>1</v>
      </c>
      <c r="X26" s="5">
        <v>0</v>
      </c>
    </row>
    <row r="27" spans="2:24" x14ac:dyDescent="0.25">
      <c r="B27">
        <v>11</v>
      </c>
      <c r="C27" s="3" t="s">
        <v>54</v>
      </c>
      <c r="D27" s="3" t="s">
        <v>57</v>
      </c>
      <c r="E27" s="3" t="s">
        <v>27</v>
      </c>
      <c r="F27" s="3">
        <v>15</v>
      </c>
      <c r="G27" s="3">
        <v>0</v>
      </c>
      <c r="H27" s="3">
        <v>0</v>
      </c>
      <c r="I27" s="3">
        <v>0</v>
      </c>
      <c r="J27" s="3">
        <v>0</v>
      </c>
      <c r="K27" s="9" t="str">
        <f>IFERROR(Table2245[[#This Row],[Runs scored]]/(Table2245[[#This Row],[Innings ]]-Table2245[[#This Row],[Not outs]]),"NA")</f>
        <v>NA</v>
      </c>
      <c r="L27" s="9" t="str">
        <f>IFERROR((Table2245[[#This Row],[Runs scored]]/Table2245[[#This Row],[Balls played]])*100,"NA")</f>
        <v>NA</v>
      </c>
      <c r="M27" s="3">
        <f>0</f>
        <v>0</v>
      </c>
      <c r="N27" s="3">
        <f>0</f>
        <v>0</v>
      </c>
      <c r="O27" s="3">
        <v>16</v>
      </c>
      <c r="P27" s="3">
        <f>Table2245[[#This Row],[Matches played]]</f>
        <v>15</v>
      </c>
      <c r="Q27" s="3">
        <f t="shared" si="2"/>
        <v>342</v>
      </c>
      <c r="R27" s="3">
        <v>57</v>
      </c>
      <c r="S27" s="3">
        <v>527</v>
      </c>
      <c r="T27" s="9">
        <f>IFERROR(Table2245[[#This Row],[Runs Conceded]]/(Table2245[[#This Row],[Balls bowled]]/6),"NA")</f>
        <v>9.2456140350877192</v>
      </c>
      <c r="U27" s="9">
        <f>IFERROR(Table2245[[#This Row],[Runs Conceded]]/Table2245[[#This Row],[Wickets]],"NA")</f>
        <v>32.9375</v>
      </c>
      <c r="V27" s="9">
        <f>IFERROR(Table2245[[#This Row],[Balls bowled]]/Table2245[[#This Row],[Wickets]],"NA")</f>
        <v>21.375</v>
      </c>
      <c r="W27" s="3">
        <v>1</v>
      </c>
      <c r="X27" s="5">
        <v>0</v>
      </c>
    </row>
  </sheetData>
  <mergeCells count="1">
    <mergeCell ref="G3:V7"/>
  </mergeCells>
  <pageMargins left="0.7" right="0.7" top="0.75" bottom="0.75" header="0.3" footer="0.3"/>
  <pageSetup orientation="portrait" horizontalDpi="4294967295" verticalDpi="4294967295"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X27"/>
  <sheetViews>
    <sheetView zoomScale="52" zoomScaleNormal="52" workbookViewId="0">
      <pane xSplit="3" ySplit="15" topLeftCell="D16" activePane="bottomRight" state="frozen"/>
      <selection pane="topRight" activeCell="D1" sqref="D1"/>
      <selection pane="bottomLeft" activeCell="A12" sqref="A12"/>
      <selection pane="bottomRight" activeCell="S67" sqref="S67"/>
    </sheetView>
  </sheetViews>
  <sheetFormatPr defaultRowHeight="15" x14ac:dyDescent="0.25"/>
  <cols>
    <col min="2" max="2" width="15.7109375" bestFit="1" customWidth="1"/>
    <col min="3" max="3" width="22.7109375" bestFit="1" customWidth="1"/>
    <col min="4" max="4" width="15.28515625" style="3" bestFit="1" customWidth="1"/>
    <col min="5" max="5" width="14.42578125" style="3" bestFit="1" customWidth="1"/>
    <col min="6" max="6" width="27.140625" style="3" bestFit="1" customWidth="1"/>
    <col min="7" max="7" width="17.7109375" style="3" bestFit="1" customWidth="1"/>
    <col min="8" max="8" width="19.140625" style="3" bestFit="1" customWidth="1"/>
    <col min="9" max="9" width="22.85546875" style="3" bestFit="1" customWidth="1"/>
    <col min="10" max="10" width="23.5703125" style="3" bestFit="1" customWidth="1"/>
    <col min="11" max="11" width="23.42578125" style="9" bestFit="1" customWidth="1"/>
    <col min="12" max="12" width="31.140625" style="9" bestFit="1" customWidth="1"/>
    <col min="13" max="13" width="21.5703125" style="3" bestFit="1" customWidth="1"/>
    <col min="14" max="14" width="22.7109375" style="3" bestFit="1" customWidth="1"/>
    <col min="15" max="15" width="18" style="3" bestFit="1" customWidth="1"/>
    <col min="16" max="16" width="27.140625" style="3" bestFit="1" customWidth="1"/>
    <col min="17" max="17" width="23.5703125" style="3" bestFit="1" customWidth="1"/>
    <col min="18" max="18" width="24.85546875" style="3" bestFit="1" customWidth="1"/>
    <col min="19" max="19" width="27.42578125" style="3" bestFit="1" customWidth="1"/>
    <col min="20" max="20" width="28.28515625" style="9" bestFit="1" customWidth="1"/>
    <col min="21" max="21" width="24" style="9" bestFit="1" customWidth="1"/>
    <col min="22" max="22" width="31" style="9" bestFit="1" customWidth="1"/>
    <col min="23" max="24" width="12.42578125" bestFit="1" customWidth="1"/>
  </cols>
  <sheetData>
    <row r="2" spans="2:24" x14ac:dyDescent="0.25">
      <c r="B2" s="8"/>
      <c r="C2" s="8"/>
    </row>
    <row r="3" spans="2:24" x14ac:dyDescent="0.25">
      <c r="B3" s="8"/>
      <c r="C3" s="8"/>
      <c r="G3" s="22" t="s">
        <v>60</v>
      </c>
      <c r="H3" s="22"/>
      <c r="I3" s="22"/>
      <c r="J3" s="22"/>
      <c r="K3" s="22"/>
      <c r="L3" s="22"/>
      <c r="M3" s="22"/>
      <c r="N3" s="22"/>
      <c r="O3" s="22"/>
      <c r="P3" s="22"/>
      <c r="Q3" s="22"/>
      <c r="R3" s="22"/>
      <c r="S3" s="22"/>
      <c r="T3" s="22"/>
      <c r="U3" s="22"/>
      <c r="V3" s="22"/>
    </row>
    <row r="4" spans="2:24" x14ac:dyDescent="0.25">
      <c r="B4" s="8"/>
      <c r="C4" s="8"/>
      <c r="G4" s="22"/>
      <c r="H4" s="22"/>
      <c r="I4" s="22"/>
      <c r="J4" s="22"/>
      <c r="K4" s="22"/>
      <c r="L4" s="22"/>
      <c r="M4" s="22"/>
      <c r="N4" s="22"/>
      <c r="O4" s="22"/>
      <c r="P4" s="22"/>
      <c r="Q4" s="22"/>
      <c r="R4" s="22"/>
      <c r="S4" s="22"/>
      <c r="T4" s="22"/>
      <c r="U4" s="22"/>
      <c r="V4" s="22"/>
    </row>
    <row r="5" spans="2:24" x14ac:dyDescent="0.25">
      <c r="B5" s="8"/>
      <c r="C5" s="8"/>
      <c r="G5" s="22"/>
      <c r="H5" s="22"/>
      <c r="I5" s="22"/>
      <c r="J5" s="22"/>
      <c r="K5" s="22"/>
      <c r="L5" s="22"/>
      <c r="M5" s="22"/>
      <c r="N5" s="22"/>
      <c r="O5" s="22"/>
      <c r="P5" s="22"/>
      <c r="Q5" s="22"/>
      <c r="R5" s="22"/>
      <c r="S5" s="22"/>
      <c r="T5" s="22"/>
      <c r="U5" s="22"/>
      <c r="V5" s="22"/>
    </row>
    <row r="6" spans="2:24" x14ac:dyDescent="0.25">
      <c r="B6" s="8"/>
      <c r="C6" s="8"/>
      <c r="G6" s="22"/>
      <c r="H6" s="22"/>
      <c r="I6" s="22"/>
      <c r="J6" s="22"/>
      <c r="K6" s="22"/>
      <c r="L6" s="22"/>
      <c r="M6" s="22"/>
      <c r="N6" s="22"/>
      <c r="O6" s="22"/>
      <c r="P6" s="22"/>
      <c r="Q6" s="22"/>
      <c r="R6" s="22"/>
      <c r="S6" s="22"/>
      <c r="T6" s="22"/>
      <c r="U6" s="22"/>
      <c r="V6" s="22"/>
    </row>
    <row r="7" spans="2:24" x14ac:dyDescent="0.25">
      <c r="B7" s="8"/>
      <c r="C7" s="8"/>
      <c r="G7" s="22"/>
      <c r="H7" s="22"/>
      <c r="I7" s="22"/>
      <c r="J7" s="22"/>
      <c r="K7" s="22"/>
      <c r="L7" s="22"/>
      <c r="M7" s="22"/>
      <c r="N7" s="22"/>
      <c r="O7" s="22"/>
      <c r="P7" s="22"/>
      <c r="Q7" s="22"/>
      <c r="R7" s="22"/>
      <c r="S7" s="22"/>
      <c r="T7" s="22"/>
      <c r="U7" s="22"/>
      <c r="V7" s="22"/>
    </row>
    <row r="8" spans="2:24" x14ac:dyDescent="0.25">
      <c r="B8" s="8"/>
      <c r="C8" s="8"/>
    </row>
    <row r="9" spans="2:24" x14ac:dyDescent="0.25">
      <c r="B9" s="8"/>
      <c r="C9" s="8"/>
    </row>
    <row r="10" spans="2:24" x14ac:dyDescent="0.25">
      <c r="B10" s="8"/>
      <c r="C10" s="8"/>
    </row>
    <row r="11" spans="2:24" ht="15.75" x14ac:dyDescent="0.25">
      <c r="B11" s="6"/>
      <c r="C11" s="6"/>
      <c r="D11" s="7" t="s">
        <v>56</v>
      </c>
    </row>
    <row r="12" spans="2:24" x14ac:dyDescent="0.25">
      <c r="B12" s="6"/>
      <c r="C12" s="6"/>
    </row>
    <row r="13" spans="2:24" x14ac:dyDescent="0.25">
      <c r="B13" s="6"/>
      <c r="C13" s="6"/>
    </row>
    <row r="14" spans="2:24" x14ac:dyDescent="0.25">
      <c r="B14" s="6"/>
      <c r="C14" s="6"/>
    </row>
    <row r="16" spans="2:24" x14ac:dyDescent="0.25">
      <c r="B16" s="2" t="s">
        <v>4</v>
      </c>
      <c r="C16" s="1" t="s">
        <v>0</v>
      </c>
      <c r="D16" s="3" t="s">
        <v>2</v>
      </c>
      <c r="E16" s="3" t="s">
        <v>1</v>
      </c>
      <c r="F16" s="3" t="s">
        <v>5</v>
      </c>
      <c r="G16" s="3" t="s">
        <v>9</v>
      </c>
      <c r="H16" s="3" t="s">
        <v>6</v>
      </c>
      <c r="I16" s="3" t="s">
        <v>7</v>
      </c>
      <c r="J16" s="3" t="s">
        <v>14</v>
      </c>
      <c r="K16" s="9" t="s">
        <v>8</v>
      </c>
      <c r="L16" s="9" t="s">
        <v>12</v>
      </c>
      <c r="M16" s="3" t="s">
        <v>64</v>
      </c>
      <c r="N16" s="3" t="s">
        <v>65</v>
      </c>
      <c r="O16" s="3" t="s">
        <v>3</v>
      </c>
      <c r="P16" s="3" t="s">
        <v>28</v>
      </c>
      <c r="Q16" s="3" t="s">
        <v>13</v>
      </c>
      <c r="R16" s="3" t="s">
        <v>15</v>
      </c>
      <c r="S16" s="3" t="s">
        <v>16</v>
      </c>
      <c r="T16" s="9" t="s">
        <v>128</v>
      </c>
      <c r="U16" s="9" t="s">
        <v>10</v>
      </c>
      <c r="V16" s="9" t="s">
        <v>11</v>
      </c>
      <c r="W16" s="3" t="s">
        <v>29</v>
      </c>
      <c r="X16" s="3" t="s">
        <v>30</v>
      </c>
    </row>
    <row r="17" spans="2:24" ht="15" customHeight="1" x14ac:dyDescent="0.25">
      <c r="B17">
        <v>1</v>
      </c>
      <c r="C17" s="3" t="s">
        <v>105</v>
      </c>
      <c r="D17" s="3" t="s">
        <v>60</v>
      </c>
      <c r="E17" s="3" t="s">
        <v>25</v>
      </c>
      <c r="F17" s="3">
        <v>14</v>
      </c>
      <c r="G17" s="3">
        <f>Table22[[#This Row],[Matches played]]</f>
        <v>14</v>
      </c>
      <c r="H17" s="3">
        <v>1</v>
      </c>
      <c r="I17" s="3">
        <v>257</v>
      </c>
      <c r="J17" s="3">
        <v>388</v>
      </c>
      <c r="K17" s="9">
        <f>IFERROR(Table22[[#This Row],[Runs scored]]/(Table22[[#This Row],[Innings ]]-Table22[[#This Row],[Not outs]]),"NA")</f>
        <v>29.846153846153847</v>
      </c>
      <c r="L17" s="9">
        <f>IFERROR((Table22[[#This Row],[Runs scored]]/Table22[[#This Row],[Balls played]])*100,"NA")</f>
        <v>150.9727626459144</v>
      </c>
      <c r="M17" s="3">
        <v>3</v>
      </c>
      <c r="N17" s="3">
        <v>0</v>
      </c>
      <c r="O17" s="3">
        <v>0</v>
      </c>
      <c r="P17" s="3">
        <v>0</v>
      </c>
      <c r="Q17" s="3">
        <f>INT(R17)*6+ (R17-INT(R17))*10</f>
        <v>0</v>
      </c>
      <c r="R17" s="3">
        <v>0</v>
      </c>
      <c r="S17" s="3">
        <v>0</v>
      </c>
      <c r="T17" s="9" t="str">
        <f>IFERROR(Table22[[#This Row],[Runs Conceded]]/(Table22[[#This Row],[Balls bowled]]/6),"NA")</f>
        <v>NA</v>
      </c>
      <c r="U17" s="9" t="str">
        <f>IFERROR(Table22[[#This Row],[Runs Conceded]]/Table22[[#This Row],[Wickets]],"NA")</f>
        <v>NA</v>
      </c>
      <c r="V17" s="9" t="str">
        <f>IFERROR(Table22[[#This Row],[Balls bowled]]/Table22[[#This Row],[Wickets]],"NA")</f>
        <v>NA</v>
      </c>
      <c r="W17">
        <f>0</f>
        <v>0</v>
      </c>
      <c r="X17" s="4">
        <v>0</v>
      </c>
    </row>
    <row r="18" spans="2:24" ht="15" customHeight="1" x14ac:dyDescent="0.25">
      <c r="B18">
        <v>2</v>
      </c>
      <c r="C18" s="3" t="s">
        <v>31</v>
      </c>
      <c r="D18" s="3" t="s">
        <v>60</v>
      </c>
      <c r="E18" s="3" t="s">
        <v>24</v>
      </c>
      <c r="F18" s="3">
        <v>15</v>
      </c>
      <c r="G18" s="3">
        <f>Table22[[#This Row],[Matches played]]</f>
        <v>15</v>
      </c>
      <c r="H18" s="3">
        <v>1</v>
      </c>
      <c r="I18" s="3">
        <v>280</v>
      </c>
      <c r="J18" s="3">
        <v>418</v>
      </c>
      <c r="K18" s="9">
        <f>IFERROR(Table22[[#This Row],[Runs scored]]/(Table22[[#This Row],[Innings ]]-Table22[[#This Row],[Not outs]]),"NA")</f>
        <v>29.857142857142858</v>
      </c>
      <c r="L18" s="9">
        <f>IFERROR((Table22[[#This Row],[Runs scored]]/Table22[[#This Row],[Balls played]])*100,"NA")</f>
        <v>149.28571428571428</v>
      </c>
      <c r="M18" s="3">
        <v>4</v>
      </c>
      <c r="N18" s="3">
        <v>0</v>
      </c>
      <c r="O18" s="3">
        <v>0</v>
      </c>
      <c r="P18" s="3">
        <v>0</v>
      </c>
      <c r="Q18" s="3">
        <f t="shared" ref="Q18:Q27" si="0">INT(R18)*6+ (R18-INT(R18))*10</f>
        <v>0</v>
      </c>
      <c r="R18" s="3">
        <v>0</v>
      </c>
      <c r="S18" s="3">
        <v>0</v>
      </c>
      <c r="T18" s="9" t="str">
        <f>IFERROR(Table22[[#This Row],[Runs Conceded]]/(Table22[[#This Row],[Balls bowled]]/6),"NA")</f>
        <v>NA</v>
      </c>
      <c r="U18" s="9" t="str">
        <f>IFERROR(Table22[[#This Row],[Runs Conceded]]/Table22[[#This Row],[Wickets]],"NA")</f>
        <v>NA</v>
      </c>
      <c r="V18" s="9" t="str">
        <f>IFERROR(Table22[[#This Row],[Balls bowled]]/Table22[[#This Row],[Wickets]],"NA")</f>
        <v>NA</v>
      </c>
      <c r="W18">
        <f>0</f>
        <v>0</v>
      </c>
      <c r="X18" s="4">
        <v>0</v>
      </c>
    </row>
    <row r="19" spans="2:24" ht="15" customHeight="1" x14ac:dyDescent="0.25">
      <c r="B19">
        <v>3</v>
      </c>
      <c r="C19" s="3" t="s">
        <v>37</v>
      </c>
      <c r="D19" s="3" t="s">
        <v>60</v>
      </c>
      <c r="E19" s="3" t="s">
        <v>24</v>
      </c>
      <c r="F19" s="3">
        <f>16</f>
        <v>16</v>
      </c>
      <c r="G19" s="3">
        <v>13</v>
      </c>
      <c r="H19" s="3">
        <v>2</v>
      </c>
      <c r="I19" s="3">
        <v>248</v>
      </c>
      <c r="J19" s="3">
        <v>343</v>
      </c>
      <c r="K19" s="9">
        <f>IFERROR(Table22[[#This Row],[Runs scored]]/(Table22[[#This Row],[Innings ]]-Table22[[#This Row],[Not outs]]),"NA")</f>
        <v>31.181818181818183</v>
      </c>
      <c r="L19" s="9">
        <f>IFERROR((Table22[[#This Row],[Runs scored]]/Table22[[#This Row],[Balls played]])*100,"NA")</f>
        <v>138.30645161290323</v>
      </c>
      <c r="M19" s="3">
        <v>2</v>
      </c>
      <c r="N19" s="3">
        <v>0</v>
      </c>
      <c r="O19" s="3">
        <v>0</v>
      </c>
      <c r="P19" s="3">
        <v>0</v>
      </c>
      <c r="Q19" s="3">
        <f t="shared" si="0"/>
        <v>0</v>
      </c>
      <c r="R19" s="3">
        <v>0</v>
      </c>
      <c r="S19" s="3">
        <v>0</v>
      </c>
      <c r="T19" s="9" t="str">
        <f>IFERROR(Table22[[#This Row],[Runs Conceded]]/(Table22[[#This Row],[Balls bowled]]/6),"NA")</f>
        <v>NA</v>
      </c>
      <c r="U19" s="9" t="str">
        <f>IFERROR(Table22[[#This Row],[Runs Conceded]]/Table22[[#This Row],[Wickets]],"NA")</f>
        <v>NA</v>
      </c>
      <c r="V19" s="9" t="str">
        <f>IFERROR(Table22[[#This Row],[Balls bowled]]/Table22[[#This Row],[Wickets]],"NA")</f>
        <v>NA</v>
      </c>
      <c r="W19">
        <f>0</f>
        <v>0</v>
      </c>
      <c r="X19" s="4">
        <v>0</v>
      </c>
    </row>
    <row r="20" spans="2:24" ht="15" customHeight="1" x14ac:dyDescent="0.25">
      <c r="B20">
        <v>4</v>
      </c>
      <c r="C20" s="3" t="s">
        <v>32</v>
      </c>
      <c r="D20" s="3" t="s">
        <v>60</v>
      </c>
      <c r="E20" s="3" t="s">
        <v>24</v>
      </c>
      <c r="F20" s="3">
        <f>16</f>
        <v>16</v>
      </c>
      <c r="G20" s="3">
        <f>Table22[[#This Row],[Matches played]]</f>
        <v>16</v>
      </c>
      <c r="H20" s="3">
        <v>5</v>
      </c>
      <c r="I20" s="3">
        <v>427</v>
      </c>
      <c r="J20" s="3">
        <v>717</v>
      </c>
      <c r="K20" s="9">
        <f>IFERROR(Table22[[#This Row],[Runs scored]]/(Table22[[#This Row],[Innings ]]-Table22[[#This Row],[Not outs]]),"NA")</f>
        <v>65.181818181818187</v>
      </c>
      <c r="L20" s="9">
        <f>IFERROR((Table22[[#This Row],[Runs scored]]/Table22[[#This Row],[Balls played]])*100,"NA")</f>
        <v>167.91569086651054</v>
      </c>
      <c r="M20" s="3">
        <v>5</v>
      </c>
      <c r="N20" s="3">
        <v>0</v>
      </c>
      <c r="O20" s="3">
        <v>0</v>
      </c>
      <c r="P20" s="3">
        <v>0</v>
      </c>
      <c r="Q20" s="3">
        <f t="shared" si="0"/>
        <v>0</v>
      </c>
      <c r="R20" s="3">
        <v>0</v>
      </c>
      <c r="S20" s="3">
        <v>0</v>
      </c>
      <c r="T20" s="9" t="str">
        <f>IFERROR(Table22[[#This Row],[Runs Conceded]]/(Table22[[#This Row],[Balls bowled]]/6),"NA")</f>
        <v>NA</v>
      </c>
      <c r="U20" s="9" t="str">
        <f>IFERROR(Table22[[#This Row],[Runs Conceded]]/Table22[[#This Row],[Wickets]],"NA")</f>
        <v>NA</v>
      </c>
      <c r="V20" s="9" t="str">
        <f>IFERROR(Table22[[#This Row],[Balls bowled]]/Table22[[#This Row],[Wickets]],"NA")</f>
        <v>NA</v>
      </c>
      <c r="W20">
        <f>0</f>
        <v>0</v>
      </c>
      <c r="X20" s="4">
        <v>0</v>
      </c>
    </row>
    <row r="21" spans="2:24" ht="15" customHeight="1" x14ac:dyDescent="0.25">
      <c r="B21">
        <v>5</v>
      </c>
      <c r="C21" s="3" t="s">
        <v>33</v>
      </c>
      <c r="D21" s="3" t="s">
        <v>60</v>
      </c>
      <c r="E21" s="3" t="s">
        <v>26</v>
      </c>
      <c r="F21" s="3">
        <v>15</v>
      </c>
      <c r="G21" s="3">
        <v>12</v>
      </c>
      <c r="H21" s="3">
        <v>3</v>
      </c>
      <c r="I21" s="3">
        <v>137</v>
      </c>
      <c r="J21" s="3">
        <v>224</v>
      </c>
      <c r="K21" s="9">
        <f>IFERROR(Table22[[#This Row],[Runs scored]]/(Table22[[#This Row],[Innings ]]-Table22[[#This Row],[Not outs]]),"NA")</f>
        <v>24.888888888888889</v>
      </c>
      <c r="L21" s="9">
        <f>IFERROR((Table22[[#This Row],[Runs scored]]/Table22[[#This Row],[Balls played]])*100,"NA")</f>
        <v>163.50364963503651</v>
      </c>
      <c r="M21" s="3">
        <v>0</v>
      </c>
      <c r="N21" s="3">
        <v>0</v>
      </c>
      <c r="O21" s="3">
        <v>14</v>
      </c>
      <c r="P21" s="3">
        <v>14</v>
      </c>
      <c r="Q21" s="3">
        <f t="shared" si="0"/>
        <v>210</v>
      </c>
      <c r="R21" s="3">
        <v>35</v>
      </c>
      <c r="S21" s="3">
        <v>342</v>
      </c>
      <c r="T21" s="9">
        <f>IFERROR(Table22[[#This Row],[Runs Conceded]]/(Table22[[#This Row],[Balls bowled]]/6),"NA")</f>
        <v>9.7714285714285722</v>
      </c>
      <c r="U21" s="9">
        <f>IFERROR(Table22[[#This Row],[Runs Conceded]]/Table22[[#This Row],[Wickets]],"NA")</f>
        <v>24.428571428571427</v>
      </c>
      <c r="V21" s="9">
        <f>IFERROR(Table22[[#This Row],[Balls bowled]]/Table22[[#This Row],[Wickets]],"NA")</f>
        <v>15</v>
      </c>
      <c r="W21">
        <f>0</f>
        <v>0</v>
      </c>
      <c r="X21" s="4">
        <v>1</v>
      </c>
    </row>
    <row r="22" spans="2:24" x14ac:dyDescent="0.25">
      <c r="B22">
        <v>6</v>
      </c>
      <c r="C22" s="3" t="s">
        <v>34</v>
      </c>
      <c r="D22" s="3" t="s">
        <v>60</v>
      </c>
      <c r="E22" s="3" t="s">
        <v>24</v>
      </c>
      <c r="F22" s="3">
        <f>16</f>
        <v>16</v>
      </c>
      <c r="G22" s="3">
        <v>12</v>
      </c>
      <c r="H22" s="3">
        <v>4</v>
      </c>
      <c r="I22" s="3">
        <v>138</v>
      </c>
      <c r="J22" s="3">
        <v>252</v>
      </c>
      <c r="K22" s="9">
        <f>IFERROR(Table22[[#This Row],[Runs scored]]/(Table22[[#This Row],[Innings ]]-Table22[[#This Row],[Not outs]]),"NA")</f>
        <v>31.5</v>
      </c>
      <c r="L22" s="9">
        <f>IFERROR((Table22[[#This Row],[Runs scored]]/Table22[[#This Row],[Balls played]])*100,"NA")</f>
        <v>182.60869565217391</v>
      </c>
      <c r="M22" s="3">
        <v>0</v>
      </c>
      <c r="N22" s="3">
        <v>0</v>
      </c>
      <c r="O22" s="3">
        <v>0</v>
      </c>
      <c r="P22" s="3">
        <v>0</v>
      </c>
      <c r="Q22" s="3">
        <f t="shared" si="0"/>
        <v>0</v>
      </c>
      <c r="R22" s="3">
        <v>0</v>
      </c>
      <c r="S22" s="3">
        <v>0</v>
      </c>
      <c r="T22" s="9" t="str">
        <f>IFERROR(Table22[[#This Row],[Runs Conceded]]/(Table22[[#This Row],[Balls bowled]]/6),"NA")</f>
        <v>NA</v>
      </c>
      <c r="U22" s="9" t="str">
        <f>IFERROR(Table22[[#This Row],[Runs Conceded]]/Table22[[#This Row],[Wickets]],"NA")</f>
        <v>NA</v>
      </c>
      <c r="V22" s="9" t="str">
        <f>IFERROR(Table22[[#This Row],[Balls bowled]]/Table22[[#This Row],[Wickets]],"NA")</f>
        <v>NA</v>
      </c>
      <c r="W22">
        <f>0</f>
        <v>0</v>
      </c>
      <c r="X22" s="4">
        <v>0</v>
      </c>
    </row>
    <row r="23" spans="2:24" x14ac:dyDescent="0.25">
      <c r="B23">
        <v>7</v>
      </c>
      <c r="C23" s="3" t="s">
        <v>125</v>
      </c>
      <c r="D23" s="3" t="s">
        <v>60</v>
      </c>
      <c r="E23" s="3" t="s">
        <v>24</v>
      </c>
      <c r="F23" s="3">
        <v>2</v>
      </c>
      <c r="G23" s="3">
        <v>2</v>
      </c>
      <c r="H23" s="3">
        <v>0</v>
      </c>
      <c r="I23" s="3">
        <v>46</v>
      </c>
      <c r="J23" s="3">
        <v>85</v>
      </c>
      <c r="K23" s="9">
        <f>IFERROR(Table22[[#This Row],[Runs scored]]/(Table22[[#This Row],[Innings ]]-Table22[[#This Row],[Not outs]]),"NA")</f>
        <v>42.5</v>
      </c>
      <c r="L23" s="9">
        <f>IFERROR((Table22[[#This Row],[Runs scored]]/Table22[[#This Row],[Balls played]])*100,"NA")</f>
        <v>184.78260869565219</v>
      </c>
      <c r="M23" s="3">
        <v>0</v>
      </c>
      <c r="N23" s="3">
        <v>0</v>
      </c>
      <c r="O23" s="3">
        <v>0</v>
      </c>
      <c r="P23" s="3">
        <v>0</v>
      </c>
      <c r="Q23" s="3">
        <v>0</v>
      </c>
      <c r="R23" s="3">
        <v>0</v>
      </c>
      <c r="S23" s="3">
        <v>0</v>
      </c>
      <c r="T23" s="9" t="str">
        <f>IFERROR(Table22[[#This Row],[Runs Conceded]]/(Table22[[#This Row],[Balls bowled]]/6),"NA")</f>
        <v>NA</v>
      </c>
      <c r="U23" s="9" t="str">
        <f>IFERROR(Table22[[#This Row],[Runs Conceded]]/Table22[[#This Row],[Wickets]],"NA")</f>
        <v>NA</v>
      </c>
      <c r="V23" s="9" t="str">
        <f>IFERROR(Table22[[#This Row],[Balls bowled]]/Table22[[#This Row],[Wickets]],"NA")</f>
        <v>NA</v>
      </c>
      <c r="W23">
        <f>0</f>
        <v>0</v>
      </c>
      <c r="X23" s="4">
        <v>0</v>
      </c>
    </row>
    <row r="24" spans="2:24" x14ac:dyDescent="0.25">
      <c r="B24">
        <v>8</v>
      </c>
      <c r="C24" s="3" t="s">
        <v>97</v>
      </c>
      <c r="D24" s="3" t="s">
        <v>60</v>
      </c>
      <c r="E24" s="3" t="s">
        <v>26</v>
      </c>
      <c r="F24" s="3">
        <v>13</v>
      </c>
      <c r="G24" s="3">
        <v>8</v>
      </c>
      <c r="H24" s="3">
        <v>6</v>
      </c>
      <c r="I24" s="3">
        <v>33</v>
      </c>
      <c r="J24" s="3">
        <v>40</v>
      </c>
      <c r="K24" s="9">
        <f>IFERROR(Table22[[#This Row],[Runs scored]]/(Table22[[#This Row],[Innings ]]-Table22[[#This Row],[Not outs]]),"NA")</f>
        <v>20</v>
      </c>
      <c r="L24" s="9">
        <f>IFERROR((Table22[[#This Row],[Runs scored]]/Table22[[#This Row],[Balls played]])*100,"NA")</f>
        <v>121.21212121212122</v>
      </c>
      <c r="M24" s="3">
        <v>0</v>
      </c>
      <c r="N24" s="3">
        <v>0</v>
      </c>
      <c r="O24" s="3">
        <v>10</v>
      </c>
      <c r="P24" s="3">
        <f>Table22[[#This Row],[Matches played]]</f>
        <v>13</v>
      </c>
      <c r="Q24" s="3">
        <f t="shared" si="0"/>
        <v>236.99999999999997</v>
      </c>
      <c r="R24" s="3">
        <v>39.299999999999997</v>
      </c>
      <c r="S24" s="3">
        <v>313</v>
      </c>
      <c r="T24" s="9">
        <f>IFERROR(Table22[[#This Row],[Runs Conceded]]/(Table22[[#This Row],[Balls bowled]]/6),"NA")</f>
        <v>7.9240506329113938</v>
      </c>
      <c r="U24" s="9">
        <f>IFERROR(Table22[[#This Row],[Runs Conceded]]/Table22[[#This Row],[Wickets]],"NA")</f>
        <v>31.3</v>
      </c>
      <c r="V24" s="9">
        <f>IFERROR(Table22[[#This Row],[Balls bowled]]/Table22[[#This Row],[Wickets]],"NA")</f>
        <v>23.699999999999996</v>
      </c>
      <c r="W24">
        <v>0</v>
      </c>
      <c r="X24" s="4">
        <v>0</v>
      </c>
    </row>
    <row r="25" spans="2:24" x14ac:dyDescent="0.25">
      <c r="B25">
        <v>9</v>
      </c>
      <c r="C25" s="3" t="s">
        <v>36</v>
      </c>
      <c r="D25" s="3" t="s">
        <v>60</v>
      </c>
      <c r="E25" s="3" t="s">
        <v>27</v>
      </c>
      <c r="F25" s="3">
        <v>14</v>
      </c>
      <c r="G25" s="3">
        <v>4</v>
      </c>
      <c r="H25" s="3">
        <v>3</v>
      </c>
      <c r="I25" s="3">
        <v>25</v>
      </c>
      <c r="J25" s="3">
        <v>37</v>
      </c>
      <c r="K25" s="9">
        <f>IFERROR(Table22[[#This Row],[Runs scored]]/(Table22[[#This Row],[Innings ]]-Table22[[#This Row],[Not outs]]),"NA")</f>
        <v>37</v>
      </c>
      <c r="L25" s="9">
        <f>IFERROR((Table22[[#This Row],[Runs scored]]/Table22[[#This Row],[Balls played]])*100,"NA")</f>
        <v>148</v>
      </c>
      <c r="M25" s="3">
        <v>0</v>
      </c>
      <c r="N25" s="3">
        <v>0</v>
      </c>
      <c r="O25" s="3">
        <v>11</v>
      </c>
      <c r="P25" s="3">
        <f>Table22[[#This Row],[Matches played]]</f>
        <v>14</v>
      </c>
      <c r="Q25" s="3">
        <f t="shared" si="0"/>
        <v>246</v>
      </c>
      <c r="R25" s="3">
        <v>41</v>
      </c>
      <c r="S25" s="3">
        <v>376</v>
      </c>
      <c r="T25" s="9">
        <f>IFERROR(Table22[[#This Row],[Runs Conceded]]/(Table22[[#This Row],[Balls bowled]]/6),"NA")</f>
        <v>9.1707317073170724</v>
      </c>
      <c r="U25" s="9">
        <f>IFERROR(Table22[[#This Row],[Runs Conceded]]/Table22[[#This Row],[Wickets]],"NA")</f>
        <v>34.18181818181818</v>
      </c>
      <c r="V25" s="9">
        <f>IFERROR(Table22[[#This Row],[Balls bowled]]/Table22[[#This Row],[Wickets]],"NA")</f>
        <v>22.363636363636363</v>
      </c>
      <c r="W25">
        <f>0</f>
        <v>0</v>
      </c>
      <c r="X25" s="4">
        <v>0</v>
      </c>
    </row>
    <row r="26" spans="2:24" x14ac:dyDescent="0.25">
      <c r="B26">
        <v>10</v>
      </c>
      <c r="C26" s="3" t="s">
        <v>106</v>
      </c>
      <c r="D26" s="3" t="s">
        <v>60</v>
      </c>
      <c r="E26" s="3" t="s">
        <v>27</v>
      </c>
      <c r="F26" s="3">
        <f>16</f>
        <v>16</v>
      </c>
      <c r="G26" s="3">
        <v>2</v>
      </c>
      <c r="H26" s="3">
        <v>1</v>
      </c>
      <c r="I26" s="3">
        <v>3</v>
      </c>
      <c r="J26" s="3">
        <v>2</v>
      </c>
      <c r="K26" s="9">
        <f>IFERROR(Table22[[#This Row],[Runs scored]]/(Table22[[#This Row],[Innings ]]-Table22[[#This Row],[Not outs]]),"NA")</f>
        <v>2</v>
      </c>
      <c r="L26" s="9">
        <f>IFERROR((Table22[[#This Row],[Runs scored]]/Table22[[#This Row],[Balls played]])*100,"NA")</f>
        <v>66.666666666666657</v>
      </c>
      <c r="M26" s="3">
        <v>0</v>
      </c>
      <c r="N26" s="3">
        <v>0</v>
      </c>
      <c r="O26" s="3">
        <v>22</v>
      </c>
      <c r="P26" s="3">
        <f>Table22[[#This Row],[Matches played]]</f>
        <v>16</v>
      </c>
      <c r="Q26" s="3">
        <f t="shared" si="0"/>
        <v>346</v>
      </c>
      <c r="R26" s="3">
        <v>57.4</v>
      </c>
      <c r="S26" s="3">
        <v>517</v>
      </c>
      <c r="T26" s="9">
        <f>IFERROR(Table22[[#This Row],[Runs Conceded]]/(Table22[[#This Row],[Balls bowled]]/6),"NA")</f>
        <v>8.9653179190751455</v>
      </c>
      <c r="U26" s="9">
        <f>IFERROR(Table22[[#This Row],[Runs Conceded]]/Table22[[#This Row],[Wickets]],"NA")</f>
        <v>23.5</v>
      </c>
      <c r="V26" s="9">
        <f>IFERROR(Table22[[#This Row],[Balls bowled]]/Table22[[#This Row],[Wickets]],"NA")</f>
        <v>15.727272727272727</v>
      </c>
      <c r="W26">
        <v>1</v>
      </c>
      <c r="X26" s="4">
        <v>0</v>
      </c>
    </row>
    <row r="27" spans="2:24" x14ac:dyDescent="0.25">
      <c r="B27">
        <v>11</v>
      </c>
      <c r="C27" s="3" t="s">
        <v>35</v>
      </c>
      <c r="D27" s="3" t="s">
        <v>60</v>
      </c>
      <c r="E27" s="3" t="s">
        <v>27</v>
      </c>
      <c r="F27" s="3">
        <v>12</v>
      </c>
      <c r="G27" s="3">
        <v>0</v>
      </c>
      <c r="H27" s="3">
        <v>1</v>
      </c>
      <c r="I27" s="3">
        <v>0</v>
      </c>
      <c r="J27" s="3">
        <v>0</v>
      </c>
      <c r="K27" s="9">
        <f>IFERROR(Table22[[#This Row],[Runs scored]]/(Table22[[#This Row],[Innings ]]-Table22[[#This Row],[Not outs]]),"NA")</f>
        <v>0</v>
      </c>
      <c r="L27" s="9" t="str">
        <f>IFERROR((Table22[[#This Row],[Runs scored]]/Table22[[#This Row],[Balls played]])*100,"NA")</f>
        <v>NA</v>
      </c>
      <c r="M27" s="3">
        <v>0</v>
      </c>
      <c r="N27" s="3">
        <v>0</v>
      </c>
      <c r="O27" s="3">
        <v>18</v>
      </c>
      <c r="P27" s="3">
        <f>Table22[[#This Row],[Matches played]]</f>
        <v>12</v>
      </c>
      <c r="Q27" s="3">
        <f t="shared" si="0"/>
        <v>284</v>
      </c>
      <c r="R27" s="3">
        <v>47.2</v>
      </c>
      <c r="S27" s="3">
        <v>316</v>
      </c>
      <c r="T27" s="9">
        <f>IFERROR(Table22[[#This Row],[Runs Conceded]]/(Table22[[#This Row],[Balls bowled]]/6),"NA")</f>
        <v>6.676056338028169</v>
      </c>
      <c r="U27" s="9">
        <f>IFERROR(Table22[[#This Row],[Runs Conceded]]/Table22[[#This Row],[Wickets]],"NA")</f>
        <v>17.555555555555557</v>
      </c>
      <c r="V27" s="9">
        <f>IFERROR(Table22[[#This Row],[Balls bowled]]/Table22[[#This Row],[Wickets]],"NA")</f>
        <v>15.777777777777779</v>
      </c>
      <c r="W27">
        <v>1</v>
      </c>
      <c r="X27" s="4">
        <v>0</v>
      </c>
    </row>
  </sheetData>
  <mergeCells count="1">
    <mergeCell ref="G3:V7"/>
  </mergeCells>
  <pageMargins left="0.7" right="0.7" top="0.75" bottom="0.75" header="0.3" footer="0.3"/>
  <pageSetup orientation="portrait" horizontalDpi="4294967295" verticalDpi="4294967295" r:id="rId1"/>
  <ignoredErrors>
    <ignoredError sqref="F24 T17" calculatedColumn="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2:X27"/>
  <sheetViews>
    <sheetView zoomScale="52" zoomScaleNormal="52" workbookViewId="0">
      <pane xSplit="3" ySplit="15" topLeftCell="D16" activePane="bottomRight" state="frozen"/>
      <selection pane="topRight" activeCell="D1" sqref="D1"/>
      <selection pane="bottomLeft" activeCell="A12" sqref="A12"/>
      <selection pane="bottomRight" activeCell="V49" sqref="V49"/>
    </sheetView>
  </sheetViews>
  <sheetFormatPr defaultRowHeight="15" x14ac:dyDescent="0.25"/>
  <cols>
    <col min="2" max="2" width="15.7109375" bestFit="1" customWidth="1"/>
    <col min="3" max="3" width="22.7109375" bestFit="1" customWidth="1"/>
    <col min="4" max="4" width="15.28515625" style="3" bestFit="1" customWidth="1"/>
    <col min="5" max="5" width="14.42578125" style="3" bestFit="1" customWidth="1"/>
    <col min="6" max="6" width="27.140625" style="3" bestFit="1" customWidth="1"/>
    <col min="7" max="7" width="17.7109375" style="3" bestFit="1" customWidth="1"/>
    <col min="8" max="8" width="19.140625" style="3" bestFit="1" customWidth="1"/>
    <col min="9" max="9" width="22.85546875" style="3" bestFit="1" customWidth="1"/>
    <col min="10" max="10" width="23.5703125" style="3" bestFit="1" customWidth="1"/>
    <col min="11" max="11" width="23.42578125" style="9" bestFit="1" customWidth="1"/>
    <col min="12" max="12" width="31.140625" style="9" bestFit="1" customWidth="1"/>
    <col min="13" max="13" width="21.5703125" style="3" bestFit="1" customWidth="1"/>
    <col min="14" max="14" width="22.7109375" style="3" bestFit="1" customWidth="1"/>
    <col min="15" max="15" width="18" style="3" bestFit="1" customWidth="1"/>
    <col min="16" max="16" width="27.140625" style="3" bestFit="1" customWidth="1"/>
    <col min="17" max="17" width="23.5703125" style="3" bestFit="1" customWidth="1"/>
    <col min="18" max="18" width="24.85546875" style="3" bestFit="1" customWidth="1"/>
    <col min="19" max="19" width="27.42578125" style="3" bestFit="1" customWidth="1"/>
    <col min="20" max="20" width="28.28515625" style="9" bestFit="1" customWidth="1"/>
    <col min="21" max="21" width="24" style="9" bestFit="1" customWidth="1"/>
    <col min="22" max="22" width="31" style="9" bestFit="1" customWidth="1"/>
    <col min="23" max="24" width="12.42578125" bestFit="1" customWidth="1"/>
  </cols>
  <sheetData>
    <row r="2" spans="2:24" x14ac:dyDescent="0.25">
      <c r="B2" s="8"/>
      <c r="C2" s="8"/>
    </row>
    <row r="3" spans="2:24" x14ac:dyDescent="0.25">
      <c r="B3" s="8"/>
      <c r="C3" s="8"/>
      <c r="G3" s="22" t="s">
        <v>58</v>
      </c>
      <c r="H3" s="22"/>
      <c r="I3" s="22"/>
      <c r="J3" s="22"/>
      <c r="K3" s="22"/>
      <c r="L3" s="22"/>
      <c r="M3" s="22"/>
      <c r="N3" s="22"/>
      <c r="O3" s="22"/>
      <c r="P3" s="22"/>
      <c r="Q3" s="22"/>
      <c r="R3" s="22"/>
      <c r="S3" s="22"/>
      <c r="T3" s="22"/>
      <c r="U3" s="22"/>
      <c r="V3" s="22"/>
    </row>
    <row r="4" spans="2:24" x14ac:dyDescent="0.25">
      <c r="B4" s="8"/>
      <c r="C4" s="8"/>
      <c r="G4" s="22"/>
      <c r="H4" s="22"/>
      <c r="I4" s="22"/>
      <c r="J4" s="22"/>
      <c r="K4" s="22"/>
      <c r="L4" s="22"/>
      <c r="M4" s="22"/>
      <c r="N4" s="22"/>
      <c r="O4" s="22"/>
      <c r="P4" s="22"/>
      <c r="Q4" s="22"/>
      <c r="R4" s="22"/>
      <c r="S4" s="22"/>
      <c r="T4" s="22"/>
      <c r="U4" s="22"/>
      <c r="V4" s="22"/>
    </row>
    <row r="5" spans="2:24" x14ac:dyDescent="0.25">
      <c r="B5" s="8"/>
      <c r="C5" s="8"/>
      <c r="G5" s="22"/>
      <c r="H5" s="22"/>
      <c r="I5" s="22"/>
      <c r="J5" s="22"/>
      <c r="K5" s="22"/>
      <c r="L5" s="22"/>
      <c r="M5" s="22"/>
      <c r="N5" s="22"/>
      <c r="O5" s="22"/>
      <c r="P5" s="22"/>
      <c r="Q5" s="22"/>
      <c r="R5" s="22"/>
      <c r="S5" s="22"/>
      <c r="T5" s="22"/>
      <c r="U5" s="22"/>
      <c r="V5" s="22"/>
    </row>
    <row r="6" spans="2:24" x14ac:dyDescent="0.25">
      <c r="B6" s="8"/>
      <c r="C6" s="8"/>
      <c r="G6" s="22"/>
      <c r="H6" s="22"/>
      <c r="I6" s="22"/>
      <c r="J6" s="22"/>
      <c r="K6" s="22"/>
      <c r="L6" s="22"/>
      <c r="M6" s="22"/>
      <c r="N6" s="22"/>
      <c r="O6" s="22"/>
      <c r="P6" s="22"/>
      <c r="Q6" s="22"/>
      <c r="R6" s="22"/>
      <c r="S6" s="22"/>
      <c r="T6" s="22"/>
      <c r="U6" s="22"/>
      <c r="V6" s="22"/>
    </row>
    <row r="7" spans="2:24" x14ac:dyDescent="0.25">
      <c r="B7" s="8"/>
      <c r="C7" s="8"/>
      <c r="G7" s="22"/>
      <c r="H7" s="22"/>
      <c r="I7" s="22"/>
      <c r="J7" s="22"/>
      <c r="K7" s="22"/>
      <c r="L7" s="22"/>
      <c r="M7" s="22"/>
      <c r="N7" s="22"/>
      <c r="O7" s="22"/>
      <c r="P7" s="22"/>
      <c r="Q7" s="22"/>
      <c r="R7" s="22"/>
      <c r="S7" s="22"/>
      <c r="T7" s="22"/>
      <c r="U7" s="22"/>
      <c r="V7" s="22"/>
    </row>
    <row r="8" spans="2:24" x14ac:dyDescent="0.25">
      <c r="B8" s="8"/>
      <c r="C8" s="8"/>
      <c r="G8" s="3" t="s">
        <v>59</v>
      </c>
    </row>
    <row r="9" spans="2:24" x14ac:dyDescent="0.25">
      <c r="B9" s="8"/>
      <c r="C9" s="8"/>
    </row>
    <row r="10" spans="2:24" x14ac:dyDescent="0.25">
      <c r="B10" s="8"/>
      <c r="C10" s="8"/>
    </row>
    <row r="11" spans="2:24" ht="15.75" x14ac:dyDescent="0.25">
      <c r="B11" s="6"/>
      <c r="C11" s="6"/>
      <c r="D11" s="7" t="s">
        <v>56</v>
      </c>
    </row>
    <row r="12" spans="2:24" x14ac:dyDescent="0.25">
      <c r="B12" s="6"/>
      <c r="C12" s="6"/>
    </row>
    <row r="13" spans="2:24" x14ac:dyDescent="0.25">
      <c r="B13" s="6"/>
      <c r="C13" s="6"/>
    </row>
    <row r="14" spans="2:24" x14ac:dyDescent="0.25">
      <c r="B14" s="6"/>
      <c r="C14" s="6"/>
    </row>
    <row r="16" spans="2:24" x14ac:dyDescent="0.25">
      <c r="B16" s="2" t="s">
        <v>4</v>
      </c>
      <c r="C16" s="1" t="s">
        <v>0</v>
      </c>
      <c r="D16" s="3" t="s">
        <v>2</v>
      </c>
      <c r="E16" s="3" t="s">
        <v>1</v>
      </c>
      <c r="F16" s="3" t="s">
        <v>5</v>
      </c>
      <c r="G16" s="3" t="s">
        <v>9</v>
      </c>
      <c r="H16" s="3" t="s">
        <v>6</v>
      </c>
      <c r="I16" s="3" t="s">
        <v>7</v>
      </c>
      <c r="J16" s="3" t="s">
        <v>14</v>
      </c>
      <c r="K16" s="9" t="s">
        <v>8</v>
      </c>
      <c r="L16" s="9" t="s">
        <v>12</v>
      </c>
      <c r="M16" s="3" t="s">
        <v>64</v>
      </c>
      <c r="N16" s="3" t="s">
        <v>65</v>
      </c>
      <c r="O16" s="3" t="s">
        <v>3</v>
      </c>
      <c r="P16" s="3" t="s">
        <v>28</v>
      </c>
      <c r="Q16" s="3" t="s">
        <v>13</v>
      </c>
      <c r="R16" s="3" t="s">
        <v>15</v>
      </c>
      <c r="S16" s="3" t="s">
        <v>16</v>
      </c>
      <c r="T16" s="9" t="s">
        <v>128</v>
      </c>
      <c r="U16" s="9" t="s">
        <v>10</v>
      </c>
      <c r="V16" s="9" t="s">
        <v>11</v>
      </c>
      <c r="W16" s="3" t="s">
        <v>29</v>
      </c>
      <c r="X16" s="3" t="s">
        <v>30</v>
      </c>
    </row>
    <row r="17" spans="2:24" ht="15" customHeight="1" x14ac:dyDescent="0.25">
      <c r="B17">
        <v>1</v>
      </c>
      <c r="C17" s="3" t="s">
        <v>38</v>
      </c>
      <c r="D17" s="3" t="s">
        <v>58</v>
      </c>
      <c r="E17" s="3" t="s">
        <v>25</v>
      </c>
      <c r="F17" s="3">
        <f>17</f>
        <v>17</v>
      </c>
      <c r="G17" s="3">
        <f>F17</f>
        <v>17</v>
      </c>
      <c r="H17" s="3">
        <v>0</v>
      </c>
      <c r="I17" s="3">
        <v>342</v>
      </c>
      <c r="J17" s="3">
        <v>549</v>
      </c>
      <c r="K17" s="9">
        <f>IFERROR(Table224[[#This Row],[Runs scored]]/(Table224[[#This Row],[Innings ]]-Table224[[#This Row],[Not outs]]),"NA")</f>
        <v>32.294117647058826</v>
      </c>
      <c r="L17" s="9">
        <f>IFERROR((Table224[[#This Row],[Runs scored]]/Table224[[#This Row],[Balls played]])*100,"NA")</f>
        <v>160.5263157894737</v>
      </c>
      <c r="M17" s="3">
        <v>4</v>
      </c>
      <c r="N17" s="3">
        <v>0</v>
      </c>
      <c r="O17" s="3">
        <v>0</v>
      </c>
      <c r="P17" s="3">
        <v>0</v>
      </c>
      <c r="Q17" s="3">
        <f t="shared" ref="Q17:Q19" si="0">INT(R17)*6+ (R17-INT(R17))*10</f>
        <v>0</v>
      </c>
      <c r="R17" s="3">
        <v>0</v>
      </c>
      <c r="S17" s="3">
        <v>0</v>
      </c>
      <c r="T17" s="9" t="str">
        <f>IFERROR(Table224[[#This Row],[Runs Conceded]]/(Table224[[#This Row],[Balls bowled]]/6),"NA")</f>
        <v>NA</v>
      </c>
      <c r="U17" s="9" t="str">
        <f>IFERROR(Table224[[#This Row],[Runs Conceded]]/Table224[[#This Row],[Wickets]],"NA")</f>
        <v>NA</v>
      </c>
      <c r="V17" s="9" t="str">
        <f>IFERROR(Table224[[#This Row],[Balls bowled]]/Table224[[#This Row],[Wickets]],"NA")</f>
        <v>NA</v>
      </c>
      <c r="W17">
        <f>0</f>
        <v>0</v>
      </c>
      <c r="X17" s="4">
        <v>0</v>
      </c>
    </row>
    <row r="18" spans="2:24" ht="15" customHeight="1" x14ac:dyDescent="0.25">
      <c r="B18">
        <v>2</v>
      </c>
      <c r="C18" s="3" t="s">
        <v>39</v>
      </c>
      <c r="D18" s="3" t="s">
        <v>58</v>
      </c>
      <c r="E18" s="3" t="s">
        <v>24</v>
      </c>
      <c r="F18" s="3">
        <f>17</f>
        <v>17</v>
      </c>
      <c r="G18" s="3">
        <f t="shared" ref="G18:G20" si="1">F18</f>
        <v>17</v>
      </c>
      <c r="H18" s="3">
        <v>0</v>
      </c>
      <c r="I18" s="3">
        <v>265</v>
      </c>
      <c r="J18" s="3">
        <v>475</v>
      </c>
      <c r="K18" s="9">
        <f>IFERROR(Table224[[#This Row],[Runs scored]]/(Table224[[#This Row],[Innings ]]-Table224[[#This Row],[Not outs]]),"NA")</f>
        <v>27.941176470588236</v>
      </c>
      <c r="L18" s="9">
        <f>IFERROR((Table224[[#This Row],[Runs scored]]/Table224[[#This Row],[Balls played]])*100,"NA")</f>
        <v>179.24528301886792</v>
      </c>
      <c r="M18" s="3">
        <v>2</v>
      </c>
      <c r="N18" s="3">
        <v>1</v>
      </c>
      <c r="O18" s="3">
        <v>0</v>
      </c>
      <c r="P18" s="3">
        <v>0</v>
      </c>
      <c r="Q18" s="3">
        <f t="shared" si="0"/>
        <v>0</v>
      </c>
      <c r="R18" s="3">
        <v>0</v>
      </c>
      <c r="S18" s="3">
        <v>0</v>
      </c>
      <c r="T18" s="9" t="str">
        <f>IFERROR(Table224[[#This Row],[Runs Conceded]]/(Table224[[#This Row],[Balls bowled]]/6),"NA")</f>
        <v>NA</v>
      </c>
      <c r="U18" s="9" t="str">
        <f>IFERROR(Table224[[#This Row],[Runs Conceded]]/Table224[[#This Row],[Wickets]],"NA")</f>
        <v>NA</v>
      </c>
      <c r="V18" s="9" t="str">
        <f>IFERROR(Table224[[#This Row],[Balls bowled]]/Table224[[#This Row],[Wickets]],"NA")</f>
        <v>NA</v>
      </c>
      <c r="W18">
        <f>0</f>
        <v>0</v>
      </c>
      <c r="X18" s="4">
        <v>0</v>
      </c>
    </row>
    <row r="19" spans="2:24" ht="15" customHeight="1" x14ac:dyDescent="0.25">
      <c r="B19">
        <v>3</v>
      </c>
      <c r="C19" s="3" t="s">
        <v>98</v>
      </c>
      <c r="D19" s="3" t="s">
        <v>58</v>
      </c>
      <c r="E19" s="3" t="s">
        <v>24</v>
      </c>
      <c r="F19" s="3">
        <v>11</v>
      </c>
      <c r="G19" s="3">
        <f t="shared" si="1"/>
        <v>11</v>
      </c>
      <c r="H19" s="3">
        <v>2</v>
      </c>
      <c r="I19" s="3">
        <v>171</v>
      </c>
      <c r="J19" s="3">
        <v>278</v>
      </c>
      <c r="K19" s="9">
        <f>IFERROR(Table224[[#This Row],[Runs scored]]/(Table224[[#This Row],[Innings ]]-Table224[[#This Row],[Not outs]]),"NA")</f>
        <v>30.888888888888889</v>
      </c>
      <c r="L19" s="9">
        <f>IFERROR((Table224[[#This Row],[Runs scored]]/Table224[[#This Row],[Balls played]])*100,"NA")</f>
        <v>162.57309941520469</v>
      </c>
      <c r="M19" s="3">
        <v>1</v>
      </c>
      <c r="N19" s="3">
        <v>0</v>
      </c>
      <c r="O19" s="3">
        <v>0</v>
      </c>
      <c r="P19" s="3">
        <v>0</v>
      </c>
      <c r="Q19" s="3">
        <f t="shared" si="0"/>
        <v>0</v>
      </c>
      <c r="R19" s="3">
        <v>0</v>
      </c>
      <c r="S19" s="3">
        <v>0</v>
      </c>
      <c r="T19" s="9" t="str">
        <f>IFERROR(Table224[[#This Row],[Runs Conceded]]/(Table224[[#This Row],[Balls bowled]]/6),"NA")</f>
        <v>NA</v>
      </c>
      <c r="U19" s="9" t="str">
        <f>IFERROR(Table224[[#This Row],[Runs Conceded]]/Table224[[#This Row],[Wickets]],"NA")</f>
        <v>NA</v>
      </c>
      <c r="V19" s="9" t="str">
        <f>IFERROR(Table224[[#This Row],[Balls bowled]]/Table224[[#This Row],[Wickets]],"NA")</f>
        <v>NA</v>
      </c>
      <c r="W19">
        <f>0</f>
        <v>0</v>
      </c>
      <c r="X19" s="4">
        <v>0</v>
      </c>
    </row>
    <row r="20" spans="2:24" ht="15" customHeight="1" x14ac:dyDescent="0.25">
      <c r="B20">
        <v>4</v>
      </c>
      <c r="C20" s="3" t="s">
        <v>40</v>
      </c>
      <c r="D20" s="3" t="s">
        <v>58</v>
      </c>
      <c r="E20" s="3" t="s">
        <v>24</v>
      </c>
      <c r="F20" s="3">
        <f>17</f>
        <v>17</v>
      </c>
      <c r="G20" s="3">
        <f t="shared" si="1"/>
        <v>17</v>
      </c>
      <c r="H20" s="3">
        <v>5</v>
      </c>
      <c r="I20" s="3">
        <v>345</v>
      </c>
      <c r="J20" s="3">
        <v>604</v>
      </c>
      <c r="K20" s="9">
        <f>IFERROR(Table224[[#This Row],[Runs scored]]/(Table224[[#This Row],[Innings ]]-Table224[[#This Row],[Not outs]]),"NA")</f>
        <v>50.333333333333336</v>
      </c>
      <c r="L20" s="9">
        <f>IFERROR((Table224[[#This Row],[Runs scored]]/Table224[[#This Row],[Balls played]])*100,"NA")</f>
        <v>175.07246376811594</v>
      </c>
      <c r="M20" s="3">
        <v>6</v>
      </c>
      <c r="N20" s="3">
        <v>0</v>
      </c>
      <c r="O20" s="3">
        <v>0</v>
      </c>
      <c r="P20" s="3">
        <v>0</v>
      </c>
      <c r="Q20" s="3">
        <f>INT(R20)*6+ (R20-INT(R20))*10</f>
        <v>0</v>
      </c>
      <c r="R20" s="3">
        <v>0</v>
      </c>
      <c r="S20" s="3">
        <v>0</v>
      </c>
      <c r="T20" s="9" t="str">
        <f>IFERROR(Table224[[#This Row],[Runs Conceded]]/(Table224[[#This Row],[Balls bowled]]/6),"NA")</f>
        <v>NA</v>
      </c>
      <c r="U20" s="9" t="str">
        <f>IFERROR(Table224[[#This Row],[Runs Conceded]]/Table224[[#This Row],[Wickets]],"NA")</f>
        <v>NA</v>
      </c>
      <c r="V20" s="9" t="str">
        <f>IFERROR(Table224[[#This Row],[Balls bowled]]/Table224[[#This Row],[Wickets]],"NA")</f>
        <v>NA</v>
      </c>
      <c r="W20">
        <f>0</f>
        <v>0</v>
      </c>
      <c r="X20" s="4">
        <v>0</v>
      </c>
    </row>
    <row r="21" spans="2:24" ht="15" customHeight="1" x14ac:dyDescent="0.25">
      <c r="B21">
        <v>5</v>
      </c>
      <c r="C21" s="3" t="s">
        <v>45</v>
      </c>
      <c r="D21" s="3" t="s">
        <v>58</v>
      </c>
      <c r="E21" s="3" t="s">
        <v>24</v>
      </c>
      <c r="F21" s="3">
        <v>16</v>
      </c>
      <c r="G21" s="3">
        <v>15</v>
      </c>
      <c r="H21" s="3">
        <v>3</v>
      </c>
      <c r="I21" s="3">
        <v>253</v>
      </c>
      <c r="J21" s="3">
        <v>369</v>
      </c>
      <c r="K21" s="9">
        <f>IFERROR(Table224[[#This Row],[Runs scored]]/(Table224[[#This Row],[Innings ]]-Table224[[#This Row],[Not outs]]),"NA")</f>
        <v>30.75</v>
      </c>
      <c r="L21" s="9">
        <f>IFERROR((Table224[[#This Row],[Runs scored]]/Table224[[#This Row],[Balls played]])*100,"NA")</f>
        <v>145.8498023715415</v>
      </c>
      <c r="M21" s="3">
        <v>2</v>
      </c>
      <c r="N21" s="3">
        <v>0</v>
      </c>
      <c r="O21" s="3">
        <v>0</v>
      </c>
      <c r="P21" s="3">
        <v>0</v>
      </c>
      <c r="Q21" s="3">
        <f t="shared" ref="Q21:Q27" si="2">INT(R21)*6+ (R21-INT(R21))*10</f>
        <v>0</v>
      </c>
      <c r="R21" s="3">
        <v>0</v>
      </c>
      <c r="S21" s="3">
        <v>0</v>
      </c>
      <c r="T21" s="9" t="str">
        <f>IFERROR(Table224[[#This Row],[Runs Conceded]]/(Table224[[#This Row],[Balls bowled]]/6),"NA")</f>
        <v>NA</v>
      </c>
      <c r="U21" s="9" t="str">
        <f>IFERROR(Table224[[#This Row],[Runs Conceded]]/Table224[[#This Row],[Wickets]],"NA")</f>
        <v>NA</v>
      </c>
      <c r="V21" s="9" t="str">
        <f>IFERROR(Table224[[#This Row],[Balls bowled]]/Table224[[#This Row],[Wickets]],"NA")</f>
        <v>NA</v>
      </c>
      <c r="W21">
        <f>0</f>
        <v>0</v>
      </c>
      <c r="X21" s="4">
        <v>0</v>
      </c>
    </row>
    <row r="22" spans="2:24" x14ac:dyDescent="0.25">
      <c r="B22">
        <v>6</v>
      </c>
      <c r="C22" s="3" t="s">
        <v>41</v>
      </c>
      <c r="D22" s="3" t="s">
        <v>58</v>
      </c>
      <c r="E22" s="3" t="s">
        <v>24</v>
      </c>
      <c r="F22" s="3">
        <f>17</f>
        <v>17</v>
      </c>
      <c r="G22" s="3">
        <v>14</v>
      </c>
      <c r="H22" s="3">
        <v>7</v>
      </c>
      <c r="I22" s="3">
        <v>228</v>
      </c>
      <c r="J22" s="3">
        <v>350</v>
      </c>
      <c r="K22" s="9">
        <f>IFERROR(Table224[[#This Row],[Runs scored]]/(Table224[[#This Row],[Innings ]]-Table224[[#This Row],[Not outs]]),"NA")</f>
        <v>50</v>
      </c>
      <c r="L22" s="9">
        <f>IFERROR((Table224[[#This Row],[Runs scored]]/Table224[[#This Row],[Balls played]])*100,"NA")</f>
        <v>153.50877192982458</v>
      </c>
      <c r="M22" s="3">
        <v>3</v>
      </c>
      <c r="N22" s="3">
        <v>0</v>
      </c>
      <c r="O22" s="3">
        <v>0</v>
      </c>
      <c r="P22" s="3">
        <v>0</v>
      </c>
      <c r="Q22" s="3">
        <f t="shared" si="2"/>
        <v>0</v>
      </c>
      <c r="R22" s="3">
        <v>0</v>
      </c>
      <c r="S22" s="3">
        <v>0</v>
      </c>
      <c r="T22" s="9" t="str">
        <f>IFERROR(Table224[[#This Row],[Runs Conceded]]/(Table224[[#This Row],[Balls bowled]]/6),"NA")</f>
        <v>NA</v>
      </c>
      <c r="U22" s="9" t="str">
        <f>IFERROR(Table224[[#This Row],[Runs Conceded]]/Table224[[#This Row],[Wickets]],"NA")</f>
        <v>NA</v>
      </c>
      <c r="V22" s="9" t="str">
        <f>IFERROR(Table224[[#This Row],[Balls bowled]]/Table224[[#This Row],[Wickets]],"NA")</f>
        <v>NA</v>
      </c>
      <c r="W22">
        <f>0</f>
        <v>0</v>
      </c>
      <c r="X22" s="4">
        <v>0</v>
      </c>
    </row>
    <row r="23" spans="2:24" x14ac:dyDescent="0.25">
      <c r="B23">
        <v>7</v>
      </c>
      <c r="C23" s="3" t="s">
        <v>99</v>
      </c>
      <c r="D23" s="3" t="s">
        <v>58</v>
      </c>
      <c r="E23" s="3" t="s">
        <v>26</v>
      </c>
      <c r="F23" s="3">
        <v>9</v>
      </c>
      <c r="G23" s="3">
        <v>5</v>
      </c>
      <c r="H23" s="3">
        <v>1</v>
      </c>
      <c r="I23" s="3">
        <v>41</v>
      </c>
      <c r="J23" s="3">
        <v>57</v>
      </c>
      <c r="K23" s="9">
        <f>IFERROR(Table224[[#This Row],[Runs scored]]/(Table224[[#This Row],[Innings ]]-Table224[[#This Row],[Not outs]]),"NA")</f>
        <v>14.25</v>
      </c>
      <c r="L23" s="9">
        <f>IFERROR((Table224[[#This Row],[Runs scored]]/Table224[[#This Row],[Balls played]])*100,"NA")</f>
        <v>139.02439024390242</v>
      </c>
      <c r="M23" s="3">
        <v>0</v>
      </c>
      <c r="N23" s="3">
        <v>0</v>
      </c>
      <c r="O23" s="3">
        <v>8</v>
      </c>
      <c r="P23" s="3">
        <v>8</v>
      </c>
      <c r="Q23" s="3">
        <f t="shared" si="2"/>
        <v>162</v>
      </c>
      <c r="R23" s="3">
        <v>27</v>
      </c>
      <c r="S23" s="3">
        <v>279</v>
      </c>
      <c r="T23" s="9">
        <f>IFERROR(Table224[[#This Row],[Runs Conceded]]/(Table224[[#This Row],[Balls bowled]]/6),"NA")</f>
        <v>10.333333333333334</v>
      </c>
      <c r="U23" s="9">
        <f>IFERROR(Table224[[#This Row],[Runs Conceded]]/Table224[[#This Row],[Wickets]],"NA")</f>
        <v>34.875</v>
      </c>
      <c r="V23" s="9">
        <f>IFERROR(Table224[[#This Row],[Balls bowled]]/Table224[[#This Row],[Wickets]],"NA")</f>
        <v>20.25</v>
      </c>
      <c r="W23">
        <f>0</f>
        <v>0</v>
      </c>
      <c r="X23" s="4">
        <v>0</v>
      </c>
    </row>
    <row r="24" spans="2:24" x14ac:dyDescent="0.25">
      <c r="B24">
        <v>8</v>
      </c>
      <c r="C24" s="3" t="s">
        <v>100</v>
      </c>
      <c r="D24" s="3" t="s">
        <v>58</v>
      </c>
      <c r="E24" s="3" t="s">
        <v>26</v>
      </c>
      <c r="F24" s="3">
        <v>14</v>
      </c>
      <c r="G24" s="3">
        <v>8</v>
      </c>
      <c r="H24" s="3">
        <v>4</v>
      </c>
      <c r="I24" s="3">
        <v>63</v>
      </c>
      <c r="J24" s="3">
        <v>75</v>
      </c>
      <c r="K24" s="9">
        <f>IFERROR(Table224[[#This Row],[Runs scored]]/(Table224[[#This Row],[Innings ]]-Table224[[#This Row],[Not outs]]),"NA")</f>
        <v>18.75</v>
      </c>
      <c r="L24" s="9">
        <f>IFERROR((Table224[[#This Row],[Runs scored]]/Table224[[#This Row],[Balls played]])*100,"NA")</f>
        <v>119.04761904761905</v>
      </c>
      <c r="M24" s="3">
        <v>0</v>
      </c>
      <c r="N24" s="3">
        <v>0</v>
      </c>
      <c r="O24" s="3">
        <v>16</v>
      </c>
      <c r="P24" s="3">
        <f>Table224[[#This Row],[Matches played]]</f>
        <v>14</v>
      </c>
      <c r="Q24" s="3">
        <f t="shared" si="2"/>
        <v>283</v>
      </c>
      <c r="R24" s="3">
        <v>47.1</v>
      </c>
      <c r="S24" s="3">
        <v>434</v>
      </c>
      <c r="T24" s="9">
        <f>IFERROR(Table224[[#This Row],[Runs Conceded]]/(Table224[[#This Row],[Balls bowled]]/6),"NA")</f>
        <v>9.2014134275618371</v>
      </c>
      <c r="U24" s="9">
        <f>IFERROR(Table224[[#This Row],[Runs Conceded]]/Table224[[#This Row],[Wickets]],"NA")</f>
        <v>27.125</v>
      </c>
      <c r="V24" s="9">
        <f>IFERROR(Table224[[#This Row],[Balls bowled]]/Table224[[#This Row],[Wickets]],"NA")</f>
        <v>17.6875</v>
      </c>
      <c r="W24">
        <f>0</f>
        <v>0</v>
      </c>
      <c r="X24" s="4">
        <v>0</v>
      </c>
    </row>
    <row r="25" spans="2:24" x14ac:dyDescent="0.25">
      <c r="B25">
        <v>9</v>
      </c>
      <c r="C25" s="3" t="s">
        <v>43</v>
      </c>
      <c r="D25" s="3" t="s">
        <v>58</v>
      </c>
      <c r="E25" s="3" t="s">
        <v>27</v>
      </c>
      <c r="F25" s="3">
        <v>8</v>
      </c>
      <c r="G25" s="3">
        <v>2</v>
      </c>
      <c r="H25" s="3">
        <v>1</v>
      </c>
      <c r="I25" s="3">
        <v>13</v>
      </c>
      <c r="J25" s="3">
        <v>11</v>
      </c>
      <c r="K25" s="9">
        <f>IFERROR(Table224[[#This Row],[Runs scored]]/(Table224[[#This Row],[Innings ]]-Table224[[#This Row],[Not outs]]),"NA")</f>
        <v>11</v>
      </c>
      <c r="L25" s="9">
        <f>IFERROR((Table224[[#This Row],[Runs scored]]/Table224[[#This Row],[Balls played]])*100,"NA")</f>
        <v>84.615384615384613</v>
      </c>
      <c r="M25" s="3">
        <v>0</v>
      </c>
      <c r="N25" s="3">
        <v>0</v>
      </c>
      <c r="O25" s="3">
        <v>10</v>
      </c>
      <c r="P25" s="3">
        <v>7</v>
      </c>
      <c r="Q25" s="3">
        <f t="shared" si="2"/>
        <v>132</v>
      </c>
      <c r="R25" s="3">
        <v>22</v>
      </c>
      <c r="S25" s="3">
        <v>190</v>
      </c>
      <c r="T25" s="9">
        <f>IFERROR(Table224[[#This Row],[Runs Conceded]]/(Table224[[#This Row],[Balls bowled]]/6),"NA")</f>
        <v>8.6363636363636367</v>
      </c>
      <c r="U25" s="9">
        <f>IFERROR(Table224[[#This Row],[Runs Conceded]]/Table224[[#This Row],[Wickets]],"NA")</f>
        <v>19</v>
      </c>
      <c r="V25" s="9">
        <f>IFERROR(Table224[[#This Row],[Balls bowled]]/Table224[[#This Row],[Wickets]],"NA")</f>
        <v>13.2</v>
      </c>
      <c r="W25">
        <f>0</f>
        <v>0</v>
      </c>
      <c r="X25" s="4">
        <v>0</v>
      </c>
    </row>
    <row r="26" spans="2:24" x14ac:dyDescent="0.25">
      <c r="B26">
        <v>10</v>
      </c>
      <c r="C26" s="3" t="s">
        <v>44</v>
      </c>
      <c r="D26" s="3" t="s">
        <v>58</v>
      </c>
      <c r="E26" s="3" t="s">
        <v>27</v>
      </c>
      <c r="F26" s="3">
        <v>14</v>
      </c>
      <c r="G26" s="3">
        <v>0</v>
      </c>
      <c r="H26" s="3">
        <v>0</v>
      </c>
      <c r="I26" s="3">
        <v>0</v>
      </c>
      <c r="J26" s="3">
        <v>0</v>
      </c>
      <c r="K26" s="9" t="str">
        <f>IFERROR(Table224[[#This Row],[Runs scored]]/(Table224[[#This Row],[Innings ]]-Table224[[#This Row],[Not outs]]),"NA")</f>
        <v>NA</v>
      </c>
      <c r="L26" s="9" t="str">
        <f>IFERROR((Table224[[#This Row],[Runs scored]]/Table224[[#This Row],[Balls played]])*100,"NA")</f>
        <v>NA</v>
      </c>
      <c r="M26" s="3">
        <v>0</v>
      </c>
      <c r="N26" s="3">
        <v>0</v>
      </c>
      <c r="O26" s="3">
        <v>16</v>
      </c>
      <c r="P26" s="3">
        <v>13</v>
      </c>
      <c r="Q26" s="3">
        <f t="shared" si="2"/>
        <v>270</v>
      </c>
      <c r="R26" s="3">
        <v>45</v>
      </c>
      <c r="S26" s="3">
        <v>430</v>
      </c>
      <c r="T26" s="9">
        <f>IFERROR(Table224[[#This Row],[Runs Conceded]]/(Table224[[#This Row],[Balls bowled]]/6),"NA")</f>
        <v>9.5555555555555554</v>
      </c>
      <c r="U26" s="9">
        <f>IFERROR(Table224[[#This Row],[Runs Conceded]]/Table224[[#This Row],[Wickets]],"NA")</f>
        <v>26.875</v>
      </c>
      <c r="V26" s="9">
        <f>IFERROR(Table224[[#This Row],[Balls bowled]]/Table224[[#This Row],[Wickets]],"NA")</f>
        <v>16.875</v>
      </c>
      <c r="W26">
        <v>2</v>
      </c>
      <c r="X26" s="4">
        <v>0</v>
      </c>
    </row>
    <row r="27" spans="2:24" x14ac:dyDescent="0.25">
      <c r="B27">
        <v>11</v>
      </c>
      <c r="C27" s="3" t="s">
        <v>42</v>
      </c>
      <c r="D27" s="3" t="s">
        <v>58</v>
      </c>
      <c r="E27" s="3" t="s">
        <v>27</v>
      </c>
      <c r="F27" s="3">
        <f>17</f>
        <v>17</v>
      </c>
      <c r="G27" s="3">
        <v>2</v>
      </c>
      <c r="H27" s="3">
        <v>1</v>
      </c>
      <c r="I27" s="3">
        <v>6</v>
      </c>
      <c r="J27" s="3">
        <v>2</v>
      </c>
      <c r="K27" s="9">
        <f>IFERROR(Table224[[#This Row],[Runs scored]]/(Table224[[#This Row],[Innings ]]-Table224[[#This Row],[Not outs]]),"NA")</f>
        <v>2</v>
      </c>
      <c r="L27" s="9">
        <f>IFERROR((Table224[[#This Row],[Runs scored]]/Table224[[#This Row],[Balls played]])*100,"NA")</f>
        <v>33.333333333333329</v>
      </c>
      <c r="M27" s="3">
        <v>0</v>
      </c>
      <c r="N27" s="3">
        <v>0</v>
      </c>
      <c r="O27" s="3">
        <v>21</v>
      </c>
      <c r="P27" s="3">
        <v>16</v>
      </c>
      <c r="Q27" s="3">
        <f t="shared" si="2"/>
        <v>350</v>
      </c>
      <c r="R27" s="3">
        <v>58.2</v>
      </c>
      <c r="S27" s="3">
        <v>518</v>
      </c>
      <c r="T27" s="9">
        <f>IFERROR(Table224[[#This Row],[Runs Conceded]]/(Table224[[#This Row],[Balls bowled]]/6),"NA")</f>
        <v>8.879999999999999</v>
      </c>
      <c r="U27" s="9">
        <f>IFERROR(Table224[[#This Row],[Runs Conceded]]/Table224[[#This Row],[Wickets]],"NA")</f>
        <v>24.666666666666668</v>
      </c>
      <c r="V27" s="9">
        <f>IFERROR(Table224[[#This Row],[Balls bowled]]/Table224[[#This Row],[Wickets]],"NA")</f>
        <v>16.666666666666668</v>
      </c>
      <c r="W27">
        <f>0</f>
        <v>0</v>
      </c>
      <c r="X27" s="4">
        <v>0</v>
      </c>
    </row>
  </sheetData>
  <mergeCells count="1">
    <mergeCell ref="G3:V7"/>
  </mergeCells>
  <pageMargins left="0.7" right="0.7" top="0.75" bottom="0.75" header="0.3" footer="0.3"/>
  <pageSetup orientation="portrait" horizontalDpi="4294967295" verticalDpi="4294967295" r:id="rId1"/>
  <ignoredErrors>
    <ignoredError sqref="F17:G17" calculatedColumn="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5"/>
  <sheetViews>
    <sheetView showGridLines="0" topLeftCell="A2" zoomScale="82" zoomScaleNormal="82" workbookViewId="0">
      <selection activeCell="G45" sqref="G45"/>
    </sheetView>
  </sheetViews>
  <sheetFormatPr defaultRowHeight="15" x14ac:dyDescent="0.25"/>
  <cols>
    <col min="1" max="1" width="9.140625" style="10"/>
    <col min="2" max="2" width="9.28515625" style="10" customWidth="1"/>
    <col min="3" max="4" width="9.140625" style="10" customWidth="1"/>
    <col min="5" max="5" width="15.28515625" style="9" customWidth="1"/>
    <col min="6" max="6" width="25" style="9" customWidth="1"/>
    <col min="7" max="7" width="14.140625" style="10" customWidth="1"/>
    <col min="8" max="8" width="21.7109375" style="9" bestFit="1" customWidth="1"/>
    <col min="9" max="9" width="24.7109375" style="9" customWidth="1"/>
    <col min="10" max="10" width="19.85546875" style="10" bestFit="1" customWidth="1"/>
    <col min="11" max="11" width="21.7109375" style="9" bestFit="1" customWidth="1"/>
    <col min="12" max="12" width="32.7109375" style="9" customWidth="1"/>
    <col min="13" max="13" width="19.85546875" style="10" bestFit="1" customWidth="1"/>
    <col min="14" max="14" width="21.7109375" style="9" customWidth="1"/>
    <col min="15" max="15" width="23.7109375" style="9" bestFit="1" customWidth="1"/>
    <col min="16" max="16384" width="9.140625" style="10"/>
  </cols>
  <sheetData>
    <row r="2" spans="2:20" x14ac:dyDescent="0.25">
      <c r="G2" s="23" t="s">
        <v>62</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3" customFormat="1" x14ac:dyDescent="0.25">
      <c r="E10" s="14"/>
      <c r="F10" s="25" t="s">
        <v>70</v>
      </c>
      <c r="G10" s="26"/>
      <c r="H10" s="14"/>
      <c r="I10" s="25" t="s">
        <v>63</v>
      </c>
      <c r="J10" s="26"/>
      <c r="K10" s="14"/>
      <c r="L10" s="11" t="s">
        <v>71</v>
      </c>
      <c r="N10" s="25" t="s">
        <v>72</v>
      </c>
      <c r="O10" s="26"/>
    </row>
    <row r="11" spans="2:20" s="13" customFormat="1" ht="15.75" thickBot="1" x14ac:dyDescent="0.3">
      <c r="E11" s="14"/>
      <c r="F11" s="27">
        <f>SUM(RCB!J17:J27)</f>
        <v>2112</v>
      </c>
      <c r="G11" s="28"/>
      <c r="H11" s="14"/>
      <c r="I11" s="27">
        <f>AVERAGE(RCB!K17:K27)</f>
        <v>30.345238095238095</v>
      </c>
      <c r="J11" s="28"/>
      <c r="K11" s="14"/>
      <c r="L11" s="12">
        <f>SUM(Table2[50+ Scores])</f>
        <v>18</v>
      </c>
      <c r="N11" s="27">
        <f>SUM(RCB!N17:N27)</f>
        <v>0</v>
      </c>
      <c r="O11" s="28"/>
    </row>
    <row r="15" spans="2:20" ht="21" x14ac:dyDescent="0.35">
      <c r="B15" s="15"/>
      <c r="C15" s="15"/>
    </row>
    <row r="16" spans="2:20" ht="21" x14ac:dyDescent="0.35">
      <c r="B16" s="15"/>
      <c r="C16" s="15"/>
    </row>
    <row r="17" spans="2:15" ht="21" x14ac:dyDescent="0.35">
      <c r="B17" s="15"/>
      <c r="C17" s="15"/>
      <c r="E17" s="24" t="s">
        <v>66</v>
      </c>
      <c r="F17" s="24"/>
      <c r="H17" s="24" t="s">
        <v>67</v>
      </c>
      <c r="I17" s="24"/>
      <c r="K17" s="24" t="s">
        <v>68</v>
      </c>
      <c r="L17" s="24"/>
      <c r="N17" s="24" t="s">
        <v>69</v>
      </c>
      <c r="O17" s="24"/>
    </row>
    <row r="18" spans="2:15" ht="21" x14ac:dyDescent="0.35">
      <c r="B18" s="15"/>
      <c r="C18" s="15"/>
      <c r="E18" s="18" t="s">
        <v>0</v>
      </c>
      <c r="F18" s="9" t="s">
        <v>79</v>
      </c>
      <c r="H18" s="18" t="s">
        <v>0</v>
      </c>
      <c r="I18" s="9" t="s">
        <v>80</v>
      </c>
      <c r="K18" s="18" t="s">
        <v>0</v>
      </c>
      <c r="L18" s="9" t="s">
        <v>81</v>
      </c>
      <c r="N18" s="18" t="s">
        <v>0</v>
      </c>
      <c r="O18" s="9" t="s">
        <v>82</v>
      </c>
    </row>
    <row r="19" spans="2:15" ht="21" x14ac:dyDescent="0.35">
      <c r="B19" s="15"/>
      <c r="C19" s="15"/>
      <c r="E19" s="9" t="s">
        <v>17</v>
      </c>
      <c r="F19" s="9">
        <v>657</v>
      </c>
      <c r="H19" s="9" t="s">
        <v>102</v>
      </c>
      <c r="I19" s="9">
        <v>62.333333333333336</v>
      </c>
      <c r="K19" s="9" t="s">
        <v>103</v>
      </c>
      <c r="L19" s="9">
        <v>291.66666666666663</v>
      </c>
      <c r="N19" s="9" t="s">
        <v>17</v>
      </c>
      <c r="O19" s="9">
        <v>8</v>
      </c>
    </row>
    <row r="20" spans="2:15" ht="21" x14ac:dyDescent="0.35">
      <c r="B20" s="15"/>
      <c r="C20" s="15"/>
      <c r="E20" s="9" t="s">
        <v>101</v>
      </c>
      <c r="F20" s="9">
        <v>403</v>
      </c>
      <c r="H20" s="9" t="s">
        <v>17</v>
      </c>
      <c r="I20" s="9">
        <v>54.75</v>
      </c>
      <c r="K20" s="9" t="s">
        <v>102</v>
      </c>
      <c r="L20" s="9">
        <v>185.14851485148515</v>
      </c>
      <c r="N20" s="9" t="s">
        <v>101</v>
      </c>
      <c r="O20" s="9">
        <v>4</v>
      </c>
    </row>
    <row r="21" spans="2:15" x14ac:dyDescent="0.25">
      <c r="E21" s="9" t="s">
        <v>19</v>
      </c>
      <c r="F21" s="9">
        <v>312</v>
      </c>
      <c r="H21" s="9" t="s">
        <v>20</v>
      </c>
      <c r="I21" s="9">
        <v>37.285714285714285</v>
      </c>
      <c r="K21" s="9" t="s">
        <v>20</v>
      </c>
      <c r="L21" s="9">
        <v>176.35135135135135</v>
      </c>
      <c r="N21" s="9" t="s">
        <v>19</v>
      </c>
      <c r="O21" s="9">
        <v>2</v>
      </c>
    </row>
    <row r="22" spans="2:15" x14ac:dyDescent="0.25">
      <c r="E22" s="9" t="s">
        <v>20</v>
      </c>
      <c r="F22" s="9">
        <v>261</v>
      </c>
      <c r="H22" s="9" t="s">
        <v>103</v>
      </c>
      <c r="I22" s="9">
        <v>35</v>
      </c>
      <c r="K22" s="9" t="s">
        <v>101</v>
      </c>
      <c r="L22" s="9">
        <v>175.9825327510917</v>
      </c>
      <c r="N22" s="9" t="s">
        <v>21</v>
      </c>
      <c r="O22" s="9">
        <v>1</v>
      </c>
    </row>
    <row r="23" spans="2:15" x14ac:dyDescent="0.25">
      <c r="E23" s="9" t="s">
        <v>102</v>
      </c>
      <c r="F23" s="9">
        <v>187</v>
      </c>
      <c r="H23" s="9" t="s">
        <v>101</v>
      </c>
      <c r="I23" s="9">
        <v>33.583333333333336</v>
      </c>
      <c r="K23" s="9" t="s">
        <v>18</v>
      </c>
      <c r="L23" s="9">
        <v>148.4375</v>
      </c>
      <c r="N23" s="9" t="s">
        <v>102</v>
      </c>
      <c r="O23" s="9">
        <v>1</v>
      </c>
    </row>
    <row r="24" spans="2:15" x14ac:dyDescent="0.25">
      <c r="N24" s="9" t="s">
        <v>20</v>
      </c>
      <c r="O24" s="9">
        <v>1</v>
      </c>
    </row>
    <row r="25" spans="2:15" x14ac:dyDescent="0.25">
      <c r="N25" s="9" t="s">
        <v>103</v>
      </c>
      <c r="O25" s="9">
        <v>1</v>
      </c>
    </row>
  </sheetData>
  <mergeCells count="11">
    <mergeCell ref="G2:T6"/>
    <mergeCell ref="H17:I17"/>
    <mergeCell ref="K17:L17"/>
    <mergeCell ref="N17:O17"/>
    <mergeCell ref="F10:G10"/>
    <mergeCell ref="F11:G11"/>
    <mergeCell ref="I10:J10"/>
    <mergeCell ref="I11:J11"/>
    <mergeCell ref="N10:O10"/>
    <mergeCell ref="N11:O11"/>
    <mergeCell ref="E17:F17"/>
  </mergeCells>
  <pageMargins left="0.7" right="0.7" top="0.75" bottom="0.75" header="0.3" footer="0.3"/>
  <pageSetup orientation="portrait" horizontalDpi="4294967295" verticalDpi="4294967295"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0"/>
  <sheetViews>
    <sheetView showGridLines="0" topLeftCell="A2" zoomScale="82" zoomScaleNormal="82" workbookViewId="0">
      <selection activeCell="L48" sqref="L48"/>
    </sheetView>
  </sheetViews>
  <sheetFormatPr defaultRowHeight="15" x14ac:dyDescent="0.25"/>
  <cols>
    <col min="1" max="1" width="9.140625" style="10"/>
    <col min="2" max="2" width="9.28515625" style="10" customWidth="1"/>
    <col min="3" max="4" width="9.140625" style="10" customWidth="1"/>
    <col min="5" max="5" width="21.7109375" style="9" bestFit="1" customWidth="1"/>
    <col min="6" max="6" width="13" style="9" bestFit="1" customWidth="1"/>
    <col min="7" max="7" width="14.140625" style="10" customWidth="1"/>
    <col min="8" max="8" width="21.7109375" style="9" bestFit="1" customWidth="1"/>
    <col min="9" max="9" width="29.28515625" style="9" customWidth="1"/>
    <col min="10" max="10" width="19.85546875" style="10" bestFit="1" customWidth="1"/>
    <col min="11" max="11" width="21.7109375" style="9" bestFit="1" customWidth="1"/>
    <col min="12" max="12" width="25.42578125" style="9" bestFit="1" customWidth="1"/>
    <col min="13" max="13" width="19.85546875" style="10" bestFit="1" customWidth="1"/>
    <col min="14" max="14" width="21.7109375" style="9" customWidth="1"/>
    <col min="15" max="15" width="13.5703125" style="9" bestFit="1" customWidth="1"/>
    <col min="16" max="16384" width="9.140625" style="10"/>
  </cols>
  <sheetData>
    <row r="2" spans="2:20" x14ac:dyDescent="0.25">
      <c r="G2" s="23" t="s">
        <v>73</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3" customFormat="1" x14ac:dyDescent="0.25">
      <c r="E10" s="14"/>
      <c r="F10" s="25" t="s">
        <v>74</v>
      </c>
      <c r="G10" s="26"/>
      <c r="H10" s="14"/>
      <c r="I10" s="25" t="s">
        <v>75</v>
      </c>
      <c r="J10" s="26"/>
      <c r="K10" s="14"/>
      <c r="L10" s="11" t="s">
        <v>76</v>
      </c>
      <c r="N10" s="25" t="s">
        <v>77</v>
      </c>
      <c r="O10" s="26"/>
    </row>
    <row r="11" spans="2:20" s="13" customFormat="1" ht="15.75" thickBot="1" x14ac:dyDescent="0.3">
      <c r="E11" s="14"/>
      <c r="F11" s="27">
        <f>SUM(RCB!O17:O27)</f>
        <v>75</v>
      </c>
      <c r="G11" s="28"/>
      <c r="H11" s="14"/>
      <c r="I11" s="27">
        <f>(SUM(RCB!S17:S27)/(SUM(RCB!Q17:Q27)/6))</f>
        <v>9.1170731707317074</v>
      </c>
      <c r="J11" s="28"/>
      <c r="K11" s="14"/>
      <c r="L11" s="12">
        <f>SUM(Table2[Runs Conceded])/SUM(Table2[Wickets])</f>
        <v>24.92</v>
      </c>
      <c r="N11" s="27">
        <f>SUM(RCB!Q17:Q27)/SUM(RCB!O17:O27)</f>
        <v>16.399999999999999</v>
      </c>
      <c r="O11" s="28"/>
    </row>
    <row r="15" spans="2:20" ht="21" x14ac:dyDescent="0.35">
      <c r="B15" s="15"/>
      <c r="C15" s="15"/>
    </row>
    <row r="16" spans="2:20" ht="21" x14ac:dyDescent="0.35">
      <c r="B16" s="15"/>
      <c r="C16" s="15"/>
    </row>
    <row r="17" spans="2:15" ht="21" x14ac:dyDescent="0.35">
      <c r="B17" s="15"/>
      <c r="C17" s="15"/>
      <c r="E17" s="24" t="s">
        <v>78</v>
      </c>
      <c r="F17" s="24"/>
      <c r="H17" s="24" t="s">
        <v>85</v>
      </c>
      <c r="I17" s="24"/>
      <c r="K17" s="24" t="s">
        <v>86</v>
      </c>
      <c r="L17" s="24"/>
      <c r="N17" s="24" t="s">
        <v>87</v>
      </c>
      <c r="O17" s="24"/>
    </row>
    <row r="18" spans="2:15" ht="21" x14ac:dyDescent="0.35">
      <c r="B18" s="15"/>
      <c r="C18" s="15"/>
      <c r="E18" s="18" t="s">
        <v>0</v>
      </c>
      <c r="F18" s="9" t="s">
        <v>83</v>
      </c>
      <c r="H18" s="18" t="s">
        <v>0</v>
      </c>
      <c r="I18" s="9" t="s">
        <v>129</v>
      </c>
      <c r="K18" s="18" t="s">
        <v>0</v>
      </c>
      <c r="L18" s="9" t="s">
        <v>88</v>
      </c>
      <c r="N18" s="18" t="s">
        <v>0</v>
      </c>
      <c r="O18" s="9" t="s">
        <v>84</v>
      </c>
    </row>
    <row r="19" spans="2:15" ht="21" x14ac:dyDescent="0.35">
      <c r="B19" s="15"/>
      <c r="C19" s="15"/>
      <c r="E19" s="9" t="s">
        <v>104</v>
      </c>
      <c r="F19" s="9">
        <v>22</v>
      </c>
      <c r="H19" s="9" t="s">
        <v>21</v>
      </c>
      <c r="I19" s="9">
        <v>8.2391304347826093</v>
      </c>
      <c r="K19" s="9" t="s">
        <v>104</v>
      </c>
      <c r="L19" s="9">
        <v>17.545454545454547</v>
      </c>
      <c r="N19" s="9" t="s">
        <v>104</v>
      </c>
      <c r="O19" s="9">
        <v>12</v>
      </c>
    </row>
    <row r="20" spans="2:15" ht="21" x14ac:dyDescent="0.35">
      <c r="B20" s="15"/>
      <c r="C20" s="15"/>
      <c r="E20" s="9" t="s">
        <v>22</v>
      </c>
      <c r="F20" s="9">
        <v>17</v>
      </c>
      <c r="H20" s="9" t="s">
        <v>104</v>
      </c>
      <c r="I20" s="9">
        <v>8.7727272727272734</v>
      </c>
      <c r="K20" s="9" t="s">
        <v>21</v>
      </c>
      <c r="L20" s="9">
        <v>22.294117647058822</v>
      </c>
      <c r="N20" s="9" t="s">
        <v>103</v>
      </c>
      <c r="O20" s="9">
        <v>14</v>
      </c>
    </row>
    <row r="21" spans="2:15" x14ac:dyDescent="0.25">
      <c r="E21" s="9" t="s">
        <v>21</v>
      </c>
      <c r="F21" s="9">
        <v>17</v>
      </c>
      <c r="H21" s="9" t="s">
        <v>22</v>
      </c>
      <c r="I21" s="9">
        <v>9.2884615384615383</v>
      </c>
      <c r="K21" s="9" t="s">
        <v>103</v>
      </c>
      <c r="L21" s="9">
        <v>25.166666666666668</v>
      </c>
      <c r="N21" s="9" t="s">
        <v>21</v>
      </c>
      <c r="O21" s="9">
        <v>16.235294117647058</v>
      </c>
    </row>
    <row r="22" spans="2:15" x14ac:dyDescent="0.25">
      <c r="E22" s="9" t="s">
        <v>23</v>
      </c>
      <c r="F22" s="9">
        <v>13</v>
      </c>
      <c r="H22" s="9" t="s">
        <v>23</v>
      </c>
      <c r="I22" s="9">
        <v>9.591836734693878</v>
      </c>
      <c r="K22" s="9" t="s">
        <v>22</v>
      </c>
      <c r="L22" s="9">
        <v>28.411764705882351</v>
      </c>
      <c r="N22" s="9" t="s">
        <v>22</v>
      </c>
      <c r="O22" s="9">
        <v>18.352941176470587</v>
      </c>
    </row>
    <row r="23" spans="2:15" x14ac:dyDescent="0.25">
      <c r="E23" s="9" t="s">
        <v>103</v>
      </c>
      <c r="F23" s="9">
        <v>6</v>
      </c>
      <c r="H23" s="9" t="s">
        <v>103</v>
      </c>
      <c r="I23" s="9">
        <v>10.785714285714286</v>
      </c>
      <c r="K23" s="9" t="s">
        <v>23</v>
      </c>
      <c r="L23" s="9">
        <v>36.153846153846153</v>
      </c>
      <c r="N23" s="9" t="s">
        <v>23</v>
      </c>
      <c r="O23" s="9">
        <v>22.615384615384617</v>
      </c>
    </row>
    <row r="24" spans="2:15" x14ac:dyDescent="0.25">
      <c r="H24" s="10"/>
      <c r="I24" s="10"/>
    </row>
    <row r="25" spans="2:15" x14ac:dyDescent="0.25">
      <c r="H25" s="10"/>
      <c r="I25" s="10"/>
    </row>
    <row r="26" spans="2:15" x14ac:dyDescent="0.25">
      <c r="H26" s="10"/>
      <c r="I26" s="10"/>
    </row>
    <row r="27" spans="2:15" x14ac:dyDescent="0.25">
      <c r="H27" s="10"/>
      <c r="I27" s="10"/>
    </row>
    <row r="28" spans="2:15" x14ac:dyDescent="0.25">
      <c r="H28" s="10"/>
      <c r="I28" s="10"/>
    </row>
    <row r="29" spans="2:15" x14ac:dyDescent="0.25">
      <c r="H29" s="10"/>
      <c r="I29" s="10"/>
    </row>
    <row r="30" spans="2:15" x14ac:dyDescent="0.25">
      <c r="H30" s="10"/>
      <c r="I30" s="10"/>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5"/>
  <sheetViews>
    <sheetView showGridLines="0" zoomScale="82" zoomScaleNormal="82" workbookViewId="0">
      <selection activeCell="T37" sqref="T37"/>
    </sheetView>
  </sheetViews>
  <sheetFormatPr defaultRowHeight="15" x14ac:dyDescent="0.25"/>
  <cols>
    <col min="1" max="1" width="9.140625" style="10"/>
    <col min="2" max="2" width="9.28515625" style="10" customWidth="1"/>
    <col min="3" max="4" width="9.140625" style="10" customWidth="1"/>
    <col min="5" max="5" width="20.140625" style="9" customWidth="1"/>
    <col min="6" max="6" width="18.42578125" style="9" customWidth="1"/>
    <col min="7" max="7" width="14.140625" style="10" customWidth="1"/>
    <col min="8" max="8" width="20.140625" style="9" customWidth="1"/>
    <col min="9" max="9" width="18.42578125" style="9" customWidth="1"/>
    <col min="10" max="10" width="19.85546875" style="10" bestFit="1" customWidth="1"/>
    <col min="11" max="11" width="20.140625" style="9" customWidth="1"/>
    <col min="12" max="12" width="24.28515625" style="9" customWidth="1"/>
    <col min="13" max="13" width="19.85546875" style="10" bestFit="1" customWidth="1"/>
    <col min="14" max="14" width="15.85546875" style="9" customWidth="1"/>
    <col min="15" max="15" width="16.85546875" style="9" customWidth="1"/>
    <col min="16" max="16384" width="9.140625" style="10"/>
  </cols>
  <sheetData>
    <row r="2" spans="2:20" x14ac:dyDescent="0.25">
      <c r="G2" s="23" t="s">
        <v>107</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3" customFormat="1" x14ac:dyDescent="0.25">
      <c r="E10" s="14"/>
      <c r="F10" s="25" t="s">
        <v>70</v>
      </c>
      <c r="G10" s="26"/>
      <c r="H10" s="14"/>
      <c r="I10" s="25" t="s">
        <v>63</v>
      </c>
      <c r="J10" s="26"/>
      <c r="K10" s="14"/>
      <c r="L10" s="11" t="s">
        <v>71</v>
      </c>
      <c r="N10" s="25" t="s">
        <v>72</v>
      </c>
      <c r="O10" s="26"/>
    </row>
    <row r="11" spans="2:20" s="13" customFormat="1" ht="15.75" thickBot="1" x14ac:dyDescent="0.3">
      <c r="E11" s="14"/>
      <c r="F11" s="27">
        <f>SUM(GT!J17:J27)</f>
        <v>2584</v>
      </c>
      <c r="G11" s="28"/>
      <c r="H11" s="14"/>
      <c r="I11" s="27">
        <f>AVERAGE(GT!K17:K27)</f>
        <v>28.202400994067659</v>
      </c>
      <c r="J11" s="28"/>
      <c r="K11" s="14"/>
      <c r="L11" s="12">
        <f>SUM(Table2245[50+ Scores])</f>
        <v>18</v>
      </c>
      <c r="N11" s="27">
        <f>SUM(GT!N17:N27)</f>
        <v>1</v>
      </c>
      <c r="O11" s="28"/>
    </row>
    <row r="15" spans="2:20" ht="21" x14ac:dyDescent="0.35">
      <c r="B15" s="15"/>
      <c r="C15" s="15"/>
    </row>
    <row r="16" spans="2:20" ht="21" x14ac:dyDescent="0.35">
      <c r="B16" s="15"/>
      <c r="C16" s="15"/>
    </row>
    <row r="17" spans="2:15" ht="21" x14ac:dyDescent="0.35">
      <c r="B17" s="15"/>
      <c r="C17" s="15"/>
      <c r="E17" s="24" t="s">
        <v>66</v>
      </c>
      <c r="F17" s="24"/>
      <c r="H17" s="24" t="s">
        <v>67</v>
      </c>
      <c r="I17" s="24"/>
      <c r="K17" s="24" t="s">
        <v>68</v>
      </c>
      <c r="L17" s="24"/>
      <c r="N17" s="24" t="s">
        <v>69</v>
      </c>
      <c r="O17" s="24"/>
    </row>
    <row r="18" spans="2:15" ht="21" x14ac:dyDescent="0.35">
      <c r="B18" s="15"/>
      <c r="C18" s="15"/>
      <c r="E18" s="16" t="s">
        <v>108</v>
      </c>
      <c r="F18" s="9" t="s">
        <v>109</v>
      </c>
      <c r="H18" s="16" t="s">
        <v>108</v>
      </c>
      <c r="I18" s="9" t="s">
        <v>110</v>
      </c>
      <c r="K18" s="16" t="s">
        <v>108</v>
      </c>
      <c r="L18" s="9" t="s">
        <v>111</v>
      </c>
      <c r="N18" s="16" t="s">
        <v>108</v>
      </c>
      <c r="O18" s="9" t="s">
        <v>112</v>
      </c>
    </row>
    <row r="19" spans="2:15" ht="21" x14ac:dyDescent="0.35">
      <c r="B19" s="15"/>
      <c r="C19" s="15"/>
      <c r="E19" s="17" t="s">
        <v>46</v>
      </c>
      <c r="F19" s="9">
        <v>759</v>
      </c>
      <c r="H19" s="17" t="s">
        <v>95</v>
      </c>
      <c r="I19" s="9">
        <v>59.777777777777779</v>
      </c>
      <c r="K19" s="17" t="s">
        <v>49</v>
      </c>
      <c r="L19" s="9">
        <v>179</v>
      </c>
      <c r="N19" s="17" t="s">
        <v>47</v>
      </c>
      <c r="O19" s="9">
        <v>6</v>
      </c>
    </row>
    <row r="20" spans="2:15" ht="21" x14ac:dyDescent="0.35">
      <c r="B20" s="15"/>
      <c r="C20" s="15"/>
      <c r="E20" s="17" t="s">
        <v>47</v>
      </c>
      <c r="F20" s="9">
        <v>650</v>
      </c>
      <c r="H20" s="17" t="s">
        <v>46</v>
      </c>
      <c r="I20" s="9">
        <v>54.214285714285715</v>
      </c>
      <c r="K20" s="17" t="s">
        <v>50</v>
      </c>
      <c r="L20" s="9">
        <v>167.79661016949152</v>
      </c>
      <c r="N20" s="17" t="s">
        <v>46</v>
      </c>
      <c r="O20" s="9">
        <v>6</v>
      </c>
    </row>
    <row r="21" spans="2:15" x14ac:dyDescent="0.25">
      <c r="E21" s="17" t="s">
        <v>95</v>
      </c>
      <c r="F21" s="9">
        <v>538</v>
      </c>
      <c r="H21" s="17" t="s">
        <v>49</v>
      </c>
      <c r="I21" s="9">
        <v>29.833333333333332</v>
      </c>
      <c r="K21" s="17" t="s">
        <v>95</v>
      </c>
      <c r="L21" s="9">
        <v>163.03030303030303</v>
      </c>
      <c r="N21" s="17" t="s">
        <v>95</v>
      </c>
      <c r="O21" s="9">
        <v>5</v>
      </c>
    </row>
    <row r="22" spans="2:15" x14ac:dyDescent="0.25">
      <c r="E22" s="17" t="s">
        <v>48</v>
      </c>
      <c r="F22" s="9">
        <v>291</v>
      </c>
      <c r="H22" s="17" t="s">
        <v>48</v>
      </c>
      <c r="I22" s="9">
        <v>26.454545454545453</v>
      </c>
      <c r="K22" s="17" t="s">
        <v>48</v>
      </c>
      <c r="L22" s="9">
        <v>157.29729729729729</v>
      </c>
      <c r="N22" s="17" t="s">
        <v>49</v>
      </c>
      <c r="O22" s="9">
        <v>1</v>
      </c>
    </row>
    <row r="23" spans="2:15" x14ac:dyDescent="0.25">
      <c r="E23" s="17" t="s">
        <v>49</v>
      </c>
      <c r="F23" s="9">
        <v>179</v>
      </c>
      <c r="H23" s="17" t="s">
        <v>47</v>
      </c>
      <c r="I23" s="9">
        <v>50</v>
      </c>
      <c r="K23" s="17" t="s">
        <v>46</v>
      </c>
      <c r="L23" s="9">
        <v>156.17283950617283</v>
      </c>
      <c r="N23" s="10"/>
    </row>
    <row r="24" spans="2:15" x14ac:dyDescent="0.25">
      <c r="E24" s="10"/>
      <c r="H24" s="10"/>
      <c r="K24" s="10"/>
      <c r="N24" s="10"/>
    </row>
    <row r="25" spans="2:15" x14ac:dyDescent="0.25">
      <c r="E25" s="10"/>
      <c r="H25" s="10"/>
      <c r="K25" s="10"/>
      <c r="N25" s="10"/>
    </row>
    <row r="26" spans="2:15" x14ac:dyDescent="0.25">
      <c r="E26" s="10"/>
      <c r="H26" s="10"/>
      <c r="K26" s="10"/>
      <c r="N26" s="10"/>
    </row>
    <row r="27" spans="2:15" x14ac:dyDescent="0.25">
      <c r="E27" s="10"/>
      <c r="H27" s="10"/>
      <c r="K27" s="10"/>
      <c r="N27" s="10"/>
    </row>
    <row r="28" spans="2:15" x14ac:dyDescent="0.25">
      <c r="E28" s="10"/>
      <c r="H28" s="10"/>
      <c r="K28" s="10"/>
      <c r="N28" s="10"/>
    </row>
    <row r="29" spans="2:15" x14ac:dyDescent="0.25">
      <c r="E29" s="10"/>
      <c r="H29" s="10"/>
      <c r="K29" s="10"/>
      <c r="N29" s="10"/>
    </row>
    <row r="30" spans="2:15" x14ac:dyDescent="0.25">
      <c r="E30" s="10"/>
      <c r="H30" s="10"/>
      <c r="K30" s="10"/>
      <c r="N30" s="10"/>
    </row>
    <row r="31" spans="2:15" x14ac:dyDescent="0.25">
      <c r="E31" s="10"/>
      <c r="H31" s="10"/>
      <c r="K31" s="10"/>
      <c r="N31" s="10"/>
    </row>
    <row r="32" spans="2:15" x14ac:dyDescent="0.25">
      <c r="E32" s="10"/>
      <c r="H32" s="10"/>
      <c r="K32" s="10"/>
      <c r="N32" s="10"/>
    </row>
    <row r="33" spans="5:14" x14ac:dyDescent="0.25">
      <c r="E33" s="10"/>
      <c r="H33" s="10"/>
      <c r="K33" s="10"/>
      <c r="N33" s="10"/>
    </row>
    <row r="34" spans="5:14" x14ac:dyDescent="0.25">
      <c r="E34" s="10"/>
      <c r="H34" s="10"/>
      <c r="K34" s="10"/>
      <c r="N34" s="10"/>
    </row>
    <row r="35" spans="5:14" x14ac:dyDescent="0.25">
      <c r="E35" s="10"/>
      <c r="H35" s="10"/>
      <c r="K35" s="10"/>
      <c r="N35" s="10"/>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showGridLines="0" zoomScale="82" zoomScaleNormal="82" workbookViewId="0">
      <selection activeCell="S37" sqref="S37"/>
    </sheetView>
  </sheetViews>
  <sheetFormatPr defaultRowHeight="15" x14ac:dyDescent="0.25"/>
  <cols>
    <col min="1" max="1" width="9.140625" style="10"/>
    <col min="2" max="2" width="9.28515625" style="10" customWidth="1"/>
    <col min="3" max="4" width="9.140625" style="10" customWidth="1"/>
    <col min="5" max="5" width="18.140625" style="9" customWidth="1"/>
    <col min="6" max="6" width="19.42578125" style="9" bestFit="1" customWidth="1"/>
    <col min="7" max="7" width="14.140625" style="10" customWidth="1"/>
    <col min="8" max="8" width="18.140625" style="9" customWidth="1"/>
    <col min="9" max="9" width="29.28515625" style="9" customWidth="1"/>
    <col min="10" max="10" width="19.85546875" style="10" bestFit="1" customWidth="1"/>
    <col min="11" max="11" width="18.140625" style="9" customWidth="1"/>
    <col min="12" max="12" width="25.42578125" style="9" customWidth="1"/>
    <col min="13" max="13" width="19.85546875" style="10" bestFit="1" customWidth="1"/>
    <col min="14" max="14" width="18.140625" style="9" customWidth="1"/>
    <col min="15" max="15" width="32.42578125" style="9" customWidth="1"/>
    <col min="16" max="16384" width="9.140625" style="10"/>
  </cols>
  <sheetData>
    <row r="2" spans="2:20" x14ac:dyDescent="0.25">
      <c r="G2" s="23" t="s">
        <v>113</v>
      </c>
      <c r="H2" s="23"/>
      <c r="I2" s="23"/>
      <c r="J2" s="23"/>
      <c r="K2" s="23"/>
      <c r="L2" s="23"/>
      <c r="M2" s="23"/>
      <c r="N2" s="23"/>
      <c r="O2" s="23"/>
      <c r="P2" s="23"/>
      <c r="Q2" s="23"/>
      <c r="R2" s="23"/>
      <c r="S2" s="23"/>
      <c r="T2" s="23"/>
    </row>
    <row r="3" spans="2:20" x14ac:dyDescent="0.25">
      <c r="G3" s="23"/>
      <c r="H3" s="23"/>
      <c r="I3" s="23"/>
      <c r="J3" s="23"/>
      <c r="K3" s="23"/>
      <c r="L3" s="23"/>
      <c r="M3" s="23"/>
      <c r="N3" s="23"/>
      <c r="O3" s="23"/>
      <c r="P3" s="23"/>
      <c r="Q3" s="23"/>
      <c r="R3" s="23"/>
      <c r="S3" s="23"/>
      <c r="T3" s="23"/>
    </row>
    <row r="4" spans="2:20" x14ac:dyDescent="0.25">
      <c r="G4" s="23"/>
      <c r="H4" s="23"/>
      <c r="I4" s="23"/>
      <c r="J4" s="23"/>
      <c r="K4" s="23"/>
      <c r="L4" s="23"/>
      <c r="M4" s="23"/>
      <c r="N4" s="23"/>
      <c r="O4" s="23"/>
      <c r="P4" s="23"/>
      <c r="Q4" s="23"/>
      <c r="R4" s="23"/>
      <c r="S4" s="23"/>
      <c r="T4" s="23"/>
    </row>
    <row r="5" spans="2:20" x14ac:dyDescent="0.25">
      <c r="G5" s="23"/>
      <c r="H5" s="23"/>
      <c r="I5" s="23"/>
      <c r="J5" s="23"/>
      <c r="K5" s="23"/>
      <c r="L5" s="23"/>
      <c r="M5" s="23"/>
      <c r="N5" s="23"/>
      <c r="O5" s="23"/>
      <c r="P5" s="23"/>
      <c r="Q5" s="23"/>
      <c r="R5" s="23"/>
      <c r="S5" s="23"/>
      <c r="T5" s="23"/>
    </row>
    <row r="6" spans="2:20" x14ac:dyDescent="0.25">
      <c r="G6" s="23"/>
      <c r="H6" s="23"/>
      <c r="I6" s="23"/>
      <c r="J6" s="23"/>
      <c r="K6" s="23"/>
      <c r="L6" s="23"/>
      <c r="M6" s="23"/>
      <c r="N6" s="23"/>
      <c r="O6" s="23"/>
      <c r="P6" s="23"/>
      <c r="Q6" s="23"/>
      <c r="R6" s="23"/>
      <c r="S6" s="23"/>
      <c r="T6" s="23"/>
    </row>
    <row r="9" spans="2:20" ht="15.75" thickBot="1" x14ac:dyDescent="0.3"/>
    <row r="10" spans="2:20" s="13" customFormat="1" x14ac:dyDescent="0.25">
      <c r="E10" s="14"/>
      <c r="F10" s="25" t="s">
        <v>74</v>
      </c>
      <c r="G10" s="26"/>
      <c r="H10" s="14"/>
      <c r="I10" s="25" t="s">
        <v>75</v>
      </c>
      <c r="J10" s="26"/>
      <c r="K10" s="14"/>
      <c r="L10" s="11" t="s">
        <v>76</v>
      </c>
      <c r="N10" s="25" t="s">
        <v>77</v>
      </c>
      <c r="O10" s="26"/>
    </row>
    <row r="11" spans="2:20" s="13" customFormat="1" ht="15.75" thickBot="1" x14ac:dyDescent="0.3">
      <c r="E11" s="14"/>
      <c r="F11" s="27">
        <f>SUM(GT!O17:O27)</f>
        <v>75</v>
      </c>
      <c r="G11" s="28"/>
      <c r="H11" s="14"/>
      <c r="I11" s="27">
        <f>(SUM(GT!S17:S27)/(SUM(GT!Q17:Q27)/6))</f>
        <v>9.1215351812366734</v>
      </c>
      <c r="J11" s="28"/>
      <c r="K11" s="14"/>
      <c r="L11" s="12">
        <f>SUM(Table2245[Runs Conceded])/SUM(Table2245[Wickets])</f>
        <v>28.52</v>
      </c>
      <c r="N11" s="27">
        <f>SUM(GT!Q17:Q27)/SUM(GT!O17:O27)</f>
        <v>18.760000000000002</v>
      </c>
      <c r="O11" s="28"/>
    </row>
    <row r="15" spans="2:20" ht="21" x14ac:dyDescent="0.35">
      <c r="B15" s="15"/>
      <c r="C15" s="15"/>
    </row>
    <row r="16" spans="2:20" ht="21" x14ac:dyDescent="0.35">
      <c r="B16" s="15"/>
      <c r="C16" s="15"/>
    </row>
    <row r="17" spans="2:15" ht="21" x14ac:dyDescent="0.35">
      <c r="B17" s="15"/>
      <c r="C17" s="15"/>
      <c r="E17" s="24" t="s">
        <v>78</v>
      </c>
      <c r="F17" s="24"/>
      <c r="H17" s="24" t="s">
        <v>85</v>
      </c>
      <c r="I17" s="24"/>
      <c r="K17" s="24" t="s">
        <v>86</v>
      </c>
      <c r="L17" s="24"/>
      <c r="N17" s="24" t="s">
        <v>87</v>
      </c>
      <c r="O17" s="24"/>
    </row>
    <row r="18" spans="2:15" ht="21" x14ac:dyDescent="0.35">
      <c r="B18" s="15"/>
      <c r="C18" s="15"/>
      <c r="E18" s="18" t="s">
        <v>114</v>
      </c>
      <c r="F18" s="9" t="s">
        <v>83</v>
      </c>
      <c r="H18" s="18" t="s">
        <v>114</v>
      </c>
      <c r="I18" s="9" t="s">
        <v>115</v>
      </c>
      <c r="K18" s="18" t="s">
        <v>114</v>
      </c>
      <c r="L18" s="9" t="s">
        <v>116</v>
      </c>
      <c r="N18" s="18" t="s">
        <v>114</v>
      </c>
      <c r="O18" s="9" t="s">
        <v>117</v>
      </c>
    </row>
    <row r="19" spans="2:15" ht="21" x14ac:dyDescent="0.35">
      <c r="B19" s="15"/>
      <c r="C19" s="15"/>
      <c r="E19" s="9" t="s">
        <v>53</v>
      </c>
      <c r="F19" s="9">
        <v>25</v>
      </c>
      <c r="H19" s="9" t="s">
        <v>53</v>
      </c>
      <c r="I19" s="9">
        <v>8.2711864406779654</v>
      </c>
      <c r="K19" s="9" t="s">
        <v>53</v>
      </c>
      <c r="L19" s="9">
        <v>19.52</v>
      </c>
      <c r="N19" s="9" t="s">
        <v>52</v>
      </c>
      <c r="O19" s="9">
        <v>13.421052631578945</v>
      </c>
    </row>
    <row r="20" spans="2:15" ht="21" x14ac:dyDescent="0.35">
      <c r="B20" s="15"/>
      <c r="C20" s="15"/>
      <c r="E20" s="9" t="s">
        <v>52</v>
      </c>
      <c r="F20" s="9">
        <v>19</v>
      </c>
      <c r="H20" s="9" t="s">
        <v>54</v>
      </c>
      <c r="I20" s="9">
        <v>9.2456140350877192</v>
      </c>
      <c r="K20" s="9" t="s">
        <v>52</v>
      </c>
      <c r="L20" s="9">
        <v>20.684210526315791</v>
      </c>
      <c r="N20" s="9" t="s">
        <v>53</v>
      </c>
      <c r="O20" s="9">
        <v>14.16</v>
      </c>
    </row>
    <row r="21" spans="2:15" x14ac:dyDescent="0.25">
      <c r="E21" s="9" t="s">
        <v>54</v>
      </c>
      <c r="F21" s="9">
        <v>16</v>
      </c>
      <c r="H21" s="9" t="s">
        <v>52</v>
      </c>
      <c r="I21" s="9">
        <v>9.2470588235294127</v>
      </c>
      <c r="K21" s="9" t="s">
        <v>54</v>
      </c>
      <c r="L21" s="9">
        <v>32.9375</v>
      </c>
      <c r="N21" s="9" t="s">
        <v>51</v>
      </c>
      <c r="O21" s="9">
        <v>21</v>
      </c>
    </row>
    <row r="22" spans="2:15" x14ac:dyDescent="0.25">
      <c r="E22" s="9" t="s">
        <v>96</v>
      </c>
      <c r="F22" s="9">
        <v>9</v>
      </c>
      <c r="H22" s="9" t="s">
        <v>96</v>
      </c>
      <c r="I22" s="9">
        <v>9.3454545454545457</v>
      </c>
      <c r="K22" s="9" t="s">
        <v>51</v>
      </c>
      <c r="L22" s="9">
        <v>36.166666666666664</v>
      </c>
      <c r="N22" s="9" t="s">
        <v>54</v>
      </c>
      <c r="O22" s="9">
        <v>21.375</v>
      </c>
    </row>
    <row r="23" spans="2:15" x14ac:dyDescent="0.25">
      <c r="E23" s="9" t="s">
        <v>51</v>
      </c>
      <c r="F23" s="9">
        <v>6</v>
      </c>
      <c r="H23" s="9" t="s">
        <v>51</v>
      </c>
      <c r="I23" s="9">
        <v>10.333333333333334</v>
      </c>
      <c r="K23" s="9" t="s">
        <v>96</v>
      </c>
      <c r="L23" s="9">
        <v>57.111111111111114</v>
      </c>
      <c r="N23" s="9" t="s">
        <v>96</v>
      </c>
      <c r="O23" s="9">
        <v>36.666666666666664</v>
      </c>
    </row>
  </sheetData>
  <mergeCells count="11">
    <mergeCell ref="E17:F17"/>
    <mergeCell ref="H17:I17"/>
    <mergeCell ref="K17:L17"/>
    <mergeCell ref="N17:O17"/>
    <mergeCell ref="G2:T6"/>
    <mergeCell ref="F10:G10"/>
    <mergeCell ref="I10:J10"/>
    <mergeCell ref="N10:O10"/>
    <mergeCell ref="F11:G11"/>
    <mergeCell ref="I11:J11"/>
    <mergeCell ref="N11:O11"/>
  </mergeCells>
  <pageMargins left="0.7" right="0.7" top="0.75" bottom="0.75" header="0.3" footer="0.3"/>
  <pageSetup orientation="portrait" horizontalDpi="4294967295" verticalDpi="4294967295"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All Players</vt:lpstr>
      <vt:lpstr>RCB</vt:lpstr>
      <vt:lpstr>GT</vt:lpstr>
      <vt:lpstr>MI</vt:lpstr>
      <vt:lpstr>PBKS</vt:lpstr>
      <vt:lpstr>RCB BAT </vt:lpstr>
      <vt:lpstr>RCB BOWL</vt:lpstr>
      <vt:lpstr>GT BAT</vt:lpstr>
      <vt:lpstr>GT BOWL</vt:lpstr>
      <vt:lpstr>MI BAT</vt:lpstr>
      <vt:lpstr>MI BOWL</vt:lpstr>
      <vt:lpstr>PBKS BAT</vt:lpstr>
      <vt:lpstr>PBKS BOWL</vt:lpstr>
      <vt:lpstr>J17J27</vt:lpstr>
      <vt:lpstr>TotalRuns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2025-06-11T05:16:56Z</dcterms:created>
  <dcterms:modified xsi:type="dcterms:W3CDTF">2025-06-22T05:42:12Z</dcterms:modified>
</cp:coreProperties>
</file>