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filterPrivacy="1" autoCompressPictures="0"/>
  <bookViews>
    <workbookView xWindow="0" yWindow="0" windowWidth="25600" windowHeight="14800" tabRatio="714" activeTab="2"/>
  </bookViews>
  <sheets>
    <sheet name="19KBytes-641" sheetId="6" r:id="rId1"/>
    <sheet name="19KBytes-662" sheetId="8" r:id="rId2"/>
    <sheet name="RAM-641" sheetId="1" r:id="rId3"/>
    <sheet name="RAM-662" sheetId="9" r:id="rId4"/>
    <sheet name="Otimização do Compilador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9" l="1"/>
  <c r="R6" i="9"/>
  <c r="R11" i="9"/>
  <c r="R10" i="9"/>
  <c r="R9" i="9"/>
  <c r="R8" i="9"/>
  <c r="R7" i="9"/>
  <c r="P11" i="9"/>
  <c r="S11" i="9"/>
  <c r="P10" i="9"/>
  <c r="S10" i="9"/>
  <c r="P9" i="9"/>
  <c r="S9" i="9"/>
  <c r="P8" i="9"/>
  <c r="S8" i="9"/>
  <c r="P7" i="9"/>
  <c r="S7" i="9"/>
  <c r="S6" i="9"/>
  <c r="T8" i="1"/>
  <c r="T7" i="1"/>
  <c r="T6" i="1"/>
  <c r="P6" i="1"/>
  <c r="P11" i="1"/>
  <c r="S11" i="1"/>
  <c r="P10" i="1"/>
  <c r="S10" i="1"/>
  <c r="P9" i="1"/>
  <c r="S9" i="1"/>
  <c r="P8" i="1"/>
  <c r="S8" i="1"/>
  <c r="P7" i="1"/>
  <c r="S7" i="1"/>
  <c r="S6" i="1"/>
  <c r="R6" i="1"/>
  <c r="R11" i="1"/>
  <c r="R10" i="1"/>
  <c r="R9" i="1"/>
  <c r="R8" i="1"/>
  <c r="R7" i="1"/>
  <c r="K6" i="8"/>
  <c r="M6" i="8"/>
  <c r="M11" i="8"/>
  <c r="M10" i="8"/>
  <c r="M9" i="8"/>
  <c r="M8" i="8"/>
  <c r="M7" i="8"/>
  <c r="K11" i="8"/>
  <c r="N11" i="8"/>
  <c r="K10" i="8"/>
  <c r="N10" i="8"/>
  <c r="K9" i="8"/>
  <c r="N9" i="8"/>
  <c r="K8" i="8"/>
  <c r="N8" i="8"/>
  <c r="K7" i="8"/>
  <c r="N7" i="8"/>
  <c r="N6" i="8"/>
  <c r="M11" i="6"/>
  <c r="M10" i="6"/>
  <c r="M9" i="6"/>
  <c r="M8" i="6"/>
  <c r="M7" i="6"/>
  <c r="K6" i="6"/>
  <c r="M6" i="6"/>
  <c r="K7" i="6"/>
  <c r="N7" i="6"/>
  <c r="K8" i="6"/>
  <c r="N8" i="6"/>
  <c r="K9" i="6"/>
  <c r="N9" i="6"/>
  <c r="K10" i="6"/>
  <c r="N10" i="6"/>
  <c r="K11" i="6"/>
  <c r="N11" i="6"/>
  <c r="N6" i="6"/>
  <c r="O11" i="9"/>
  <c r="O10" i="9"/>
  <c r="O9" i="9"/>
  <c r="O8" i="9"/>
  <c r="O7" i="9"/>
  <c r="O6" i="9"/>
  <c r="J11" i="8"/>
  <c r="J10" i="8"/>
  <c r="J9" i="8"/>
  <c r="J8" i="8"/>
  <c r="J7" i="8"/>
  <c r="J6" i="8"/>
  <c r="K8" i="7"/>
  <c r="J8" i="7"/>
  <c r="J6" i="7"/>
  <c r="J7" i="7"/>
  <c r="M6" i="7"/>
  <c r="K7" i="7"/>
  <c r="K6" i="7"/>
  <c r="J11" i="6"/>
  <c r="J10" i="6"/>
  <c r="J9" i="6"/>
  <c r="J8" i="6"/>
  <c r="J7" i="6"/>
  <c r="J6" i="6"/>
  <c r="O6" i="1"/>
  <c r="O7" i="1"/>
  <c r="O8" i="1"/>
  <c r="O9" i="1"/>
  <c r="O10" i="1"/>
  <c r="O11" i="1"/>
</calcChain>
</file>

<file path=xl/sharedStrings.xml><?xml version="1.0" encoding="utf-8"?>
<sst xmlns="http://schemas.openxmlformats.org/spreadsheetml/2006/main" count="51" uniqueCount="21">
  <si>
    <t>Repetição</t>
  </si>
  <si>
    <t>Tamanho</t>
  </si>
  <si>
    <t>Média</t>
  </si>
  <si>
    <t>Speed Up</t>
  </si>
  <si>
    <t>Ideal</t>
  </si>
  <si>
    <t>Speed Up Ideal</t>
  </si>
  <si>
    <t>Sem Otimização</t>
  </si>
  <si>
    <t>Melhor Valor</t>
  </si>
  <si>
    <t>Reptição</t>
  </si>
  <si>
    <t>Elementos</t>
  </si>
  <si>
    <t>Diferença Média</t>
  </si>
  <si>
    <t>N</t>
  </si>
  <si>
    <t>19,5312 KBytes</t>
  </si>
  <si>
    <t>Cache lvl1</t>
  </si>
  <si>
    <t>28203,125 KBytes</t>
  </si>
  <si>
    <t>Speed Up ideal</t>
  </si>
  <si>
    <t>Com Otimização -O2</t>
  </si>
  <si>
    <t>Com Otimização -O3</t>
  </si>
  <si>
    <t>N=500</t>
  </si>
  <si>
    <t>NP</t>
  </si>
  <si>
    <t xml:space="preserve"> 4 000 000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</si>
</sst>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0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79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0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  <cellStyle name="Normal 2" xfId="7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'19KBytes-641'!$B$6:$B$11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cat>
          <c:val>
            <c:numRef>
              <c:f>'19KBytes-641'!$K$6:$K$11</c:f>
              <c:numCache>
                <c:formatCode>General</c:formatCode>
                <c:ptCount val="6"/>
                <c:pt idx="0">
                  <c:v>0.009834</c:v>
                </c:pt>
                <c:pt idx="1">
                  <c:v>0.014631</c:v>
                </c:pt>
                <c:pt idx="2">
                  <c:v>0.017262</c:v>
                </c:pt>
                <c:pt idx="3">
                  <c:v>0.019785</c:v>
                </c:pt>
                <c:pt idx="4">
                  <c:v>0.026098</c:v>
                </c:pt>
                <c:pt idx="5">
                  <c:v>0.03125</c:v>
                </c:pt>
              </c:numCache>
            </c:numRef>
          </c:val>
          <c:smooth val="0"/>
        </c:ser>
        <c:ser>
          <c:idx val="1"/>
          <c:order val="1"/>
          <c:spPr>
            <a:ln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'19KBytes-641'!$B$6:$B$11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cat>
          <c:val>
            <c:numRef>
              <c:f>'19KBytes-641'!$M$6:$M$11</c:f>
              <c:numCache>
                <c:formatCode>General</c:formatCode>
                <c:ptCount val="6"/>
                <c:pt idx="0">
                  <c:v>0.009834</c:v>
                </c:pt>
                <c:pt idx="1">
                  <c:v>0.004917</c:v>
                </c:pt>
                <c:pt idx="2">
                  <c:v>0.0024585</c:v>
                </c:pt>
                <c:pt idx="3">
                  <c:v>0.00122925</c:v>
                </c:pt>
                <c:pt idx="4">
                  <c:v>0.0008195</c:v>
                </c:pt>
                <c:pt idx="5">
                  <c:v>0.000614625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1860168"/>
        <c:axId val="2101875608"/>
      </c:lineChart>
      <c:catAx>
        <c:axId val="210186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502586106799167"/>
              <c:y val="0.9213633066873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75608"/>
        <c:crosses val="autoZero"/>
        <c:auto val="1"/>
        <c:lblAlgn val="ctr"/>
        <c:lblOffset val="100"/>
        <c:noMultiLvlLbl val="0"/>
      </c:catAx>
      <c:valAx>
        <c:axId val="21018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6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'19KBytes-641'!$B$6:$B$11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cat>
          <c:val>
            <c:numRef>
              <c:f>'19KBytes-641'!$N$6:$N$11</c:f>
              <c:numCache>
                <c:formatCode>0.00</c:formatCode>
                <c:ptCount val="6"/>
                <c:pt idx="0">
                  <c:v>1.0</c:v>
                </c:pt>
                <c:pt idx="1">
                  <c:v>0.672134508919418</c:v>
                </c:pt>
                <c:pt idx="2">
                  <c:v>0.569690649982621</c:v>
                </c:pt>
                <c:pt idx="3">
                  <c:v>0.497043214556482</c:v>
                </c:pt>
                <c:pt idx="4">
                  <c:v>0.376810483561959</c:v>
                </c:pt>
                <c:pt idx="5">
                  <c:v>0.314688</c:v>
                </c:pt>
              </c:numCache>
            </c:numRef>
          </c:val>
          <c:smooth val="0"/>
        </c:ser>
        <c:ser>
          <c:idx val="1"/>
          <c:order val="1"/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</c:dPt>
          <c:dLbls>
            <c:delete val="1"/>
          </c:dLbls>
          <c:cat>
            <c:numRef>
              <c:f>'19KBytes-641'!$B$6:$B$11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cat>
          <c:val>
            <c:numRef>
              <c:f>'19KBytes-641'!$O$6:$O$10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1952408"/>
        <c:axId val="2101958776"/>
      </c:lineChart>
      <c:catAx>
        <c:axId val="210195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502893519168512"/>
              <c:y val="0.90805335017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58776"/>
        <c:crosses val="autoZero"/>
        <c:auto val="1"/>
        <c:lblAlgn val="ctr"/>
        <c:lblOffset val="100"/>
        <c:noMultiLvlLbl val="0"/>
      </c:catAx>
      <c:valAx>
        <c:axId val="210195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5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8100" cmpd="sng"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'19KBytes-662'!$B$6:$B$11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cat>
          <c:val>
            <c:numRef>
              <c:f>'19KBytes-662'!$M$6:$M$11</c:f>
              <c:numCache>
                <c:formatCode>General</c:formatCode>
                <c:ptCount val="6"/>
                <c:pt idx="0">
                  <c:v>0.011055</c:v>
                </c:pt>
                <c:pt idx="1">
                  <c:v>0.0055275</c:v>
                </c:pt>
                <c:pt idx="2">
                  <c:v>0.00276375</c:v>
                </c:pt>
                <c:pt idx="3">
                  <c:v>0.001381875</c:v>
                </c:pt>
                <c:pt idx="4">
                  <c:v>0.00092125</c:v>
                </c:pt>
                <c:pt idx="5">
                  <c:v>0.0006909375</c:v>
                </c:pt>
              </c:numCache>
            </c:numRef>
          </c:val>
          <c:smooth val="0"/>
        </c:ser>
        <c:ser>
          <c:idx val="0"/>
          <c:order val="1"/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'19KBytes-662'!$B$6:$B$11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cat>
          <c:val>
            <c:numRef>
              <c:f>'19KBytes-662'!$K$6:$K$11</c:f>
              <c:numCache>
                <c:formatCode>General</c:formatCode>
                <c:ptCount val="6"/>
                <c:pt idx="0">
                  <c:v>0.011055</c:v>
                </c:pt>
                <c:pt idx="1">
                  <c:v>0.01671</c:v>
                </c:pt>
                <c:pt idx="2">
                  <c:v>0.019255</c:v>
                </c:pt>
                <c:pt idx="3">
                  <c:v>0.023469</c:v>
                </c:pt>
                <c:pt idx="4">
                  <c:v>0.026969</c:v>
                </c:pt>
                <c:pt idx="5">
                  <c:v>0.033032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2008328"/>
        <c:axId val="2102014520"/>
      </c:lineChart>
      <c:catAx>
        <c:axId val="210200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502586106799167"/>
              <c:y val="0.9213633066873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14520"/>
        <c:crosses val="autoZero"/>
        <c:auto val="1"/>
        <c:lblAlgn val="ctr"/>
        <c:lblOffset val="100"/>
        <c:noMultiLvlLbl val="0"/>
      </c:catAx>
      <c:valAx>
        <c:axId val="21020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0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'19KBytes-641'!$B$6:$B$11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cat>
          <c:val>
            <c:numRef>
              <c:f>'19KBytes-641'!$N$6:$N$11</c:f>
              <c:numCache>
                <c:formatCode>0.00</c:formatCode>
                <c:ptCount val="6"/>
                <c:pt idx="0">
                  <c:v>1.0</c:v>
                </c:pt>
                <c:pt idx="1">
                  <c:v>0.672134508919418</c:v>
                </c:pt>
                <c:pt idx="2">
                  <c:v>0.569690649982621</c:v>
                </c:pt>
                <c:pt idx="3">
                  <c:v>0.497043214556482</c:v>
                </c:pt>
                <c:pt idx="4">
                  <c:v>0.376810483561959</c:v>
                </c:pt>
                <c:pt idx="5">
                  <c:v>0.314688</c:v>
                </c:pt>
              </c:numCache>
            </c:numRef>
          </c:val>
          <c:smooth val="0"/>
        </c:ser>
        <c:ser>
          <c:idx val="1"/>
          <c:order val="1"/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</c:dPt>
          <c:dLbls>
            <c:delete val="1"/>
          </c:dLbls>
          <c:cat>
            <c:numRef>
              <c:f>'19KBytes-641'!$B$6:$B$11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cat>
          <c:val>
            <c:numRef>
              <c:f>'19KBytes-641'!$O$6:$O$10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2055464"/>
        <c:axId val="2102061800"/>
      </c:lineChart>
      <c:catAx>
        <c:axId val="210205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502893519168512"/>
              <c:y val="0.90805335017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61800"/>
        <c:crosses val="autoZero"/>
        <c:auto val="1"/>
        <c:lblAlgn val="ctr"/>
        <c:lblOffset val="100"/>
        <c:noMultiLvlLbl val="0"/>
      </c:catAx>
      <c:valAx>
        <c:axId val="210206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5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v>Series 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'RAM-641'!$B$6:$B$11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cat>
          <c:val>
            <c:numRef>
              <c:f>'RAM-641'!$R$6:$R$11</c:f>
              <c:numCache>
                <c:formatCode>General</c:formatCode>
                <c:ptCount val="6"/>
                <c:pt idx="0">
                  <c:v>184.807517</c:v>
                </c:pt>
                <c:pt idx="1">
                  <c:v>92.4037585</c:v>
                </c:pt>
                <c:pt idx="2">
                  <c:v>46.20187925</c:v>
                </c:pt>
                <c:pt idx="3">
                  <c:v>23.100939625</c:v>
                </c:pt>
                <c:pt idx="4">
                  <c:v>15.40062641666667</c:v>
                </c:pt>
                <c:pt idx="5">
                  <c:v>11.5504698125</c:v>
                </c:pt>
              </c:numCache>
            </c:numRef>
          </c:val>
          <c:smooth val="0"/>
        </c:ser>
        <c:ser>
          <c:idx val="1"/>
          <c:order val="0"/>
          <c:tx>
            <c:v>Tempo ideal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'RAM-641'!$B$6:$B$11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cat>
          <c:val>
            <c:numRef>
              <c:f>'RAM-641'!$R$6:$R$11</c:f>
              <c:numCache>
                <c:formatCode>General</c:formatCode>
                <c:ptCount val="6"/>
                <c:pt idx="0">
                  <c:v>184.807517</c:v>
                </c:pt>
                <c:pt idx="1">
                  <c:v>92.4037585</c:v>
                </c:pt>
                <c:pt idx="2">
                  <c:v>46.20187925</c:v>
                </c:pt>
                <c:pt idx="3">
                  <c:v>23.100939625</c:v>
                </c:pt>
                <c:pt idx="4">
                  <c:v>15.40062641666667</c:v>
                </c:pt>
                <c:pt idx="5">
                  <c:v>11.5504698125</c:v>
                </c:pt>
              </c:numCache>
            </c:numRef>
          </c:val>
          <c:smooth val="0"/>
        </c:ser>
        <c:ser>
          <c:idx val="0"/>
          <c:order val="2"/>
          <c:marker>
            <c:symbol val="none"/>
          </c:marker>
          <c:cat>
            <c:numRef>
              <c:f>'RAM-641'!$B$6:$B$11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cat>
          <c:val>
            <c:numRef>
              <c:f>'RAM-641'!$P$6:$P$11</c:f>
              <c:numCache>
                <c:formatCode>General</c:formatCode>
                <c:ptCount val="6"/>
                <c:pt idx="0">
                  <c:v>184.807517</c:v>
                </c:pt>
                <c:pt idx="1">
                  <c:v>102.575956</c:v>
                </c:pt>
                <c:pt idx="2">
                  <c:v>79.235024</c:v>
                </c:pt>
                <c:pt idx="3">
                  <c:v>75.93078800000001</c:v>
                </c:pt>
                <c:pt idx="4">
                  <c:v>88.001002</c:v>
                </c:pt>
                <c:pt idx="5">
                  <c:v>189.693415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20824"/>
        <c:axId val="2102127256"/>
      </c:lineChart>
      <c:catAx>
        <c:axId val="210212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98180789018831"/>
              <c:y val="0.9256941342281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27256"/>
        <c:crosses val="autoZero"/>
        <c:auto val="0"/>
        <c:lblAlgn val="ctr"/>
        <c:lblOffset val="100"/>
        <c:noMultiLvlLbl val="0"/>
      </c:catAx>
      <c:valAx>
        <c:axId val="21021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2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Sem flags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'RAM-641'!$B$6:$B$11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cat>
          <c:val>
            <c:numRef>
              <c:f>'RAM-641'!$S$6:$S$11</c:f>
              <c:numCache>
                <c:formatCode>0.00</c:formatCode>
                <c:ptCount val="6"/>
                <c:pt idx="0">
                  <c:v>1.0</c:v>
                </c:pt>
                <c:pt idx="1">
                  <c:v>1.801665070516135</c:v>
                </c:pt>
                <c:pt idx="2">
                  <c:v>2.332396807250288</c:v>
                </c:pt>
                <c:pt idx="3">
                  <c:v>2.433894364430934</c:v>
                </c:pt>
                <c:pt idx="4">
                  <c:v>2.100061508390552</c:v>
                </c:pt>
                <c:pt idx="5">
                  <c:v>0.97424318603785</c:v>
                </c:pt>
              </c:numCache>
            </c:numRef>
          </c:val>
          <c:smooth val="0"/>
        </c:ser>
        <c:ser>
          <c:idx val="1"/>
          <c:order val="1"/>
          <c:spPr>
            <a:ln w="38100" cmpd="sng">
              <a:prstDash val="sysDot"/>
            </a:ln>
          </c:spPr>
          <c:marker>
            <c:symbol val="none"/>
          </c:marker>
          <c:cat>
            <c:numRef>
              <c:f>'RAM-641'!$B$6:$B$11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cat>
          <c:val>
            <c:numRef>
              <c:f>'RAM-641'!$T$6:$T$9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66120"/>
        <c:axId val="2102172520"/>
      </c:lineChart>
      <c:catAx>
        <c:axId val="210216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85596046556236"/>
              <c:y val="0.9297522348439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72520"/>
        <c:crosses val="autoZero"/>
        <c:auto val="1"/>
        <c:lblAlgn val="ctr"/>
        <c:lblOffset val="100"/>
        <c:noMultiLvlLbl val="0"/>
      </c:catAx>
      <c:valAx>
        <c:axId val="210217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6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7685055837173"/>
          <c:y val="0.139465320259595"/>
          <c:w val="0.908895140285924"/>
          <c:h val="0.694052280422254"/>
        </c:manualLayout>
      </c:layout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'RAM-662'!$B$6:$B$11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cat>
          <c:val>
            <c:numRef>
              <c:f>'RAM-662'!$P$6:$P$11</c:f>
              <c:numCache>
                <c:formatCode>General</c:formatCode>
                <c:ptCount val="6"/>
                <c:pt idx="0">
                  <c:v>197.507382</c:v>
                </c:pt>
                <c:pt idx="1">
                  <c:v>93.552012</c:v>
                </c:pt>
                <c:pt idx="2">
                  <c:v>62.926752</c:v>
                </c:pt>
                <c:pt idx="3">
                  <c:v>48.366109</c:v>
                </c:pt>
                <c:pt idx="4">
                  <c:v>45.371532</c:v>
                </c:pt>
                <c:pt idx="5">
                  <c:v>62.674204</c:v>
                </c:pt>
              </c:numCache>
            </c:numRef>
          </c:val>
          <c:smooth val="0"/>
        </c:ser>
        <c:ser>
          <c:idx val="3"/>
          <c:order val="1"/>
          <c:spPr>
            <a:ln w="38100" cap="rnd" cmpd="sng">
              <a:solidFill>
                <a:schemeClr val="accent2"/>
              </a:solidFill>
              <a:prstDash val="sysDot"/>
              <a:round/>
            </a:ln>
          </c:spPr>
          <c:marker>
            <c:symbol val="none"/>
          </c:marker>
          <c:cat>
            <c:numRef>
              <c:f>'RAM-662'!$B$6:$B$11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cat>
          <c:val>
            <c:numRef>
              <c:f>'RAM-662'!$R$6:$R$11</c:f>
              <c:numCache>
                <c:formatCode>General</c:formatCode>
                <c:ptCount val="6"/>
                <c:pt idx="0">
                  <c:v>197.507382</c:v>
                </c:pt>
                <c:pt idx="1">
                  <c:v>98.753691</c:v>
                </c:pt>
                <c:pt idx="2">
                  <c:v>49.3768455</c:v>
                </c:pt>
                <c:pt idx="3">
                  <c:v>24.68842275</c:v>
                </c:pt>
                <c:pt idx="4">
                  <c:v>16.4589485</c:v>
                </c:pt>
                <c:pt idx="5">
                  <c:v>12.344211375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20712"/>
        <c:axId val="2102226984"/>
      </c:lineChart>
      <c:catAx>
        <c:axId val="210222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98180789018831"/>
              <c:y val="0.9256941342281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26984"/>
        <c:crosses val="autoZero"/>
        <c:auto val="1"/>
        <c:lblAlgn val="ctr"/>
        <c:lblOffset val="100"/>
        <c:noMultiLvlLbl val="0"/>
      </c:catAx>
      <c:valAx>
        <c:axId val="21022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2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Sem flags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'RAM-641'!$B$6:$B$11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cat>
          <c:val>
            <c:numRef>
              <c:f>'RAM-641'!$S$6:$S$11</c:f>
              <c:numCache>
                <c:formatCode>0.00</c:formatCode>
                <c:ptCount val="6"/>
                <c:pt idx="0">
                  <c:v>1.0</c:v>
                </c:pt>
                <c:pt idx="1">
                  <c:v>1.801665070516135</c:v>
                </c:pt>
                <c:pt idx="2">
                  <c:v>2.332396807250288</c:v>
                </c:pt>
                <c:pt idx="3">
                  <c:v>2.433894364430934</c:v>
                </c:pt>
                <c:pt idx="4">
                  <c:v>2.100061508390552</c:v>
                </c:pt>
                <c:pt idx="5">
                  <c:v>0.97424318603785</c:v>
                </c:pt>
              </c:numCache>
            </c:numRef>
          </c:val>
          <c:smooth val="0"/>
        </c:ser>
        <c:ser>
          <c:idx val="1"/>
          <c:order val="1"/>
          <c:spPr>
            <a:ln w="38100" cmpd="sng">
              <a:prstDash val="sysDot"/>
            </a:ln>
          </c:spPr>
          <c:marker>
            <c:symbol val="none"/>
          </c:marker>
          <c:cat>
            <c:numRef>
              <c:f>'RAM-641'!$B$6:$B$11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cat>
          <c:val>
            <c:numRef>
              <c:f>'RAM-641'!$T$6:$T$9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67368"/>
        <c:axId val="2102273768"/>
      </c:lineChart>
      <c:catAx>
        <c:axId val="210226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85596046556236"/>
              <c:y val="0.9297522348439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73768"/>
        <c:crosses val="autoZero"/>
        <c:auto val="1"/>
        <c:lblAlgn val="ctr"/>
        <c:lblOffset val="100"/>
        <c:noMultiLvlLbl val="0"/>
      </c:catAx>
      <c:valAx>
        <c:axId val="210227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6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15</xdr:row>
      <xdr:rowOff>68261</xdr:rowOff>
    </xdr:from>
    <xdr:to>
      <xdr:col>12</xdr:col>
      <xdr:colOff>247650</xdr:colOff>
      <xdr:row>34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18</xdr:row>
      <xdr:rowOff>23811</xdr:rowOff>
    </xdr:from>
    <xdr:to>
      <xdr:col>20</xdr:col>
      <xdr:colOff>180975</xdr:colOff>
      <xdr:row>34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15</xdr:row>
      <xdr:rowOff>68261</xdr:rowOff>
    </xdr:from>
    <xdr:to>
      <xdr:col>12</xdr:col>
      <xdr:colOff>247650</xdr:colOff>
      <xdr:row>34</xdr:row>
      <xdr:rowOff>47624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18</xdr:row>
      <xdr:rowOff>23811</xdr:rowOff>
    </xdr:from>
    <xdr:to>
      <xdr:col>20</xdr:col>
      <xdr:colOff>180975</xdr:colOff>
      <xdr:row>34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16</xdr:row>
      <xdr:rowOff>33336</xdr:rowOff>
    </xdr:from>
    <xdr:to>
      <xdr:col>11</xdr:col>
      <xdr:colOff>457199</xdr:colOff>
      <xdr:row>35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4762</xdr:rowOff>
    </xdr:from>
    <xdr:to>
      <xdr:col>23</xdr:col>
      <xdr:colOff>380999</xdr:colOff>
      <xdr:row>35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14</xdr:row>
      <xdr:rowOff>96836</xdr:rowOff>
    </xdr:from>
    <xdr:to>
      <xdr:col>11</xdr:col>
      <xdr:colOff>685799</xdr:colOff>
      <xdr:row>33</xdr:row>
      <xdr:rowOff>101599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4762</xdr:rowOff>
    </xdr:from>
    <xdr:to>
      <xdr:col>23</xdr:col>
      <xdr:colOff>380999</xdr:colOff>
      <xdr:row>36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"/>
  <sheetViews>
    <sheetView topLeftCell="A2" workbookViewId="0">
      <selection activeCell="N10" sqref="N10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13</v>
      </c>
    </row>
    <row r="2" spans="2:18" ht="15" thickBot="1"/>
    <row r="3" spans="2:18" ht="15" thickBot="1">
      <c r="D3" s="19" t="s">
        <v>0</v>
      </c>
      <c r="E3" s="20"/>
      <c r="F3" s="20"/>
      <c r="G3" s="20"/>
      <c r="H3" s="21"/>
    </row>
    <row r="4" spans="2:18" ht="15" thickBot="1">
      <c r="B4" s="7" t="s">
        <v>19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J4" s="4" t="s">
        <v>2</v>
      </c>
      <c r="K4" s="5" t="s">
        <v>7</v>
      </c>
      <c r="M4" s="4" t="s">
        <v>4</v>
      </c>
      <c r="N4" s="5" t="s">
        <v>3</v>
      </c>
      <c r="O4" s="1" t="s">
        <v>15</v>
      </c>
      <c r="P4" s="7" t="s">
        <v>11</v>
      </c>
      <c r="Q4" s="5" t="s">
        <v>9</v>
      </c>
      <c r="R4" s="7" t="s">
        <v>1</v>
      </c>
    </row>
    <row r="5" spans="2:18" ht="5.25" customHeight="1"/>
    <row r="6" spans="2:18">
      <c r="B6" s="9">
        <v>2</v>
      </c>
      <c r="D6" s="2">
        <v>1.0070000000000001E-2</v>
      </c>
      <c r="E6" s="2">
        <v>9.8340000000000007E-3</v>
      </c>
      <c r="F6" s="2">
        <v>9.9649999999999999E-3</v>
      </c>
      <c r="G6" s="2">
        <v>9.9550000000000003E-3</v>
      </c>
      <c r="H6" s="2">
        <v>1.0177E-2</v>
      </c>
      <c r="J6" s="2">
        <f t="shared" ref="J6:J11" si="0">AVERAGE(D6:H6)</f>
        <v>1.0000199999999999E-2</v>
      </c>
      <c r="K6" s="2">
        <f t="shared" ref="K6:K11" si="1">MIN(D6:H6)</f>
        <v>9.8340000000000007E-3</v>
      </c>
      <c r="M6" s="2">
        <f>K6</f>
        <v>9.8340000000000007E-3</v>
      </c>
      <c r="N6" s="3">
        <f>1</f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>
      <c r="B7" s="9">
        <v>4</v>
      </c>
      <c r="D7" s="2">
        <v>1.5094E-2</v>
      </c>
      <c r="E7" s="2">
        <v>1.4631E-2</v>
      </c>
      <c r="F7" s="2">
        <v>1.5200999999999999E-2</v>
      </c>
      <c r="G7" s="2">
        <v>1.4888E-2</v>
      </c>
      <c r="H7" s="2">
        <v>1.5075E-2</v>
      </c>
      <c r="J7" s="2">
        <f t="shared" si="0"/>
        <v>1.4977799999999999E-2</v>
      </c>
      <c r="K7" s="2">
        <f t="shared" si="1"/>
        <v>1.4631E-2</v>
      </c>
      <c r="M7" s="2">
        <f>$M$6/2</f>
        <v>4.9170000000000004E-3</v>
      </c>
      <c r="N7" s="3">
        <f>$K$6/K7</f>
        <v>0.67213450891941773</v>
      </c>
      <c r="O7" s="1">
        <v>2</v>
      </c>
    </row>
    <row r="8" spans="2:18">
      <c r="B8" s="9">
        <v>8</v>
      </c>
      <c r="D8" s="2">
        <v>1.7262E-2</v>
      </c>
      <c r="E8" s="2">
        <v>1.7357999999999998E-2</v>
      </c>
      <c r="F8" s="2">
        <v>1.7760999999999999E-2</v>
      </c>
      <c r="G8" s="2">
        <v>1.7416999999999998E-2</v>
      </c>
      <c r="H8" s="2">
        <v>1.7309000000000001E-2</v>
      </c>
      <c r="J8" s="2">
        <f t="shared" si="0"/>
        <v>1.74214E-2</v>
      </c>
      <c r="K8" s="2">
        <f t="shared" si="1"/>
        <v>1.7262E-2</v>
      </c>
      <c r="M8" s="2">
        <f>$M$6/4</f>
        <v>2.4585000000000002E-3</v>
      </c>
      <c r="N8" s="3">
        <f>$K$6/K8</f>
        <v>0.56969064998262087</v>
      </c>
      <c r="O8" s="1">
        <v>4</v>
      </c>
    </row>
    <row r="9" spans="2:18">
      <c r="B9" s="9">
        <v>16</v>
      </c>
      <c r="D9" s="2">
        <v>2.0660999999999999E-2</v>
      </c>
      <c r="E9" s="2">
        <v>2.0701000000000001E-2</v>
      </c>
      <c r="F9" s="2">
        <v>2.0586E-2</v>
      </c>
      <c r="G9" s="2">
        <v>1.9785000000000001E-2</v>
      </c>
      <c r="H9" s="2">
        <v>2.0704E-2</v>
      </c>
      <c r="J9" s="2">
        <f t="shared" si="0"/>
        <v>2.0487399999999999E-2</v>
      </c>
      <c r="K9" s="2">
        <f t="shared" si="1"/>
        <v>1.9785000000000001E-2</v>
      </c>
      <c r="M9" s="2">
        <f>$M$6/8</f>
        <v>1.2292500000000001E-3</v>
      </c>
      <c r="N9" s="3">
        <f>$K$6/K9</f>
        <v>0.4970432145564822</v>
      </c>
      <c r="O9" s="1">
        <v>8</v>
      </c>
    </row>
    <row r="10" spans="2:18">
      <c r="B10" s="9">
        <v>24</v>
      </c>
      <c r="D10" s="2">
        <v>2.8215E-2</v>
      </c>
      <c r="E10" s="2">
        <v>0.75236599999999998</v>
      </c>
      <c r="F10" s="2">
        <v>2.6098E-2</v>
      </c>
      <c r="G10" s="2">
        <v>0.77610699999999999</v>
      </c>
      <c r="H10" s="2">
        <v>2.7480000000000001E-2</v>
      </c>
      <c r="J10" s="2">
        <f t="shared" si="0"/>
        <v>0.32205319999999998</v>
      </c>
      <c r="K10" s="2">
        <f t="shared" si="1"/>
        <v>2.6098E-2</v>
      </c>
      <c r="M10" s="2">
        <f>$M$6/12</f>
        <v>8.1950000000000002E-4</v>
      </c>
      <c r="N10" s="3">
        <f>$K$6/K10</f>
        <v>0.37681048356195879</v>
      </c>
    </row>
    <row r="11" spans="2:18">
      <c r="B11" s="9">
        <v>32</v>
      </c>
      <c r="D11" s="2">
        <v>29.229883999999998</v>
      </c>
      <c r="E11" s="2">
        <v>19.990462999999998</v>
      </c>
      <c r="F11" s="2">
        <v>3.125E-2</v>
      </c>
      <c r="G11" s="2">
        <v>30.259924999999999</v>
      </c>
      <c r="H11" s="2">
        <v>28.109921</v>
      </c>
      <c r="J11" s="2">
        <f t="shared" si="0"/>
        <v>21.524288599999998</v>
      </c>
      <c r="K11" s="2">
        <f t="shared" si="1"/>
        <v>3.125E-2</v>
      </c>
      <c r="M11" s="2">
        <f>$M$6/16</f>
        <v>6.1462500000000005E-4</v>
      </c>
      <c r="N11" s="3">
        <f>$K$6/K11</f>
        <v>0.31468800000000002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"/>
  <sheetViews>
    <sheetView topLeftCell="A2" workbookViewId="0">
      <selection activeCell="M11" sqref="M11"/>
    </sheetView>
  </sheetViews>
  <sheetFormatPr baseColWidth="10" defaultRowHeight="15" x14ac:dyDescent="0"/>
  <cols>
    <col min="1" max="16384" width="10.83203125" style="18"/>
  </cols>
  <sheetData>
    <row r="2" spans="1:23" ht="16" thickBot="1"/>
    <row r="3" spans="1:23" ht="16" thickBot="1">
      <c r="A3" s="1"/>
      <c r="B3" s="1"/>
      <c r="C3" s="1"/>
      <c r="D3" s="19" t="s">
        <v>0</v>
      </c>
      <c r="E3" s="20"/>
      <c r="F3" s="20"/>
      <c r="G3" s="20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6" thickBot="1">
      <c r="A4" s="1"/>
      <c r="B4" s="7" t="s">
        <v>19</v>
      </c>
      <c r="C4" s="1"/>
      <c r="D4" s="15">
        <v>1</v>
      </c>
      <c r="E4" s="16">
        <v>2</v>
      </c>
      <c r="F4" s="16">
        <v>3</v>
      </c>
      <c r="G4" s="16">
        <v>4</v>
      </c>
      <c r="H4" s="17">
        <v>5</v>
      </c>
      <c r="I4" s="1"/>
      <c r="J4" s="15" t="s">
        <v>2</v>
      </c>
      <c r="K4" s="17" t="s">
        <v>7</v>
      </c>
      <c r="L4" s="1"/>
      <c r="M4" s="15" t="s">
        <v>4</v>
      </c>
      <c r="N4" s="17" t="s">
        <v>3</v>
      </c>
      <c r="O4" s="1" t="s">
        <v>15</v>
      </c>
      <c r="P4" s="7" t="s">
        <v>11</v>
      </c>
      <c r="Q4" s="17" t="s">
        <v>9</v>
      </c>
      <c r="R4" s="7" t="s">
        <v>1</v>
      </c>
      <c r="S4" s="1"/>
      <c r="T4" s="1"/>
      <c r="U4" s="1"/>
      <c r="V4" s="1"/>
      <c r="W4" s="1"/>
    </row>
    <row r="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B6" s="9">
        <v>2</v>
      </c>
      <c r="C6" s="1"/>
      <c r="D6" s="2">
        <v>1.1254E-2</v>
      </c>
      <c r="E6" s="2">
        <v>1.1173000000000001E-2</v>
      </c>
      <c r="F6" s="2">
        <v>1.1055000000000001E-2</v>
      </c>
      <c r="G6" s="2">
        <v>1.1138E-2</v>
      </c>
      <c r="H6" s="2">
        <v>1.1514E-2</v>
      </c>
      <c r="I6" s="1"/>
      <c r="J6" s="2">
        <f t="shared" ref="J6:J11" si="0">AVERAGE(D6:H6)</f>
        <v>1.12268E-2</v>
      </c>
      <c r="K6" s="2">
        <f t="shared" ref="K6:K11" si="1">MIN(D6:H6)</f>
        <v>1.1055000000000001E-2</v>
      </c>
      <c r="L6" s="1"/>
      <c r="M6" s="2">
        <f>K6</f>
        <v>1.1055000000000001E-2</v>
      </c>
      <c r="N6" s="3">
        <f>1</f>
        <v>1</v>
      </c>
      <c r="O6" s="1">
        <v>1</v>
      </c>
      <c r="P6" s="1">
        <v>50</v>
      </c>
      <c r="Q6" s="14">
        <v>2500</v>
      </c>
      <c r="R6" s="1" t="s">
        <v>12</v>
      </c>
      <c r="S6" s="1"/>
      <c r="T6" s="1"/>
      <c r="U6" s="1"/>
      <c r="V6" s="1"/>
      <c r="W6" s="1"/>
    </row>
    <row r="7" spans="1:23">
      <c r="A7" s="1"/>
      <c r="B7" s="9">
        <v>4</v>
      </c>
      <c r="C7" s="1"/>
      <c r="D7" s="2">
        <v>1.7632999999999999E-2</v>
      </c>
      <c r="E7" s="2">
        <v>1.7093000000000001E-2</v>
      </c>
      <c r="F7" s="2">
        <v>1.6853E-2</v>
      </c>
      <c r="G7" s="2">
        <v>1.6815E-2</v>
      </c>
      <c r="H7" s="2">
        <v>1.6709999999999999E-2</v>
      </c>
      <c r="I7" s="1"/>
      <c r="J7" s="2">
        <f t="shared" si="0"/>
        <v>1.7020799999999999E-2</v>
      </c>
      <c r="K7" s="2">
        <f t="shared" si="1"/>
        <v>1.6709999999999999E-2</v>
      </c>
      <c r="L7" s="1"/>
      <c r="M7" s="2">
        <f>$M$6/2</f>
        <v>5.5275000000000003E-3</v>
      </c>
      <c r="N7" s="3">
        <f>$K$6/K7</f>
        <v>0.66157989228007186</v>
      </c>
      <c r="O7" s="1">
        <v>2</v>
      </c>
      <c r="P7" s="1"/>
      <c r="Q7" s="1"/>
      <c r="R7" s="1"/>
      <c r="S7" s="1"/>
      <c r="T7" s="1"/>
      <c r="U7" s="1"/>
      <c r="V7" s="1"/>
      <c r="W7" s="1"/>
    </row>
    <row r="8" spans="1:23">
      <c r="A8" s="1"/>
      <c r="B8" s="9">
        <v>8</v>
      </c>
      <c r="C8" s="1"/>
      <c r="D8" s="2">
        <v>2.0275999999999999E-2</v>
      </c>
      <c r="E8" s="2">
        <v>1.9903000000000001E-2</v>
      </c>
      <c r="F8" s="2">
        <v>2.2898999999999999E-2</v>
      </c>
      <c r="G8" s="2">
        <v>1.9255000000000001E-2</v>
      </c>
      <c r="H8" s="2">
        <v>1.9460000000000002E-2</v>
      </c>
      <c r="I8" s="1"/>
      <c r="J8" s="2">
        <f t="shared" si="0"/>
        <v>2.0358599999999998E-2</v>
      </c>
      <c r="K8" s="2">
        <f t="shared" si="1"/>
        <v>1.9255000000000001E-2</v>
      </c>
      <c r="L8" s="1"/>
      <c r="M8" s="2">
        <f>$M$6/4</f>
        <v>2.7637500000000001E-3</v>
      </c>
      <c r="N8" s="3">
        <f>$K$6/K8</f>
        <v>0.57413658789924693</v>
      </c>
      <c r="O8" s="1">
        <v>4</v>
      </c>
      <c r="P8" s="1"/>
      <c r="Q8" s="1"/>
      <c r="R8" s="1"/>
      <c r="S8" s="1"/>
      <c r="T8" s="1"/>
      <c r="U8" s="1"/>
      <c r="V8" s="1"/>
      <c r="W8" s="1"/>
    </row>
    <row r="9" spans="1:23">
      <c r="A9" s="1"/>
      <c r="B9" s="9">
        <v>16</v>
      </c>
      <c r="C9" s="1"/>
      <c r="D9" s="2">
        <v>2.3469E-2</v>
      </c>
      <c r="E9" s="2">
        <v>2.3827000000000001E-2</v>
      </c>
      <c r="F9" s="2">
        <v>2.4065E-2</v>
      </c>
      <c r="G9" s="2">
        <v>2.4671999999999999E-2</v>
      </c>
      <c r="H9" s="2">
        <v>2.4181000000000001E-2</v>
      </c>
      <c r="I9" s="1"/>
      <c r="J9" s="2">
        <f t="shared" si="0"/>
        <v>2.4042800000000003E-2</v>
      </c>
      <c r="K9" s="2">
        <f t="shared" si="1"/>
        <v>2.3469E-2</v>
      </c>
      <c r="L9" s="1"/>
      <c r="M9" s="2">
        <f>$M$6/8</f>
        <v>1.3818750000000001E-3</v>
      </c>
      <c r="N9" s="3">
        <f>$K$6/K9</f>
        <v>0.47104691294899659</v>
      </c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9">
        <v>24</v>
      </c>
      <c r="C10" s="1"/>
      <c r="D10" s="2">
        <v>2.7639E-2</v>
      </c>
      <c r="E10" s="2">
        <v>2.6969E-2</v>
      </c>
      <c r="F10" s="2">
        <v>2.8320000000000001E-2</v>
      </c>
      <c r="G10" s="2">
        <v>2.6971999999999999E-2</v>
      </c>
      <c r="H10" s="2">
        <v>2.7817000000000001E-2</v>
      </c>
      <c r="I10" s="1"/>
      <c r="J10" s="2">
        <f t="shared" si="0"/>
        <v>2.7543400000000003E-2</v>
      </c>
      <c r="K10" s="2">
        <f t="shared" si="1"/>
        <v>2.6969E-2</v>
      </c>
      <c r="L10" s="1"/>
      <c r="M10" s="2">
        <f>$M$6/12</f>
        <v>9.2125000000000009E-4</v>
      </c>
      <c r="N10" s="3">
        <f>$K$6/K10</f>
        <v>0.4099150876932775</v>
      </c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9">
        <v>32</v>
      </c>
      <c r="C11" s="1"/>
      <c r="D11" s="2">
        <v>7.4031E-2</v>
      </c>
      <c r="E11" s="2">
        <v>3.3123E-2</v>
      </c>
      <c r="F11" s="2">
        <v>3.3031999999999999E-2</v>
      </c>
      <c r="G11" s="2">
        <v>3.4818000000000002E-2</v>
      </c>
      <c r="H11" s="2">
        <v>4.4824000000000003E-2</v>
      </c>
      <c r="I11" s="1"/>
      <c r="J11" s="2">
        <f t="shared" si="0"/>
        <v>4.3965600000000001E-2</v>
      </c>
      <c r="K11" s="2">
        <f t="shared" si="1"/>
        <v>3.3031999999999999E-2</v>
      </c>
      <c r="L11" s="1"/>
      <c r="M11" s="2">
        <f>$M$6/16</f>
        <v>6.9093750000000004E-4</v>
      </c>
      <c r="N11" s="3">
        <f>$K$6/K11</f>
        <v>0.33467546621457983</v>
      </c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P39" s="1"/>
      <c r="Q39" s="1"/>
      <c r="R39" s="1"/>
      <c r="S39" s="1"/>
      <c r="T39" s="1"/>
      <c r="U39" s="1"/>
      <c r="V39" s="1"/>
      <c r="W39" s="1"/>
    </row>
  </sheetData>
  <mergeCells count="1">
    <mergeCell ref="D3:H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1"/>
  <sheetViews>
    <sheetView tabSelected="1" topLeftCell="H2" workbookViewId="0">
      <selection activeCell="S11" sqref="S11"/>
    </sheetView>
  </sheetViews>
  <sheetFormatPr baseColWidth="10" defaultColWidth="8.83203125" defaultRowHeight="14" x14ac:dyDescent="0"/>
  <cols>
    <col min="1" max="1" width="6.83203125" style="1" customWidth="1"/>
    <col min="2" max="2" width="8.83203125" style="1"/>
    <col min="3" max="3" width="1.83203125" style="1" customWidth="1"/>
    <col min="4" max="4" width="10.5" style="1" customWidth="1"/>
    <col min="5" max="5" width="11.1640625" style="1" customWidth="1"/>
    <col min="6" max="6" width="12.1640625" style="1" customWidth="1"/>
    <col min="7" max="7" width="13.33203125" style="1" customWidth="1"/>
    <col min="8" max="8" width="12.83203125" style="1" customWidth="1"/>
    <col min="9" max="9" width="12.33203125" style="1" customWidth="1"/>
    <col min="10" max="10" width="12" style="1" customWidth="1"/>
    <col min="11" max="11" width="12.5" style="1" bestFit="1" customWidth="1"/>
    <col min="12" max="12" width="2" style="1" customWidth="1"/>
    <col min="13" max="13" width="8.83203125" style="1"/>
    <col min="14" max="14" width="9.5" style="1" bestFit="1" customWidth="1"/>
    <col min="15" max="15" width="17" style="1" customWidth="1"/>
    <col min="16" max="16" width="14" style="1" customWidth="1"/>
    <col min="17" max="17" width="14.5" style="1" customWidth="1"/>
    <col min="18" max="18" width="10.6640625" style="1" customWidth="1"/>
    <col min="19" max="19" width="8.83203125" style="1"/>
    <col min="20" max="20" width="20" style="1" customWidth="1"/>
    <col min="21" max="16384" width="8.83203125" style="1"/>
  </cols>
  <sheetData>
    <row r="2" spans="2:24" ht="15" thickBot="1"/>
    <row r="3" spans="2:24" ht="29" customHeight="1" thickBot="1">
      <c r="D3" s="19" t="s">
        <v>0</v>
      </c>
      <c r="E3" s="20"/>
      <c r="F3" s="20"/>
      <c r="G3" s="20"/>
      <c r="H3" s="21"/>
    </row>
    <row r="4" spans="2:24" ht="35" customHeight="1" thickBot="1">
      <c r="B4" s="7" t="s">
        <v>19</v>
      </c>
      <c r="D4" s="4">
        <v>1</v>
      </c>
      <c r="E4" s="6">
        <v>2</v>
      </c>
      <c r="F4" s="6">
        <v>3</v>
      </c>
      <c r="G4" s="6">
        <v>4</v>
      </c>
      <c r="H4" s="5"/>
      <c r="O4" s="4" t="s">
        <v>2</v>
      </c>
      <c r="P4" s="5" t="s">
        <v>7</v>
      </c>
      <c r="R4" s="4" t="s">
        <v>4</v>
      </c>
      <c r="S4" s="6" t="s">
        <v>3</v>
      </c>
      <c r="T4" s="5" t="s">
        <v>5</v>
      </c>
      <c r="V4" s="7" t="s">
        <v>1</v>
      </c>
      <c r="X4" s="5" t="s">
        <v>9</v>
      </c>
    </row>
    <row r="5" spans="2:24" ht="8" customHeight="1"/>
    <row r="6" spans="2:24">
      <c r="B6" s="9">
        <v>2</v>
      </c>
      <c r="D6" s="2">
        <v>191.695167</v>
      </c>
      <c r="E6" s="2">
        <v>184.80751699999999</v>
      </c>
      <c r="F6" s="2">
        <v>194.19979699999999</v>
      </c>
      <c r="G6" s="2">
        <v>194.861458</v>
      </c>
      <c r="H6" s="2">
        <v>217.36057500000001</v>
      </c>
      <c r="O6" s="2">
        <f t="shared" ref="O6:O11" si="0">AVERAGE(D6:H6)</f>
        <v>196.58490280000001</v>
      </c>
      <c r="P6" s="2">
        <f t="shared" ref="P6:P11" si="1">MIN(D6:H6)</f>
        <v>184.80751699999999</v>
      </c>
      <c r="R6" s="2">
        <f>P6</f>
        <v>184.80751699999999</v>
      </c>
      <c r="S6" s="3">
        <f>$P$6/P6</f>
        <v>1</v>
      </c>
      <c r="T6" s="2">
        <f>1</f>
        <v>1</v>
      </c>
    </row>
    <row r="7" spans="2:24">
      <c r="B7" s="9">
        <v>4</v>
      </c>
      <c r="D7" s="2">
        <v>104.98876</v>
      </c>
      <c r="E7" s="2">
        <v>105.790733</v>
      </c>
      <c r="F7" s="2">
        <v>102.57595600000001</v>
      </c>
      <c r="G7" s="2">
        <v>104.64458</v>
      </c>
      <c r="H7" s="2">
        <v>119.727498</v>
      </c>
      <c r="O7" s="2">
        <f t="shared" si="0"/>
        <v>107.5455054</v>
      </c>
      <c r="P7" s="2">
        <f t="shared" si="1"/>
        <v>102.57595600000001</v>
      </c>
      <c r="R7" s="2">
        <f>$R$6/2</f>
        <v>92.403758499999995</v>
      </c>
      <c r="S7" s="3">
        <f>$P$6/P7</f>
        <v>1.8016650705161352</v>
      </c>
      <c r="T7" s="2">
        <f>2</f>
        <v>2</v>
      </c>
    </row>
    <row r="8" spans="2:24">
      <c r="B8" s="9">
        <v>8</v>
      </c>
      <c r="D8" s="2">
        <v>80.870994999999994</v>
      </c>
      <c r="E8" s="2">
        <v>80.141137999999998</v>
      </c>
      <c r="F8" s="2">
        <v>80.435023000000001</v>
      </c>
      <c r="G8" s="2">
        <v>79.235023999999996</v>
      </c>
      <c r="H8" s="2">
        <v>84.942815999999993</v>
      </c>
      <c r="O8" s="2">
        <f t="shared" si="0"/>
        <v>81.124999200000005</v>
      </c>
      <c r="P8" s="2">
        <f t="shared" si="1"/>
        <v>79.235023999999996</v>
      </c>
      <c r="R8" s="2">
        <f>$R$6/4</f>
        <v>46.201879249999998</v>
      </c>
      <c r="S8" s="3">
        <f>$P$6/P8</f>
        <v>2.3323968072502885</v>
      </c>
      <c r="T8" s="2">
        <f>4</f>
        <v>4</v>
      </c>
    </row>
    <row r="9" spans="2:24">
      <c r="B9" s="9">
        <v>16</v>
      </c>
      <c r="D9" s="2">
        <v>79.314853999999997</v>
      </c>
      <c r="E9" s="2">
        <v>75.930788000000007</v>
      </c>
      <c r="F9" s="2">
        <v>78.099710000000002</v>
      </c>
      <c r="G9" s="2">
        <v>80.187123999999997</v>
      </c>
      <c r="H9" s="2">
        <v>80.51764</v>
      </c>
      <c r="O9" s="2">
        <f t="shared" si="0"/>
        <v>78.810023200000003</v>
      </c>
      <c r="P9" s="2">
        <f t="shared" si="1"/>
        <v>75.930788000000007</v>
      </c>
      <c r="R9" s="2">
        <f>$R$6/8</f>
        <v>23.100939624999999</v>
      </c>
      <c r="S9" s="3">
        <f>$P$6/P9</f>
        <v>2.4338943644309339</v>
      </c>
      <c r="T9" s="1">
        <v>8</v>
      </c>
    </row>
    <row r="10" spans="2:24">
      <c r="B10" s="9">
        <v>24</v>
      </c>
      <c r="D10" s="2">
        <v>88.001002</v>
      </c>
      <c r="E10" s="2">
        <v>88.730462000000003</v>
      </c>
      <c r="F10" s="2">
        <v>107.913887</v>
      </c>
      <c r="G10" s="2">
        <v>126.60998600000001</v>
      </c>
      <c r="H10" s="2">
        <v>104.670602</v>
      </c>
      <c r="O10" s="2">
        <f t="shared" si="0"/>
        <v>103.18518779999999</v>
      </c>
      <c r="P10" s="2">
        <f t="shared" si="1"/>
        <v>88.001002</v>
      </c>
      <c r="R10" s="2">
        <f>$R$6/12</f>
        <v>15.400626416666666</v>
      </c>
      <c r="S10" s="3">
        <f>$P$6/P10</f>
        <v>2.1000615083905521</v>
      </c>
    </row>
    <row r="11" spans="2:24">
      <c r="B11" s="9">
        <v>32</v>
      </c>
      <c r="D11" s="2">
        <v>343.17010599999998</v>
      </c>
      <c r="E11" s="2">
        <v>308.16984600000001</v>
      </c>
      <c r="F11" s="2">
        <v>321.52587599999998</v>
      </c>
      <c r="G11" s="2">
        <v>189.69341499999999</v>
      </c>
      <c r="H11" s="2">
        <v>335.24965400000002</v>
      </c>
      <c r="O11" s="2">
        <f t="shared" si="0"/>
        <v>299.56177939999998</v>
      </c>
      <c r="P11" s="2">
        <f t="shared" si="1"/>
        <v>189.69341499999999</v>
      </c>
      <c r="R11" s="2">
        <f>$R$6/16</f>
        <v>11.550469812499999</v>
      </c>
      <c r="S11" s="3">
        <f>$P$6/P11</f>
        <v>0.97424318603784954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8"/>
  <sheetViews>
    <sheetView topLeftCell="E5" workbookViewId="0">
      <selection activeCell="T6" sqref="T6"/>
    </sheetView>
  </sheetViews>
  <sheetFormatPr baseColWidth="10" defaultRowHeight="15" x14ac:dyDescent="0"/>
  <cols>
    <col min="1" max="16384" width="10.83203125" style="18"/>
  </cols>
  <sheetData>
    <row r="2" spans="1:24" ht="16" thickBot="1"/>
    <row r="3" spans="1:24" ht="16" thickBot="1">
      <c r="A3" s="1"/>
      <c r="B3" s="1"/>
      <c r="C3" s="1"/>
      <c r="D3" s="19" t="s">
        <v>0</v>
      </c>
      <c r="E3" s="20"/>
      <c r="F3" s="20"/>
      <c r="G3" s="20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thickBot="1">
      <c r="A4" s="1"/>
      <c r="B4" s="7" t="s">
        <v>19</v>
      </c>
      <c r="C4" s="1"/>
      <c r="D4" s="15">
        <v>1</v>
      </c>
      <c r="E4" s="16">
        <v>2</v>
      </c>
      <c r="F4" s="16">
        <v>3</v>
      </c>
      <c r="G4" s="16">
        <v>4</v>
      </c>
      <c r="H4" s="17"/>
      <c r="I4" s="1"/>
      <c r="J4" s="1"/>
      <c r="K4" s="1"/>
      <c r="L4" s="1"/>
      <c r="M4" s="1"/>
      <c r="N4" s="1"/>
      <c r="O4" s="15" t="s">
        <v>2</v>
      </c>
      <c r="P4" s="17" t="s">
        <v>7</v>
      </c>
      <c r="Q4" s="1"/>
      <c r="R4" s="15" t="s">
        <v>4</v>
      </c>
      <c r="S4" s="16" t="s">
        <v>3</v>
      </c>
      <c r="T4" s="17" t="s">
        <v>5</v>
      </c>
      <c r="U4" s="1"/>
      <c r="V4" s="7" t="s">
        <v>1</v>
      </c>
      <c r="W4" s="1"/>
      <c r="X4" s="17" t="s">
        <v>9</v>
      </c>
    </row>
    <row r="5" spans="1: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9">
        <v>2</v>
      </c>
      <c r="C6" s="1"/>
      <c r="D6" s="2">
        <v>204.82372699999999</v>
      </c>
      <c r="E6" s="2">
        <v>197.50738200000001</v>
      </c>
      <c r="F6" s="2">
        <v>203.10920899999999</v>
      </c>
      <c r="G6" s="2">
        <v>233.046932</v>
      </c>
      <c r="H6" s="2">
        <v>198.07222999999999</v>
      </c>
      <c r="I6" s="1"/>
      <c r="J6" s="1"/>
      <c r="K6" s="1"/>
      <c r="L6" s="1"/>
      <c r="M6" s="1"/>
      <c r="N6" s="1"/>
      <c r="O6" s="2">
        <f t="shared" ref="O6:O11" si="0">AVERAGE(D6:H6)</f>
        <v>207.31189599999999</v>
      </c>
      <c r="P6" s="2">
        <f t="shared" ref="P6:P11" si="1">MIN(D6:H6)</f>
        <v>197.50738200000001</v>
      </c>
      <c r="Q6" s="1"/>
      <c r="R6" s="2">
        <f>P6</f>
        <v>197.50738200000001</v>
      </c>
      <c r="S6" s="3">
        <f>1</f>
        <v>1</v>
      </c>
      <c r="T6" s="2">
        <v>1</v>
      </c>
      <c r="U6" s="1"/>
      <c r="V6" s="2" t="s">
        <v>14</v>
      </c>
      <c r="W6" s="1"/>
      <c r="X6" s="14" t="s">
        <v>20</v>
      </c>
    </row>
    <row r="7" spans="1:24">
      <c r="A7" s="1"/>
      <c r="B7" s="9">
        <v>4</v>
      </c>
      <c r="C7" s="1"/>
      <c r="D7" s="2">
        <v>93.552012000000005</v>
      </c>
      <c r="E7" s="2">
        <v>110.451543</v>
      </c>
      <c r="F7" s="2">
        <v>96.687968999999995</v>
      </c>
      <c r="G7" s="2">
        <v>96.116731999999999</v>
      </c>
      <c r="H7" s="2">
        <v>103.198589</v>
      </c>
      <c r="I7" s="1"/>
      <c r="J7" s="1"/>
      <c r="K7" s="1"/>
      <c r="L7" s="1"/>
      <c r="M7" s="1"/>
      <c r="N7" s="1"/>
      <c r="O7" s="2">
        <f t="shared" si="0"/>
        <v>100.001369</v>
      </c>
      <c r="P7" s="2">
        <f t="shared" si="1"/>
        <v>93.552012000000005</v>
      </c>
      <c r="Q7" s="1"/>
      <c r="R7" s="2">
        <f>$R$6/2</f>
        <v>98.753691000000003</v>
      </c>
      <c r="S7" s="3">
        <f>$P$6/P7</f>
        <v>2.1112040006151873</v>
      </c>
      <c r="T7" s="2">
        <v>2</v>
      </c>
      <c r="U7" s="1"/>
      <c r="V7" s="1"/>
      <c r="W7" s="1"/>
      <c r="X7" s="1"/>
    </row>
    <row r="8" spans="1:24">
      <c r="A8" s="1"/>
      <c r="B8" s="9">
        <v>8</v>
      </c>
      <c r="C8" s="1"/>
      <c r="D8" s="2">
        <v>63.461308000000002</v>
      </c>
      <c r="E8" s="2">
        <v>62.926752</v>
      </c>
      <c r="F8" s="2">
        <v>63.029746000000003</v>
      </c>
      <c r="G8" s="2">
        <v>63.568255999999998</v>
      </c>
      <c r="H8" s="2">
        <v>64.232428999999996</v>
      </c>
      <c r="I8" s="1"/>
      <c r="J8" s="1"/>
      <c r="K8" s="1"/>
      <c r="L8" s="1"/>
      <c r="M8" s="1"/>
      <c r="N8" s="1"/>
      <c r="O8" s="2">
        <f t="shared" si="0"/>
        <v>63.443698199999993</v>
      </c>
      <c r="P8" s="2">
        <f t="shared" si="1"/>
        <v>62.926752</v>
      </c>
      <c r="Q8" s="1"/>
      <c r="R8" s="2">
        <f>$R$6/4</f>
        <v>49.376845500000002</v>
      </c>
      <c r="S8" s="3">
        <f>$P$6/P8</f>
        <v>3.1386870563413156</v>
      </c>
      <c r="T8" s="2">
        <v>4</v>
      </c>
      <c r="U8" s="1"/>
      <c r="V8" s="1"/>
      <c r="W8" s="1"/>
      <c r="X8" s="1"/>
    </row>
    <row r="9" spans="1:24">
      <c r="A9" s="1"/>
      <c r="B9" s="9">
        <v>16</v>
      </c>
      <c r="C9" s="1"/>
      <c r="D9" s="2">
        <v>49.554572999999998</v>
      </c>
      <c r="E9" s="2">
        <v>48.366109000000002</v>
      </c>
      <c r="F9" s="2">
        <v>50.200696000000001</v>
      </c>
      <c r="G9" s="2">
        <v>50.805895</v>
      </c>
      <c r="H9" s="2">
        <v>49.374671999999997</v>
      </c>
      <c r="I9" s="1"/>
      <c r="J9" s="1"/>
      <c r="K9" s="1"/>
      <c r="L9" s="1"/>
      <c r="M9" s="1"/>
      <c r="N9" s="1"/>
      <c r="O9" s="2">
        <f t="shared" si="0"/>
        <v>49.660388999999995</v>
      </c>
      <c r="P9" s="2">
        <f t="shared" si="1"/>
        <v>48.366109000000002</v>
      </c>
      <c r="Q9" s="1"/>
      <c r="R9" s="2">
        <f>$R$6/8</f>
        <v>24.688422750000001</v>
      </c>
      <c r="S9" s="3">
        <f>$P$6/P9</f>
        <v>4.0835904744787301</v>
      </c>
      <c r="T9" s="1">
        <v>8</v>
      </c>
      <c r="U9" s="1"/>
      <c r="V9" s="1"/>
      <c r="W9" s="1"/>
      <c r="X9" s="1"/>
    </row>
    <row r="10" spans="1:24">
      <c r="A10" s="1"/>
      <c r="B10" s="9">
        <v>24</v>
      </c>
      <c r="C10" s="1"/>
      <c r="D10" s="2">
        <v>45.371532000000002</v>
      </c>
      <c r="E10" s="2">
        <v>46.038947</v>
      </c>
      <c r="F10" s="2">
        <v>52.828918999999999</v>
      </c>
      <c r="G10" s="2">
        <v>45.950128999999997</v>
      </c>
      <c r="H10" s="2">
        <v>46.894303000000001</v>
      </c>
      <c r="I10" s="1"/>
      <c r="J10" s="1"/>
      <c r="K10" s="1"/>
      <c r="L10" s="1"/>
      <c r="M10" s="1"/>
      <c r="N10" s="1"/>
      <c r="O10" s="2">
        <f t="shared" si="0"/>
        <v>47.416766000000003</v>
      </c>
      <c r="P10" s="2">
        <f t="shared" si="1"/>
        <v>45.371532000000002</v>
      </c>
      <c r="Q10" s="1"/>
      <c r="R10" s="2">
        <f>$R$6/12</f>
        <v>16.458948500000002</v>
      </c>
      <c r="S10" s="3">
        <f>$P$6/P10</f>
        <v>4.3531124759022903</v>
      </c>
      <c r="T10" s="1"/>
      <c r="U10" s="1"/>
      <c r="V10" s="1"/>
      <c r="W10" s="1"/>
      <c r="X10" s="1"/>
    </row>
    <row r="11" spans="1:24">
      <c r="A11" s="1"/>
      <c r="B11" s="9">
        <v>32</v>
      </c>
      <c r="C11" s="1"/>
      <c r="D11" s="2">
        <v>65.632829000000001</v>
      </c>
      <c r="E11" s="2">
        <v>62.674204000000003</v>
      </c>
      <c r="F11" s="2">
        <v>64.78537</v>
      </c>
      <c r="G11" s="2">
        <v>70.718722999999997</v>
      </c>
      <c r="H11" s="2">
        <v>70.842196999999999</v>
      </c>
      <c r="I11" s="1"/>
      <c r="J11" s="1"/>
      <c r="K11" s="1"/>
      <c r="L11" s="1"/>
      <c r="M11" s="1"/>
      <c r="N11" s="1"/>
      <c r="O11" s="2">
        <f t="shared" si="0"/>
        <v>66.9306646</v>
      </c>
      <c r="P11" s="2">
        <f t="shared" si="1"/>
        <v>62.674204000000003</v>
      </c>
      <c r="Q11" s="1"/>
      <c r="R11" s="2">
        <f>$R$6/16</f>
        <v>12.344211375</v>
      </c>
      <c r="S11" s="3">
        <f>$P$6/P11</f>
        <v>3.1513345107661839</v>
      </c>
      <c r="T11" s="1"/>
      <c r="U11" s="1"/>
      <c r="V11" s="1"/>
      <c r="W11" s="1"/>
      <c r="X11" s="1"/>
    </row>
    <row r="12" spans="1:2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U38" s="1"/>
      <c r="V38" s="1"/>
      <c r="W38" s="1"/>
      <c r="X38" s="1"/>
    </row>
  </sheetData>
  <mergeCells count="1">
    <mergeCell ref="D3:H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8.83203125" style="1"/>
    <col min="2" max="2" width="19.83203125" style="1" customWidth="1"/>
    <col min="3" max="3" width="2" style="1" customWidth="1"/>
    <col min="4" max="8" width="10.5" style="1" customWidth="1"/>
    <col min="9" max="9" width="1.6640625" style="1" customWidth="1"/>
    <col min="10" max="10" width="8.83203125" style="1"/>
    <col min="11" max="11" width="14.5" style="1" customWidth="1"/>
    <col min="12" max="12" width="1.83203125" style="1" customWidth="1"/>
    <col min="13" max="13" width="15.6640625" style="1" bestFit="1" customWidth="1"/>
    <col min="14" max="16384" width="8.83203125" style="1"/>
  </cols>
  <sheetData>
    <row r="2" spans="2:13" ht="15" thickBot="1"/>
    <row r="3" spans="2:13" ht="15" thickBot="1">
      <c r="D3" s="19" t="s">
        <v>8</v>
      </c>
      <c r="E3" s="20"/>
      <c r="F3" s="20"/>
      <c r="G3" s="20"/>
      <c r="H3" s="21"/>
    </row>
    <row r="4" spans="2:13" ht="15" thickBot="1">
      <c r="D4" s="11">
        <v>1</v>
      </c>
      <c r="E4" s="12">
        <v>2</v>
      </c>
      <c r="F4" s="12">
        <v>3</v>
      </c>
      <c r="G4" s="12">
        <v>4</v>
      </c>
      <c r="H4" s="13">
        <v>5</v>
      </c>
      <c r="J4" s="11" t="s">
        <v>2</v>
      </c>
      <c r="K4" s="13" t="s">
        <v>7</v>
      </c>
      <c r="M4" s="7" t="s">
        <v>10</v>
      </c>
    </row>
    <row r="5" spans="2:13" ht="4.5" customHeight="1" thickBot="1"/>
    <row r="6" spans="2:13">
      <c r="B6" s="8" t="s">
        <v>6</v>
      </c>
      <c r="D6" s="2">
        <v>62.857823000000003</v>
      </c>
      <c r="E6" s="2">
        <v>62.847183999999999</v>
      </c>
      <c r="F6" s="2">
        <v>64.367891999999998</v>
      </c>
      <c r="G6" s="2">
        <v>64.802111999999994</v>
      </c>
      <c r="H6" s="2">
        <v>64.358690999999993</v>
      </c>
      <c r="J6" s="2">
        <f>AVERAGE(D6:H6)</f>
        <v>63.846740400000002</v>
      </c>
      <c r="K6" s="2">
        <f>MIN(D6:H6)</f>
        <v>62.847183999999999</v>
      </c>
      <c r="M6" s="3">
        <f>J6-J7</f>
        <v>49.6259412</v>
      </c>
    </row>
    <row r="7" spans="2:13" ht="15" thickBot="1">
      <c r="B7" s="10" t="s">
        <v>16</v>
      </c>
      <c r="D7" s="2">
        <v>14.414586999999999</v>
      </c>
      <c r="E7" s="2">
        <v>14.426406999999999</v>
      </c>
      <c r="F7" s="2">
        <v>14.325676</v>
      </c>
      <c r="G7" s="2">
        <v>13.955185</v>
      </c>
      <c r="H7" s="2">
        <v>13.982141</v>
      </c>
      <c r="J7" s="2">
        <f>AVERAGE(D7:H7)</f>
        <v>14.220799199999998</v>
      </c>
      <c r="K7" s="2">
        <f>MIN(D7:H7)</f>
        <v>13.955185</v>
      </c>
    </row>
    <row r="8" spans="2:13" ht="15" thickBot="1">
      <c r="B8" s="10" t="s">
        <v>17</v>
      </c>
      <c r="D8" s="2">
        <v>12.926603999999999</v>
      </c>
      <c r="E8" s="2">
        <v>12.759304</v>
      </c>
      <c r="F8" s="2">
        <v>12.76512</v>
      </c>
      <c r="G8" s="2">
        <v>12.805364000000001</v>
      </c>
      <c r="H8" s="2">
        <v>12.883858</v>
      </c>
      <c r="J8" s="2">
        <f>AVERAGE(D8:H8)</f>
        <v>12.828049999999999</v>
      </c>
      <c r="K8" s="2">
        <f>MIN(D8:H8)</f>
        <v>12.759304</v>
      </c>
    </row>
    <row r="11" spans="2:13">
      <c r="B11" s="1" t="s">
        <v>18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19KBytes-641</vt:lpstr>
      <vt:lpstr>19KBytes-662</vt:lpstr>
      <vt:lpstr>RAM-641</vt:lpstr>
      <vt:lpstr>RAM-662</vt:lpstr>
      <vt:lpstr>Otimização do Compilador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2016-12-11T21:33:14Z</dcterms:modified>
</cp:coreProperties>
</file>