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isepipp-my.sharepoint.com/personal/1241523_isep_ipp_pt/Documents/ETEME-Trab/"/>
    </mc:Choice>
  </mc:AlternateContent>
  <xr:revisionPtr revIDLastSave="347" documentId="8_{B69F6E57-4FD7-4A9C-80F9-0831A17DA3E7}" xr6:coauthVersionLast="47" xr6:coauthVersionMax="47" xr10:uidLastSave="{7CC54D31-E2CE-4D33-980B-FC5518DC2F94}"/>
  <bookViews>
    <workbookView xWindow="-108" yWindow="-108" windowWidth="23256" windowHeight="12456" xr2:uid="{93066102-A681-4783-8262-506BF865238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D9" i="1"/>
  <c r="E8" i="1"/>
  <c r="E7" i="1"/>
  <c r="E6" i="1"/>
  <c r="E17" i="1"/>
  <c r="E18" i="1" s="1"/>
  <c r="E19" i="1" s="1"/>
  <c r="E10" i="1" l="1"/>
  <c r="E12" i="1" s="1"/>
  <c r="E13" i="1" s="1"/>
</calcChain>
</file>

<file path=xl/sharedStrings.xml><?xml version="1.0" encoding="utf-8"?>
<sst xmlns="http://schemas.openxmlformats.org/spreadsheetml/2006/main" count="75" uniqueCount="56">
  <si>
    <t>Passos</t>
  </si>
  <si>
    <t>Fórmula</t>
  </si>
  <si>
    <t>Resultado</t>
  </si>
  <si>
    <t>m</t>
  </si>
  <si>
    <t>m^3</t>
  </si>
  <si>
    <t>Pressupostos</t>
  </si>
  <si>
    <t>mm</t>
  </si>
  <si>
    <t>Vcabo=(π⋅raio(cabo)^2)⋅comprimento</t>
  </si>
  <si>
    <t>2ºPasso → Volume final do núcleo</t>
  </si>
  <si>
    <t>Calibre do tarugo de aço</t>
  </si>
  <si>
    <t>m^2</t>
  </si>
  <si>
    <t>Tipo de secção do tarugo (circular/quadrada)</t>
  </si>
  <si>
    <t>Largura do tarugo de aço</t>
  </si>
  <si>
    <t>Tarugo de aço (matéria prima)</t>
  </si>
  <si>
    <t>Vnúcleo=(π*raio(núcleo)^2)*comprimento</t>
  </si>
  <si>
    <t>uni</t>
  </si>
  <si>
    <t>Cálculo do volume de aço e do comprimento do tarugo para fazer uma bobine de fio</t>
  </si>
  <si>
    <t>Cálculo do zinco necessário para a galvanização</t>
  </si>
  <si>
    <t>1ºPasso → Cálculo da área superficial</t>
  </si>
  <si>
    <t>2ºPasso → Cálculo do volume de zinco</t>
  </si>
  <si>
    <t>4ºPasso → Área do tarugo</t>
  </si>
  <si>
    <t>5ºPasso → Comprimento de tarugo necessário</t>
  </si>
  <si>
    <t>3ºPasso → Cálculo da massa de zinco</t>
  </si>
  <si>
    <r>
      <t xml:space="preserve">Asuperficial = </t>
    </r>
    <r>
      <rPr>
        <sz val="11"/>
        <color theme="1"/>
        <rFont val="Aptos Narrow"/>
        <family val="2"/>
      </rPr>
      <t>π*diâmetro*comprimento</t>
    </r>
  </si>
  <si>
    <t>Volume=Asuperficial*Espessura</t>
  </si>
  <si>
    <t>Espessura de revestimento na galvanização (aprox)</t>
  </si>
  <si>
    <t>Massa=Volume*Densidade</t>
  </si>
  <si>
    <t>kg</t>
  </si>
  <si>
    <t>Fornecedor de Tarugos de Aço</t>
  </si>
  <si>
    <t>Tabela de referencia para o diametro do cabo final</t>
  </si>
  <si>
    <t>https://www.calmont.com/wp-content/uploads/calmont-eng-wire-gauge.pdf</t>
  </si>
  <si>
    <t>http://steelcoilmanufacturer.com.br/8-steel-billet.html#</t>
  </si>
  <si>
    <t>quadrada</t>
  </si>
  <si>
    <t>https://cdn.standards.iteh.ai/samples/75831/d3e3073a2a1d4156a6b061681d706f0f/SIST-EN-10244-2-2023.pdf</t>
  </si>
  <si>
    <t>Padrrão Europeu da quantidade de zinco para revestimento</t>
  </si>
  <si>
    <t>Fonte</t>
  </si>
  <si>
    <t>Referência</t>
  </si>
  <si>
    <t>Altura do tarugo de aço</t>
  </si>
  <si>
    <t>Calibre do fio final</t>
  </si>
  <si>
    <t>1ºPasso → Volume do cabo final</t>
  </si>
  <si>
    <t>Calibre dos fios individuais</t>
  </si>
  <si>
    <t>Comprimento do fio final</t>
  </si>
  <si>
    <t>3ºPasso → Volume final de cada fio externo</t>
  </si>
  <si>
    <t>Vfio=(π*raio(fio)^2)*comprimento</t>
  </si>
  <si>
    <t>Comprimento do fios individual interno (núcleo)</t>
  </si>
  <si>
    <r>
      <t>Comprimento dos fios individuais exteriores (</t>
    </r>
    <r>
      <rPr>
        <sz val="11"/>
        <color theme="1"/>
        <rFont val="Aptos Narrow"/>
        <family val="2"/>
      </rPr>
      <t>aprox.</t>
    </r>
    <r>
      <rPr>
        <sz val="11"/>
        <color theme="1"/>
        <rFont val="Aptos Narrow"/>
        <family val="2"/>
        <scheme val="minor"/>
      </rPr>
      <t>)</t>
    </r>
  </si>
  <si>
    <t>Quantidade de fios externos</t>
  </si>
  <si>
    <t>Ltarugo=(nfios*Vfio+Vnucleo)/Atarugo</t>
  </si>
  <si>
    <t>Comprimento do tarugo de aço (matéria prima)</t>
  </si>
  <si>
    <t>Nbobinas=Lmatériaprima/Ltarugo</t>
  </si>
  <si>
    <t>Cálculos</t>
  </si>
  <si>
    <t>6ºPasso → Quantidade de Aço por bobina</t>
  </si>
  <si>
    <t>Densidade Aço</t>
  </si>
  <si>
    <t>Kg/m^3</t>
  </si>
  <si>
    <t>Massa=Vcabo*Densidade</t>
  </si>
  <si>
    <t>7ºPasso → Número de bobinas por tarugo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</si>
</sst>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17" xfId="0" applyFill="1" applyBorder="1"/>
    <xf numFmtId="0" fontId="0" fillId="2" borderId="20" xfId="0" applyFill="1" applyBorder="1"/>
    <xf numFmtId="0" fontId="0" fillId="3" borderId="1" xfId="0" applyFill="1" applyBorder="1"/>
    <xf numFmtId="0" fontId="0" fillId="0" borderId="1" xfId="0" applyBorder="1"/>
    <xf numFmtId="0" fontId="0" fillId="3" borderId="13" xfId="0" applyFill="1" applyBorder="1"/>
    <xf numFmtId="0" fontId="0" fillId="3" borderId="21" xfId="0" applyFill="1" applyBorder="1"/>
    <xf numFmtId="0" fontId="0" fillId="0" borderId="18" xfId="0" applyBorder="1"/>
    <xf numFmtId="0" fontId="0" fillId="0" borderId="16" xfId="0" applyBorder="1"/>
    <xf numFmtId="0" fontId="0" fillId="0" borderId="7" xfId="0" applyBorder="1"/>
    <xf numFmtId="0" fontId="0" fillId="0" borderId="22" xfId="0" applyBorder="1"/>
    <xf numFmtId="0" fontId="0" fillId="3" borderId="0" xfId="0" applyFill="1"/>
    <xf numFmtId="0" fontId="0" fillId="2" borderId="23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0" borderId="19" xfId="0" applyBorder="1"/>
    <xf numFmtId="11" fontId="0" fillId="3" borderId="3" xfId="0" applyNumberFormat="1" applyFill="1" applyBorder="1"/>
    <xf numFmtId="11" fontId="0" fillId="3" borderId="2" xfId="0" applyNumberFormat="1" applyFill="1" applyBorder="1"/>
    <xf numFmtId="11" fontId="0" fillId="3" borderId="1" xfId="0" applyNumberFormat="1" applyFill="1" applyBorder="1"/>
    <xf numFmtId="11" fontId="0" fillId="4" borderId="3" xfId="0" applyNumberFormat="1" applyFill="1" applyBorder="1"/>
    <xf numFmtId="0" fontId="0" fillId="4" borderId="18" xfId="0" applyFill="1" applyBorder="1"/>
    <xf numFmtId="11" fontId="0" fillId="4" borderId="8" xfId="0" applyNumberFormat="1" applyFill="1" applyBorder="1" applyAlignment="1">
      <alignment horizontal="right"/>
    </xf>
    <xf numFmtId="0" fontId="0" fillId="4" borderId="15" xfId="0" applyFill="1" applyBorder="1"/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7" xfId="0" applyFill="1" applyBorder="1"/>
    <xf numFmtId="0" fontId="0" fillId="6" borderId="20" xfId="0" applyFill="1" applyBorder="1"/>
    <xf numFmtId="0" fontId="0" fillId="2" borderId="26" xfId="0" applyFill="1" applyBorder="1"/>
    <xf numFmtId="0" fontId="0" fillId="2" borderId="1" xfId="0" applyFill="1" applyBorder="1"/>
    <xf numFmtId="0" fontId="0" fillId="2" borderId="29" xfId="0" quotePrefix="1" applyFill="1" applyBorder="1" applyAlignment="1">
      <alignment horizontal="center"/>
    </xf>
    <xf numFmtId="0" fontId="0" fillId="6" borderId="30" xfId="0" applyFill="1" applyBorder="1"/>
    <xf numFmtId="0" fontId="1" fillId="5" borderId="10" xfId="0" applyFont="1" applyFill="1" applyBorder="1" applyAlignment="1">
      <alignment horizontal="center"/>
    </xf>
    <xf numFmtId="0" fontId="0" fillId="3" borderId="2" xfId="0" applyFill="1" applyBorder="1"/>
    <xf numFmtId="0" fontId="0" fillId="3" borderId="34" xfId="0" applyFill="1" applyBorder="1"/>
    <xf numFmtId="0" fontId="0" fillId="3" borderId="3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24" xfId="0" quotePrefix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2" fontId="0" fillId="3" borderId="28" xfId="0" applyNumberFormat="1" applyFill="1" applyBorder="1"/>
    <xf numFmtId="2" fontId="0" fillId="3" borderId="3" xfId="0" applyNumberFormat="1" applyFill="1" applyBorder="1"/>
    <xf numFmtId="2" fontId="0" fillId="3" borderId="28" xfId="0" applyNumberFormat="1" applyFill="1" applyBorder="1" applyAlignment="1">
      <alignment horizontal="right"/>
    </xf>
    <xf numFmtId="0" fontId="6" fillId="3" borderId="3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3" borderId="13" xfId="1" applyFill="1" applyBorder="1" applyAlignment="1">
      <alignment horizontal="left"/>
    </xf>
    <xf numFmtId="0" fontId="4" fillId="3" borderId="31" xfId="1" applyFill="1" applyBorder="1" applyAlignment="1">
      <alignment horizontal="left"/>
    </xf>
    <xf numFmtId="0" fontId="4" fillId="3" borderId="1" xfId="1" applyFill="1" applyBorder="1" applyAlignment="1">
      <alignment horizontal="left"/>
    </xf>
    <xf numFmtId="0" fontId="4" fillId="3" borderId="18" xfId="1" applyFill="1" applyBorder="1" applyAlignment="1">
      <alignment horizontal="left"/>
    </xf>
    <xf numFmtId="0" fontId="4" fillId="3" borderId="21" xfId="1" applyFill="1" applyBorder="1" applyAlignment="1">
      <alignment horizontal="left"/>
    </xf>
    <xf numFmtId="0" fontId="4" fillId="3" borderId="19" xfId="1" applyFill="1" applyBorder="1" applyAlignment="1">
      <alignment horizontal="left"/>
    </xf>
    <xf numFmtId="0" fontId="1" fillId="5" borderId="32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5" xfId="0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b val="0"/>
        <i val="0"/>
        <strike val="0"/>
        <color auto="1"/>
      </font>
      <fill>
        <patternFill patternType="darkDown"/>
      </fill>
    </dxf>
    <dxf>
      <fill>
        <patternFill patternType="darkDown"/>
      </fill>
    </dxf>
  </dxfs>
  <tableStyles count="0" defaultTableStyle="TableStyleMedium2" defaultPivotStyle="PivotStyleLight16"/>
  <colors>
    <mruColors>
      <color rgb="FFEAEAEA"/>
      <color rgb="FFE6E6E6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tandards.iteh.ai/samples/75831/d3e3073a2a1d4156a6b061681d706f0f/SIST-EN-10244-2-2023.pdf" TargetMode="External"/><Relationship Id="rId2" Type="http://schemas.openxmlformats.org/officeDocument/2006/relationships/hyperlink" Target="http://steelcoilmanufacturer.com.br/8-steel-billet.html" TargetMode="External"/><Relationship Id="rId1" Type="http://schemas.openxmlformats.org/officeDocument/2006/relationships/hyperlink" Target="https://www.calmont.com/wp-content/uploads/calmont-eng-wire-gau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D54-DA9C-4FD0-A902-3B0660E0C3D0}">
  <dimension ref="B2:K31"/>
  <sheetViews>
    <sheetView tabSelected="1" zoomScale="87" zoomScaleNormal="100" workbookViewId="0">
      <selection activeCell="K12" sqref="K12"/>
    </sheetView>
  </sheetViews>
  <sheetFormatPr defaultColWidth="9.109375" defaultRowHeight="14.4" x14ac:dyDescent="0.3"/>
  <cols>
    <col min="1" max="1" width="3.109375" style="17" customWidth="1"/>
    <col min="2" max="2" width="8.88671875" style="17" customWidth="1"/>
    <col min="3" max="3" width="53.33203125" style="17" customWidth="1"/>
    <col min="4" max="4" width="39.6640625" style="17" bestFit="1" customWidth="1"/>
    <col min="5" max="5" width="14.6640625" style="17" customWidth="1"/>
    <col min="6" max="6" width="4.88671875" style="17" bestFit="1" customWidth="1"/>
    <col min="7" max="7" width="9.109375" style="17"/>
    <col min="8" max="8" width="44.44140625" style="17" bestFit="1" customWidth="1"/>
    <col min="9" max="9" width="9.109375" style="17"/>
    <col min="10" max="10" width="7.44140625" style="17" customWidth="1"/>
    <col min="11" max="16384" width="9.109375" style="17"/>
  </cols>
  <sheetData>
    <row r="2" spans="2:11" ht="48" customHeight="1" x14ac:dyDescent="0.3">
      <c r="B2" s="50" t="s">
        <v>50</v>
      </c>
      <c r="C2" s="51"/>
      <c r="D2" s="51"/>
      <c r="E2" s="51"/>
      <c r="F2" s="51"/>
      <c r="G2" s="51"/>
      <c r="H2" s="51"/>
      <c r="I2" s="51"/>
      <c r="J2" s="51"/>
      <c r="K2" s="52"/>
    </row>
    <row r="3" spans="2:11" ht="15.75" customHeight="1" thickBot="1" x14ac:dyDescent="0.35">
      <c r="B3" s="40"/>
      <c r="K3" s="41"/>
    </row>
    <row r="4" spans="2:11" ht="15" thickBot="1" x14ac:dyDescent="0.35">
      <c r="B4" s="40"/>
      <c r="C4" s="62" t="s">
        <v>16</v>
      </c>
      <c r="D4" s="63"/>
      <c r="E4" s="63"/>
      <c r="F4" s="64"/>
      <c r="H4" s="62" t="s">
        <v>5</v>
      </c>
      <c r="I4" s="63"/>
      <c r="J4" s="64"/>
      <c r="K4" s="41"/>
    </row>
    <row r="5" spans="2:11" x14ac:dyDescent="0.3">
      <c r="B5" s="40"/>
      <c r="C5" s="4" t="s">
        <v>0</v>
      </c>
      <c r="D5" s="5" t="s">
        <v>1</v>
      </c>
      <c r="E5" s="65" t="s">
        <v>2</v>
      </c>
      <c r="F5" s="66"/>
      <c r="H5" s="7" t="s">
        <v>38</v>
      </c>
      <c r="I5" s="11">
        <v>10</v>
      </c>
      <c r="J5" s="13" t="s">
        <v>6</v>
      </c>
      <c r="K5" s="41"/>
    </row>
    <row r="6" spans="2:11" x14ac:dyDescent="0.3">
      <c r="B6" s="40"/>
      <c r="C6" s="3" t="s">
        <v>39</v>
      </c>
      <c r="D6" s="6" t="s">
        <v>7</v>
      </c>
      <c r="E6" s="27">
        <f>PI()*(($I$5/1000)/2)^2*$I$7</f>
        <v>7.8539816339744835E-3</v>
      </c>
      <c r="F6" s="28" t="s">
        <v>4</v>
      </c>
      <c r="H6" s="1" t="s">
        <v>40</v>
      </c>
      <c r="I6" s="10">
        <v>3.33</v>
      </c>
      <c r="J6" s="16" t="s">
        <v>6</v>
      </c>
      <c r="K6" s="41"/>
    </row>
    <row r="7" spans="2:11" x14ac:dyDescent="0.3">
      <c r="B7" s="40"/>
      <c r="C7" s="3" t="s">
        <v>8</v>
      </c>
      <c r="D7" s="6" t="s">
        <v>14</v>
      </c>
      <c r="E7" s="24">
        <f>(PI()*(($I$6/1000)/2)^2)*$I$8</f>
        <v>8.7092016940979648E-4</v>
      </c>
      <c r="F7" s="19" t="s">
        <v>4</v>
      </c>
      <c r="H7" s="1" t="s">
        <v>41</v>
      </c>
      <c r="I7" s="9">
        <v>100</v>
      </c>
      <c r="J7" s="16" t="s">
        <v>3</v>
      </c>
      <c r="K7" s="41"/>
    </row>
    <row r="8" spans="2:11" x14ac:dyDescent="0.3">
      <c r="B8" s="40"/>
      <c r="C8" s="3" t="s">
        <v>42</v>
      </c>
      <c r="D8" s="6" t="s">
        <v>43</v>
      </c>
      <c r="E8" s="24">
        <f>(PI()*(($I$6/1000)/2)^2)*$I$9</f>
        <v>8.8833857279799232E-4</v>
      </c>
      <c r="F8" s="19" t="s">
        <v>4</v>
      </c>
      <c r="H8" s="18" t="s">
        <v>44</v>
      </c>
      <c r="I8" s="14">
        <v>100</v>
      </c>
      <c r="J8" s="16" t="s">
        <v>3</v>
      </c>
      <c r="K8" s="41"/>
    </row>
    <row r="9" spans="2:11" x14ac:dyDescent="0.3">
      <c r="B9" s="40"/>
      <c r="C9" s="7" t="s">
        <v>20</v>
      </c>
      <c r="D9" s="6" t="str">
        <f>IF(I15="circular","Atarugo=π*raio(tarugo)^2","Atarugo=comprimento*largura")</f>
        <v>Atarugo=comprimento*largura</v>
      </c>
      <c r="E9" s="25">
        <f>IF($I$15="circular",(PI()*(($I$17/1000)/2)^2),($I$18/1000*$I$19/1000))</f>
        <v>2.2499999999999999E-2</v>
      </c>
      <c r="F9" s="21" t="s">
        <v>10</v>
      </c>
      <c r="H9" s="7" t="s">
        <v>45</v>
      </c>
      <c r="I9" s="10">
        <v>102</v>
      </c>
      <c r="J9" s="13" t="s">
        <v>3</v>
      </c>
      <c r="K9" s="41"/>
    </row>
    <row r="10" spans="2:11" x14ac:dyDescent="0.3">
      <c r="B10" s="40"/>
      <c r="C10" s="35" t="s">
        <v>21</v>
      </c>
      <c r="D10" s="37" t="s">
        <v>47</v>
      </c>
      <c r="E10" s="26">
        <f>($I$10*$E$8+$E$7)/$E$9</f>
        <v>0.27559784916434449</v>
      </c>
      <c r="F10" s="19" t="s">
        <v>3</v>
      </c>
      <c r="H10" s="7" t="s">
        <v>46</v>
      </c>
      <c r="I10" s="10">
        <v>6</v>
      </c>
      <c r="J10" s="13" t="s">
        <v>15</v>
      </c>
      <c r="K10" s="41"/>
    </row>
    <row r="11" spans="2:11" x14ac:dyDescent="0.3">
      <c r="B11" s="40"/>
      <c r="C11" s="18" t="s">
        <v>51</v>
      </c>
      <c r="D11" s="46" t="s">
        <v>54</v>
      </c>
      <c r="E11" s="47">
        <f>$E$6*$I$11</f>
        <v>61.653755826699694</v>
      </c>
      <c r="F11" s="19" t="s">
        <v>27</v>
      </c>
      <c r="H11" s="35" t="s">
        <v>52</v>
      </c>
      <c r="I11" s="14">
        <v>7850</v>
      </c>
      <c r="J11" s="16" t="s">
        <v>53</v>
      </c>
      <c r="K11" s="41"/>
    </row>
    <row r="12" spans="2:11" ht="15" thickBot="1" x14ac:dyDescent="0.35">
      <c r="B12" s="40"/>
      <c r="C12" s="8" t="s">
        <v>55</v>
      </c>
      <c r="D12" s="45" t="s">
        <v>49</v>
      </c>
      <c r="E12" s="49">
        <f>$I$16/$E$10</f>
        <v>21.770852051976938</v>
      </c>
      <c r="F12" s="19" t="s">
        <v>15</v>
      </c>
      <c r="H12" s="8" t="s">
        <v>25</v>
      </c>
      <c r="I12" s="12">
        <v>0.1</v>
      </c>
      <c r="J12" s="20" t="s">
        <v>6</v>
      </c>
      <c r="K12" s="41"/>
    </row>
    <row r="13" spans="2:11" ht="15" thickBot="1" x14ac:dyDescent="0.35">
      <c r="B13" s="40"/>
      <c r="E13" s="29" t="str">
        <f>"≈↓ " &amp; ROUNDDOWN(E12,0)</f>
        <v>≈↓ 21</v>
      </c>
      <c r="F13" s="30" t="s">
        <v>15</v>
      </c>
      <c r="K13" s="41"/>
    </row>
    <row r="14" spans="2:11" ht="15" thickBot="1" x14ac:dyDescent="0.35">
      <c r="B14" s="40"/>
      <c r="H14" s="62" t="s">
        <v>13</v>
      </c>
      <c r="I14" s="63"/>
      <c r="J14" s="64"/>
      <c r="K14" s="41"/>
    </row>
    <row r="15" spans="2:11" ht="15" thickBot="1" x14ac:dyDescent="0.35">
      <c r="B15" s="40"/>
      <c r="C15" s="62" t="s">
        <v>17</v>
      </c>
      <c r="D15" s="63"/>
      <c r="E15" s="63"/>
      <c r="F15" s="64"/>
      <c r="H15" s="7" t="s">
        <v>11</v>
      </c>
      <c r="I15" s="67" t="s">
        <v>32</v>
      </c>
      <c r="J15" s="68"/>
      <c r="K15" s="41"/>
    </row>
    <row r="16" spans="2:11" x14ac:dyDescent="0.3">
      <c r="B16" s="40"/>
      <c r="C16" s="4" t="s">
        <v>0</v>
      </c>
      <c r="D16" s="5" t="s">
        <v>1</v>
      </c>
      <c r="E16" s="31" t="s">
        <v>2</v>
      </c>
      <c r="F16" s="32"/>
      <c r="H16" s="36" t="s">
        <v>48</v>
      </c>
      <c r="I16" s="9">
        <v>6</v>
      </c>
      <c r="J16" s="13" t="s">
        <v>3</v>
      </c>
      <c r="K16" s="41"/>
    </row>
    <row r="17" spans="2:11" x14ac:dyDescent="0.3">
      <c r="B17" s="40"/>
      <c r="C17" s="3" t="s">
        <v>18</v>
      </c>
      <c r="D17" s="6" t="s">
        <v>23</v>
      </c>
      <c r="E17" s="24">
        <f>PI()*($I$5/1000)*$I$7</f>
        <v>3.1415926535897936</v>
      </c>
      <c r="F17" s="19" t="s">
        <v>10</v>
      </c>
      <c r="H17" s="2" t="s">
        <v>9</v>
      </c>
      <c r="I17" s="11">
        <v>20</v>
      </c>
      <c r="J17" s="15" t="s">
        <v>6</v>
      </c>
      <c r="K17" s="41"/>
    </row>
    <row r="18" spans="2:11" x14ac:dyDescent="0.3">
      <c r="B18" s="40"/>
      <c r="C18" s="3" t="s">
        <v>19</v>
      </c>
      <c r="D18" s="6" t="s">
        <v>24</v>
      </c>
      <c r="E18" s="24">
        <f>$E$17*($I$12/1000)</f>
        <v>3.1415926535897936E-4</v>
      </c>
      <c r="F18" s="19" t="s">
        <v>4</v>
      </c>
      <c r="H18" s="7" t="s">
        <v>37</v>
      </c>
      <c r="I18" s="11">
        <v>150</v>
      </c>
      <c r="J18" s="13" t="s">
        <v>3</v>
      </c>
      <c r="K18" s="41"/>
    </row>
    <row r="19" spans="2:11" ht="15" thickBot="1" x14ac:dyDescent="0.35">
      <c r="B19" s="40"/>
      <c r="C19" s="3" t="s">
        <v>22</v>
      </c>
      <c r="D19" s="6" t="s">
        <v>26</v>
      </c>
      <c r="E19" s="48">
        <f>($E$18*7140000)/1000</f>
        <v>2.2430971546631127</v>
      </c>
      <c r="F19" s="19" t="s">
        <v>27</v>
      </c>
      <c r="H19" s="8" t="s">
        <v>12</v>
      </c>
      <c r="I19" s="22">
        <v>150</v>
      </c>
      <c r="J19" s="23" t="s">
        <v>3</v>
      </c>
      <c r="K19" s="41"/>
    </row>
    <row r="20" spans="2:11" ht="15" thickBot="1" x14ac:dyDescent="0.35">
      <c r="B20" s="40"/>
      <c r="K20" s="41"/>
    </row>
    <row r="21" spans="2:11" ht="15" thickBot="1" x14ac:dyDescent="0.35">
      <c r="B21" s="40"/>
      <c r="C21" s="39" t="s">
        <v>36</v>
      </c>
      <c r="D21" s="59" t="s">
        <v>35</v>
      </c>
      <c r="E21" s="60"/>
      <c r="F21" s="60"/>
      <c r="G21" s="60"/>
      <c r="H21" s="60"/>
      <c r="I21" s="60"/>
      <c r="J21" s="61"/>
      <c r="K21" s="41"/>
    </row>
    <row r="22" spans="2:11" x14ac:dyDescent="0.3">
      <c r="B22" s="40"/>
      <c r="C22" s="38" t="s">
        <v>28</v>
      </c>
      <c r="D22" s="53" t="s">
        <v>31</v>
      </c>
      <c r="E22" s="53"/>
      <c r="F22" s="53"/>
      <c r="G22" s="53"/>
      <c r="H22" s="53"/>
      <c r="I22" s="53"/>
      <c r="J22" s="54"/>
      <c r="K22" s="41"/>
    </row>
    <row r="23" spans="2:11" x14ac:dyDescent="0.3">
      <c r="B23" s="40"/>
      <c r="C23" s="33" t="s">
        <v>29</v>
      </c>
      <c r="D23" s="55" t="s">
        <v>30</v>
      </c>
      <c r="E23" s="55"/>
      <c r="F23" s="55"/>
      <c r="G23" s="55"/>
      <c r="H23" s="55"/>
      <c r="I23" s="55"/>
      <c r="J23" s="56"/>
      <c r="K23" s="41"/>
    </row>
    <row r="24" spans="2:11" ht="15" thickBot="1" x14ac:dyDescent="0.35">
      <c r="B24" s="40"/>
      <c r="C24" s="34" t="s">
        <v>34</v>
      </c>
      <c r="D24" s="57" t="s">
        <v>33</v>
      </c>
      <c r="E24" s="57"/>
      <c r="F24" s="57"/>
      <c r="G24" s="57"/>
      <c r="H24" s="57"/>
      <c r="I24" s="57"/>
      <c r="J24" s="58"/>
      <c r="K24" s="41"/>
    </row>
    <row r="25" spans="2:11" x14ac:dyDescent="0.3">
      <c r="B25" s="42"/>
      <c r="C25" s="43"/>
      <c r="D25" s="43"/>
      <c r="E25" s="43"/>
      <c r="F25" s="43"/>
      <c r="G25" s="43"/>
      <c r="H25" s="43"/>
      <c r="I25" s="43"/>
      <c r="J25" s="43"/>
      <c r="K25" s="44"/>
    </row>
    <row r="31" spans="2:11" ht="16.5" customHeight="1" x14ac:dyDescent="0.3"/>
  </sheetData>
  <mergeCells count="11">
    <mergeCell ref="B2:K2"/>
    <mergeCell ref="D22:J22"/>
    <mergeCell ref="D23:J23"/>
    <mergeCell ref="D24:J24"/>
    <mergeCell ref="D21:J21"/>
    <mergeCell ref="C4:F4"/>
    <mergeCell ref="H4:J4"/>
    <mergeCell ref="E5:F5"/>
    <mergeCell ref="C15:F15"/>
    <mergeCell ref="H14:J14"/>
    <mergeCell ref="I15:J15"/>
  </mergeCells>
  <phoneticPr fontId="2" type="noConversion"/>
  <conditionalFormatting sqref="H17:J17">
    <cfRule type="expression" dxfId="1" priority="6">
      <formula>$I$15="quadrada"</formula>
    </cfRule>
  </conditionalFormatting>
  <conditionalFormatting sqref="H18:J19">
    <cfRule type="expression" dxfId="0" priority="7">
      <formula>$I$15="circular"</formula>
    </cfRule>
  </conditionalFormatting>
  <dataValidations count="1">
    <dataValidation type="list" allowBlank="1" showInputMessage="1" showErrorMessage="1" sqref="I15" xr:uid="{C5F999E7-D3B7-4A44-BA15-367D74B7F48F}">
      <formula1>"circular, quadrada"</formula1>
    </dataValidation>
  </dataValidations>
  <hyperlinks>
    <hyperlink ref="D23" r:id="rId1" xr:uid="{45B08002-B1F5-4F7A-BF8F-C81C9E6125E6}"/>
    <hyperlink ref="D22" r:id="rId2" xr:uid="{7B4099DE-C2D3-4D23-8DB7-25852D7F1521}"/>
    <hyperlink ref="D24" r:id="rId3" xr:uid="{AB1198D2-53B0-4B85-9A6A-C2C6AACD34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Oliveira</dc:creator>
  <cp:lastModifiedBy>Rui Jorge Sousa Costa</cp:lastModifiedBy>
  <dcterms:created xsi:type="dcterms:W3CDTF">2025-05-04T21:26:19Z</dcterms:created>
  <dcterms:modified xsi:type="dcterms:W3CDTF">2025-05-07T20:26:19Z</dcterms:modified>
</cp:coreProperties>
</file>