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iri\IdeaProjects\lapr3-2021-g076\FSIAP\"/>
    </mc:Choice>
  </mc:AlternateContent>
  <xr:revisionPtr revIDLastSave="0" documentId="13_ncr:1_{560FFBE6-36B0-4FFD-A9A8-A531B4B680A0}" xr6:coauthVersionLast="47" xr6:coauthVersionMax="47" xr10:uidLastSave="{00000000-0000-0000-0000-000000000000}"/>
  <bookViews>
    <workbookView xWindow="-108" yWindow="-108" windowWidth="23256" windowHeight="13176" activeTab="1" xr2:uid="{AA8E1AE8-DCAA-46C7-92E8-0D8ECA3BF017}"/>
  </bookViews>
  <sheets>
    <sheet name="Procedimento1" sheetId="1" r:id="rId1"/>
    <sheet name="Procedimento2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E8" i="2"/>
  <c r="C8" i="2"/>
  <c r="R31" i="2"/>
  <c r="P23" i="2"/>
  <c r="W10" i="2"/>
  <c r="S11" i="2"/>
  <c r="R10" i="2"/>
  <c r="Q9" i="2"/>
  <c r="S8" i="2"/>
  <c r="Q8" i="2"/>
  <c r="D12" i="1"/>
  <c r="I3" i="1"/>
  <c r="D4" i="1" s="1"/>
  <c r="D6" i="1" s="1"/>
  <c r="F6" i="1" s="1"/>
  <c r="B22" i="2"/>
  <c r="D14" i="1"/>
  <c r="E15" i="1"/>
  <c r="C13" i="1"/>
  <c r="E12" i="1"/>
  <c r="C12" i="1"/>
  <c r="E7" i="1"/>
  <c r="F7" i="1" s="1"/>
  <c r="C5" i="1"/>
  <c r="F5" i="1" s="1"/>
  <c r="E4" i="1"/>
  <c r="C4" i="1"/>
  <c r="C9" i="2" l="1"/>
  <c r="F9" i="2" s="1"/>
  <c r="T11" i="2"/>
  <c r="T9" i="2"/>
  <c r="R8" i="2"/>
  <c r="T10" i="2" s="1"/>
  <c r="D10" i="2"/>
  <c r="F10" i="2" s="1"/>
  <c r="E11" i="2"/>
  <c r="F11" i="2" s="1"/>
  <c r="M6" i="1"/>
  <c r="F15" i="1"/>
  <c r="F14" i="1"/>
  <c r="F13" i="1"/>
  <c r="I11" i="2" l="1"/>
  <c r="M14" i="1"/>
  <c r="H23" i="2" l="1"/>
  <c r="O27" i="2" l="1"/>
  <c r="G27" i="2"/>
  <c r="J31" i="2" s="1"/>
</calcChain>
</file>

<file path=xl/sharedStrings.xml><?xml version="1.0" encoding="utf-8"?>
<sst xmlns="http://schemas.openxmlformats.org/spreadsheetml/2006/main" count="183" uniqueCount="127">
  <si>
    <t>∆xExternal</t>
  </si>
  <si>
    <t>∆xMiddle</t>
  </si>
  <si>
    <t>∆xInternal</t>
  </si>
  <si>
    <t>Rtotal</t>
  </si>
  <si>
    <t>R = Rinternal + Rmiddle + Rexternal</t>
  </si>
  <si>
    <t xml:space="preserve">R = </t>
  </si>
  <si>
    <t>Temperature -5ºC</t>
  </si>
  <si>
    <t>Temperature 7ºC</t>
  </si>
  <si>
    <t>https://en.wikipedia.org/wiki/List_of_thermal_conductivities</t>
  </si>
  <si>
    <t>Kmiddle | Esponja de poliuretano</t>
  </si>
  <si>
    <t>Kinternal | Poliestireno</t>
  </si>
  <si>
    <t>Kmiddle | Lã de vidro</t>
  </si>
  <si>
    <t>https://thermtest.com/thermal-conductivity-of-steel</t>
  </si>
  <si>
    <t>Kexternal | Aço Inox</t>
  </si>
  <si>
    <t>Kexternal | Alumínio</t>
  </si>
  <si>
    <t>Kinternal | Cortiça</t>
  </si>
  <si>
    <t>https://agmetalminer.com/metal-prices/stainless-steel/</t>
  </si>
  <si>
    <t>preço aço aluminio</t>
  </si>
  <si>
    <t>Procedimento 2</t>
  </si>
  <si>
    <t>Atotal ) 2.a.b + 2.a.c + 2.b.c</t>
  </si>
  <si>
    <t>R = delta x/ k1A</t>
  </si>
  <si>
    <t xml:space="preserve"> </t>
  </si>
  <si>
    <t xml:space="preserve"> resistividade termica</t>
  </si>
  <si>
    <t>I = delta temperatura / ( resistividade termica) W</t>
  </si>
  <si>
    <t>fazer por troços</t>
  </si>
  <si>
    <t>Leixões</t>
  </si>
  <si>
    <t>Inglaterra</t>
  </si>
  <si>
    <t>Amesterdão</t>
  </si>
  <si>
    <t>15ºC</t>
  </si>
  <si>
    <t>20ºC</t>
  </si>
  <si>
    <t>delta T</t>
  </si>
  <si>
    <t>Espessura</t>
  </si>
  <si>
    <t>W/JM</t>
  </si>
  <si>
    <t>US412</t>
  </si>
  <si>
    <t>R = ∆x / KA</t>
  </si>
  <si>
    <t>A = 2ab + 2ac + 2bc</t>
  </si>
  <si>
    <t>m^2</t>
  </si>
  <si>
    <t>Container's area:</t>
  </si>
  <si>
    <t>a</t>
  </si>
  <si>
    <t>b</t>
  </si>
  <si>
    <t>c</t>
  </si>
  <si>
    <t>A</t>
  </si>
  <si>
    <t>I = ∆T / R</t>
  </si>
  <si>
    <t>I for one container</t>
  </si>
  <si>
    <t>I</t>
  </si>
  <si>
    <t>∆T</t>
  </si>
  <si>
    <t>W</t>
  </si>
  <si>
    <t>For 2h30 the necessary energy to be supplied by the generators will be:</t>
  </si>
  <si>
    <t>2h30 = 9000s</t>
  </si>
  <si>
    <t>------------</t>
  </si>
  <si>
    <t>x</t>
  </si>
  <si>
    <t>x =</t>
  </si>
  <si>
    <t>W = J / s</t>
  </si>
  <si>
    <t>J------------</t>
  </si>
  <si>
    <t>9000s</t>
  </si>
  <si>
    <t>J</t>
  </si>
  <si>
    <t>∆T = 20 - (-5)</t>
  </si>
  <si>
    <t>TEMPERATURE -5</t>
  </si>
  <si>
    <t>TEMPERATURE 7</t>
  </si>
  <si>
    <t>∆T = 20 - 7</t>
  </si>
  <si>
    <t>1s</t>
  </si>
  <si>
    <t>US413</t>
  </si>
  <si>
    <t>cm</t>
  </si>
  <si>
    <t>x = 9000 * 812,236</t>
  </si>
  <si>
    <t>I = 25 / 0,03078</t>
  </si>
  <si>
    <t>R: We will need 7,31E06J supplied from the generators, so as to maintain -5ºC in the interior</t>
  </si>
  <si>
    <t>I = 13 / 0,01996</t>
  </si>
  <si>
    <t>x = 9000 * 651,418</t>
  </si>
  <si>
    <t>R: We will need 5,86E06J supplied from the generators, so as to maintain -5ºC in the interior</t>
  </si>
  <si>
    <t>expessura_externa</t>
  </si>
  <si>
    <t>0.002 m</t>
  </si>
  <si>
    <t>k_externo</t>
  </si>
  <si>
    <t>15 K</t>
  </si>
  <si>
    <t>237 K</t>
  </si>
  <si>
    <t>expessura_intermédia</t>
  </si>
  <si>
    <t>0.095 m</t>
  </si>
  <si>
    <t>k_intermédio</t>
  </si>
  <si>
    <t>0.030 K</t>
  </si>
  <si>
    <t>0.045 K</t>
  </si>
  <si>
    <t>expessura_interna</t>
  </si>
  <si>
    <t>0.003 m</t>
  </si>
  <si>
    <t>k_interno</t>
  </si>
  <si>
    <t>0.033 K</t>
  </si>
  <si>
    <t>0.055 K</t>
  </si>
  <si>
    <t>Rtotal = R1 + R2 + R3</t>
  </si>
  <si>
    <t>0.002 / (1521.62304 * 15)</t>
  </si>
  <si>
    <t>Energia para os 15 contentores à temperatura -5</t>
  </si>
  <si>
    <t>Energia para os 25 contentores à temperatura 7</t>
  </si>
  <si>
    <t>At = 22.18 m^2</t>
  </si>
  <si>
    <t>R1 = expessura_externa / ( K_externo * At)  =  0.002 / (22.18 * 15)</t>
  </si>
  <si>
    <t>R1 = 6,01 * 10 ^ -6  K/W</t>
  </si>
  <si>
    <t>R2 = 0,143  K/W</t>
  </si>
  <si>
    <t>R2 = expessura_intermédia / ( K_intermédio * At)  =  0.095 / (22.18 * 0.030)</t>
  </si>
  <si>
    <t>R3 = expessura_interna / ( K_interna * At)  =  0.003 / (22.18  * 0.033)</t>
  </si>
  <si>
    <t>R3 = 4,10 * 10 ^ -3  K/W</t>
  </si>
  <si>
    <t>Rtotal = 0,147  K/W</t>
  </si>
  <si>
    <t>I = (temperatura - (-5)) / Rtotal   =  (20 - (-5))/0,147</t>
  </si>
  <si>
    <t>I = 169.95 W * 15</t>
  </si>
  <si>
    <t>R1 = expessura_externa / ( K_externo * At)  =  0.002 / (22.18 * 237)</t>
  </si>
  <si>
    <t>R1 = 3.805 * 10 ^ -6  K/W</t>
  </si>
  <si>
    <t>R2 = expessura_intermédia / ( K_intermédio * At)  =  0.095 / (22.18 * 0.045)</t>
  </si>
  <si>
    <t>R3 = expessura_interna / ( K_interna * At)  =  0.003 / (22.18 * 0.055)</t>
  </si>
  <si>
    <t>R2 = 0,095 K/W</t>
  </si>
  <si>
    <t>R3 = 2.46 * 10 ^ -3  K/W</t>
  </si>
  <si>
    <t>Rtotal =  0,098 K/W</t>
  </si>
  <si>
    <t>Q = (temperatura - (7)) / Rtotal   =  (20 - (7))/0,098</t>
  </si>
  <si>
    <t>Q = 132,653 W * 25</t>
  </si>
  <si>
    <t>ÁreaTotal (At) = 2 *a + 2 * b + 2 * c</t>
  </si>
  <si>
    <t>Parte da viagem a 30ºC</t>
  </si>
  <si>
    <t>E = 8,2653 * 10 ^ 7 J</t>
  </si>
  <si>
    <t>E = 1,07 * 10 ^ 8 J</t>
  </si>
  <si>
    <t>Q = (temperatura - (7)) / Rtotal   =  (30 - (7))/0,147</t>
  </si>
  <si>
    <t>I = (temperatura - (-5)) / Rtotal   =  (30 - (-5))/0,147</t>
  </si>
  <si>
    <t>E = Q * tempo_viagem = 3571,43 * 7200</t>
  </si>
  <si>
    <t xml:space="preserve">I = 238.095W * 15 </t>
  </si>
  <si>
    <t>I = 156,46 W * 25</t>
  </si>
  <si>
    <t>I = 3911 W</t>
  </si>
  <si>
    <t>I = 3571 W</t>
  </si>
  <si>
    <t>E = Q * tempo_viagem =  3911 * 7200</t>
  </si>
  <si>
    <t>E = 2,82 * 10 ^ 7 J</t>
  </si>
  <si>
    <t>E = 2,57 * 10 ^ 7 J</t>
  </si>
  <si>
    <t xml:space="preserve">Etotal = </t>
  </si>
  <si>
    <t>2,57 * 10 ^ 7 J + 2,82 * 10 ^ 7 J + 8,2653 * 10 ^ 7 +1,07 * 10 ^ 8</t>
  </si>
  <si>
    <t>Etotal=</t>
  </si>
  <si>
    <t>2,44 * 10 ^ 8 J</t>
  </si>
  <si>
    <t>E = I * tempo_viagem = 2549 * 32400</t>
  </si>
  <si>
    <t>E = I * tempo_viagem = 3316.327 * 32400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</si>
</sst>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4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7E6E6"/>
        <bgColor rgb="FFFFFFCC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4" fillId="0" borderId="0" xfId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quotePrefix="1"/>
    <xf numFmtId="1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1" fillId="0" borderId="0" xfId="0" applyFont="1" applyBorder="1"/>
    <xf numFmtId="0" fontId="0" fillId="0" borderId="8" xfId="0" applyBorder="1"/>
    <xf numFmtId="0" fontId="3" fillId="0" borderId="0" xfId="0" applyFont="1" applyBorder="1"/>
    <xf numFmtId="0" fontId="0" fillId="0" borderId="9" xfId="0" applyBorder="1"/>
    <xf numFmtId="0" fontId="3" fillId="0" borderId="10" xfId="0" applyFont="1" applyBorder="1"/>
    <xf numFmtId="0" fontId="0" fillId="0" borderId="10" xfId="0" applyBorder="1"/>
    <xf numFmtId="0" fontId="0" fillId="0" borderId="10" xfId="0" applyBorder="1" applyAlignment="1">
      <alignment horizontal="right"/>
    </xf>
    <xf numFmtId="0" fontId="0" fillId="0" borderId="11" xfId="0" applyBorder="1"/>
    <xf numFmtId="0" fontId="0" fillId="0" borderId="0" xfId="0" applyBorder="1" applyAlignment="1">
      <alignment horizontal="right"/>
    </xf>
    <xf numFmtId="11" fontId="0" fillId="0" borderId="0" xfId="0" applyNumberFormat="1"/>
    <xf numFmtId="0" fontId="5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center"/>
    </xf>
    <xf numFmtId="0" fontId="0" fillId="0" borderId="0" xfId="0" applyAlignment="1">
      <alignment horizontal="left"/>
    </xf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943279</xdr:colOff>
      <xdr:row>28</xdr:row>
      <xdr:rowOff>138120</xdr:rowOff>
    </xdr:from>
    <xdr:to>
      <xdr:col>22</xdr:col>
      <xdr:colOff>446960</xdr:colOff>
      <xdr:row>46</xdr:row>
      <xdr:rowOff>21296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C74788-6807-4BCB-8DA2-1593525C1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39561" y="5265932"/>
          <a:ext cx="4425305" cy="3110470"/>
        </a:xfrm>
        <a:prstGeom prst="rect">
          <a:avLst/>
        </a:prstGeom>
      </xdr:spPr>
    </xdr:pic>
    <xdr:clientData/>
  </xdr:twoCellAnchor>
  <xdr:twoCellAnchor editAs="oneCell">
    <xdr:from>
      <xdr:col>19</xdr:col>
      <xdr:colOff>32657</xdr:colOff>
      <xdr:row>107</xdr:row>
      <xdr:rowOff>65314</xdr:rowOff>
    </xdr:from>
    <xdr:to>
      <xdr:col>26</xdr:col>
      <xdr:colOff>546197</xdr:colOff>
      <xdr:row>115</xdr:row>
      <xdr:rowOff>35657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12C4B73-262E-4845-8722-70FAC5261FCE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3737771" y="19953514"/>
          <a:ext cx="4780740" cy="1450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811947</xdr:colOff>
      <xdr:row>36</xdr:row>
      <xdr:rowOff>167128</xdr:rowOff>
    </xdr:from>
    <xdr:to>
      <xdr:col>9</xdr:col>
      <xdr:colOff>539806</xdr:colOff>
      <xdr:row>46</xdr:row>
      <xdr:rowOff>43544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A337B604-712C-4F2C-BA56-76E065ACEC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147" r="35865" b="40040"/>
        <a:stretch/>
      </xdr:blipFill>
      <xdr:spPr>
        <a:xfrm>
          <a:off x="2820041" y="6729293"/>
          <a:ext cx="4658447" cy="16693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List_of_thermal_conductivitie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F2AA-B52D-4A1F-9C58-264D04607FEC}">
  <dimension ref="A2:O30"/>
  <sheetViews>
    <sheetView workbookViewId="0">
      <selection activeCell="D14" sqref="D14"/>
    </sheetView>
  </sheetViews>
  <sheetFormatPr defaultRowHeight="14.4" x14ac:dyDescent="0.3"/>
  <cols>
    <col min="1" max="1" width="28" customWidth="1"/>
  </cols>
  <sheetData>
    <row r="2" spans="1:15" x14ac:dyDescent="0.3">
      <c r="A2" t="s">
        <v>7</v>
      </c>
    </row>
    <row r="3" spans="1:15" x14ac:dyDescent="0.3">
      <c r="C3" s="1" t="s">
        <v>2</v>
      </c>
      <c r="D3" t="s">
        <v>1</v>
      </c>
      <c r="E3" t="s">
        <v>0</v>
      </c>
      <c r="H3" t="s">
        <v>31</v>
      </c>
      <c r="I3">
        <f>10*10^-2</f>
        <v>0.1</v>
      </c>
      <c r="J3" t="s">
        <v>62</v>
      </c>
    </row>
    <row r="4" spans="1:15" x14ac:dyDescent="0.3">
      <c r="C4">
        <f>2*(10^-2)</f>
        <v>0.02</v>
      </c>
      <c r="D4">
        <f>I3-C4-E4</f>
        <v>0.05</v>
      </c>
      <c r="E4">
        <f>3*(10^-2)</f>
        <v>0.03</v>
      </c>
      <c r="F4" t="s">
        <v>3</v>
      </c>
    </row>
    <row r="5" spans="1:15" ht="18" x14ac:dyDescent="0.35">
      <c r="A5" t="s">
        <v>15</v>
      </c>
      <c r="B5" s="2">
        <v>5.5E-2</v>
      </c>
      <c r="C5">
        <f>C4/B5</f>
        <v>0.36363636363636365</v>
      </c>
      <c r="F5">
        <f>SUM(C5:E5)</f>
        <v>0.36363636363636365</v>
      </c>
      <c r="O5" s="4" t="s">
        <v>8</v>
      </c>
    </row>
    <row r="6" spans="1:15" x14ac:dyDescent="0.3">
      <c r="A6" t="s">
        <v>11</v>
      </c>
      <c r="B6">
        <v>4.4999999999999998E-2</v>
      </c>
      <c r="D6">
        <f>D4/B6</f>
        <v>1.1111111111111112</v>
      </c>
      <c r="F6">
        <f>SUM(C6:E6)</f>
        <v>1.1111111111111112</v>
      </c>
      <c r="H6" t="s">
        <v>4</v>
      </c>
      <c r="L6" s="3" t="s">
        <v>5</v>
      </c>
      <c r="M6">
        <f>SUM(F5:F7)</f>
        <v>1.474874057025956</v>
      </c>
      <c r="N6" t="s">
        <v>32</v>
      </c>
    </row>
    <row r="7" spans="1:15" ht="18" x14ac:dyDescent="0.35">
      <c r="A7" t="s">
        <v>14</v>
      </c>
      <c r="B7" s="2">
        <v>237</v>
      </c>
      <c r="E7">
        <f>E4/B7</f>
        <v>1.2658227848101267E-4</v>
      </c>
      <c r="F7">
        <f t="shared" ref="F7" si="0">SUM(C7:E7)</f>
        <v>1.2658227848101267E-4</v>
      </c>
    </row>
    <row r="10" spans="1:15" x14ac:dyDescent="0.3">
      <c r="A10" t="s">
        <v>6</v>
      </c>
    </row>
    <row r="11" spans="1:15" x14ac:dyDescent="0.3">
      <c r="C11" s="1" t="s">
        <v>2</v>
      </c>
      <c r="D11" t="s">
        <v>1</v>
      </c>
      <c r="E11" t="s">
        <v>0</v>
      </c>
    </row>
    <row r="12" spans="1:15" x14ac:dyDescent="0.3">
      <c r="C12">
        <f>2*(10^-2)</f>
        <v>0.02</v>
      </c>
      <c r="D12">
        <f>I3-C12-E12</f>
        <v>0.05</v>
      </c>
      <c r="E12">
        <f>3*(10^-2)</f>
        <v>0.03</v>
      </c>
      <c r="F12" t="s">
        <v>3</v>
      </c>
    </row>
    <row r="13" spans="1:15" ht="18" x14ac:dyDescent="0.35">
      <c r="A13" t="s">
        <v>10</v>
      </c>
      <c r="B13" s="2">
        <v>3.3000000000000002E-2</v>
      </c>
      <c r="C13">
        <f>C12/B13</f>
        <v>0.60606060606060608</v>
      </c>
      <c r="F13">
        <f>SUM(C13:E13)</f>
        <v>0.60606060606060608</v>
      </c>
    </row>
    <row r="14" spans="1:15" x14ac:dyDescent="0.3">
      <c r="A14" t="s">
        <v>9</v>
      </c>
      <c r="B14">
        <v>0.03</v>
      </c>
      <c r="D14">
        <f>D12/B14</f>
        <v>1.6666666666666667</v>
      </c>
      <c r="F14">
        <f t="shared" ref="F14:F15" si="1">SUM(C14:E14)</f>
        <v>1.6666666666666667</v>
      </c>
      <c r="H14" t="s">
        <v>4</v>
      </c>
      <c r="L14" s="3" t="s">
        <v>5</v>
      </c>
      <c r="M14">
        <f>SUM(F13:F15)</f>
        <v>2.2747272727272727</v>
      </c>
      <c r="N14" t="s">
        <v>32</v>
      </c>
    </row>
    <row r="15" spans="1:15" ht="18" x14ac:dyDescent="0.35">
      <c r="A15" t="s">
        <v>13</v>
      </c>
      <c r="B15" s="2">
        <v>15</v>
      </c>
      <c r="E15">
        <f>E12/B15</f>
        <v>2E-3</v>
      </c>
      <c r="F15">
        <f t="shared" si="1"/>
        <v>2E-3</v>
      </c>
      <c r="O15" t="s">
        <v>12</v>
      </c>
    </row>
    <row r="20" spans="1:15" x14ac:dyDescent="0.3">
      <c r="M20" t="s">
        <v>17</v>
      </c>
      <c r="O20" t="s">
        <v>16</v>
      </c>
    </row>
    <row r="23" spans="1:15" x14ac:dyDescent="0.3">
      <c r="A23" t="s">
        <v>18</v>
      </c>
      <c r="C23" t="s">
        <v>21</v>
      </c>
      <c r="D23" t="s">
        <v>22</v>
      </c>
    </row>
    <row r="25" spans="1:15" x14ac:dyDescent="0.3">
      <c r="A25" t="s">
        <v>23</v>
      </c>
    </row>
    <row r="27" spans="1:15" x14ac:dyDescent="0.3">
      <c r="A27" t="s">
        <v>19</v>
      </c>
    </row>
    <row r="29" spans="1:15" x14ac:dyDescent="0.3">
      <c r="A29" t="s">
        <v>20</v>
      </c>
      <c r="E29" t="s">
        <v>24</v>
      </c>
      <c r="H29" t="s">
        <v>25</v>
      </c>
      <c r="I29" t="s">
        <v>29</v>
      </c>
      <c r="J29" t="s">
        <v>26</v>
      </c>
      <c r="K29" t="s">
        <v>28</v>
      </c>
      <c r="L29" t="s">
        <v>27</v>
      </c>
    </row>
    <row r="30" spans="1:15" x14ac:dyDescent="0.3">
      <c r="I30" t="s">
        <v>30</v>
      </c>
      <c r="K30" t="s">
        <v>30</v>
      </c>
    </row>
  </sheetData>
  <phoneticPr fontId="2" type="noConversion"/>
  <hyperlinks>
    <hyperlink ref="O5" r:id="rId1" xr:uid="{A173B917-A1EE-49D7-98C7-C1E20D60BC71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9A14-BA2A-46F0-A3A6-C3CE9A0AE10A}">
  <dimension ref="A1:X177"/>
  <sheetViews>
    <sheetView tabSelected="1" topLeftCell="A57" zoomScale="70" zoomScaleNormal="70" workbookViewId="0">
      <selection activeCell="C73" sqref="C73"/>
    </sheetView>
  </sheetViews>
  <sheetFormatPr defaultRowHeight="14.4" x14ac:dyDescent="0.3"/>
  <cols>
    <col min="3" max="3" width="11.5546875" customWidth="1"/>
    <col min="4" max="4" width="11.88671875" customWidth="1"/>
    <col min="5" max="5" width="12" bestFit="1" customWidth="1"/>
    <col min="7" max="7" width="13.33203125" customWidth="1"/>
    <col min="8" max="8" width="14.5546875" customWidth="1"/>
    <col min="9" max="9" width="11.21875" customWidth="1"/>
    <col min="15" max="15" width="8.88671875" customWidth="1"/>
    <col min="16" max="16" width="14.33203125" customWidth="1"/>
    <col min="19" max="19" width="13" bestFit="1" customWidth="1"/>
  </cols>
  <sheetData>
    <row r="1" spans="1:24" x14ac:dyDescent="0.3">
      <c r="A1" t="s">
        <v>33</v>
      </c>
    </row>
    <row r="3" spans="1:24" x14ac:dyDescent="0.3">
      <c r="B3" t="s">
        <v>34</v>
      </c>
    </row>
    <row r="6" spans="1:24" x14ac:dyDescent="0.3">
      <c r="A6" s="12" t="s">
        <v>6</v>
      </c>
      <c r="B6" s="13"/>
      <c r="C6" s="13"/>
      <c r="D6" s="13"/>
      <c r="E6" s="13"/>
      <c r="F6" s="13"/>
      <c r="G6" s="13"/>
      <c r="H6" s="13"/>
      <c r="I6" s="13"/>
      <c r="J6" s="14"/>
      <c r="O6" s="12" t="s">
        <v>7</v>
      </c>
      <c r="P6" s="13"/>
      <c r="Q6" s="13"/>
      <c r="R6" s="13"/>
      <c r="S6" s="13"/>
      <c r="T6" s="13"/>
      <c r="U6" s="13"/>
      <c r="V6" s="13"/>
      <c r="W6" s="13"/>
      <c r="X6" s="14"/>
    </row>
    <row r="7" spans="1:24" x14ac:dyDescent="0.3">
      <c r="A7" s="15"/>
      <c r="B7" s="16"/>
      <c r="C7" s="17" t="s">
        <v>2</v>
      </c>
      <c r="D7" s="16" t="s">
        <v>1</v>
      </c>
      <c r="E7" s="16" t="s">
        <v>0</v>
      </c>
      <c r="F7" s="16"/>
      <c r="G7" s="16"/>
      <c r="H7" s="16"/>
      <c r="I7" s="16"/>
      <c r="J7" s="18"/>
      <c r="O7" s="15"/>
      <c r="P7" s="16"/>
      <c r="Q7" s="17" t="s">
        <v>2</v>
      </c>
      <c r="R7" s="16" t="s">
        <v>1</v>
      </c>
      <c r="S7" s="16" t="s">
        <v>0</v>
      </c>
      <c r="T7" s="16"/>
      <c r="U7" s="16"/>
      <c r="V7" s="16"/>
      <c r="W7" s="16"/>
      <c r="X7" s="18"/>
    </row>
    <row r="8" spans="1:24" x14ac:dyDescent="0.3">
      <c r="A8" s="15"/>
      <c r="B8" s="16"/>
      <c r="C8" s="16">
        <f>2*(10^-3)</f>
        <v>2E-3</v>
      </c>
      <c r="D8" s="16">
        <f>0.1-C8-E8</f>
        <v>9.5000000000000001E-2</v>
      </c>
      <c r="E8" s="16">
        <f>3*(10^-3)</f>
        <v>3.0000000000000001E-3</v>
      </c>
      <c r="F8" s="16" t="s">
        <v>3</v>
      </c>
      <c r="G8" s="16"/>
      <c r="H8" s="16"/>
      <c r="I8" s="16"/>
      <c r="J8" s="18"/>
      <c r="O8" s="15"/>
      <c r="P8" s="16"/>
      <c r="Q8" s="16">
        <f>2*(10^-2)</f>
        <v>0.02</v>
      </c>
      <c r="R8" s="16">
        <f>0.1-Q8-S8</f>
        <v>0.05</v>
      </c>
      <c r="S8" s="16">
        <f>3*(10^-2)</f>
        <v>0.03</v>
      </c>
      <c r="T8" s="16" t="s">
        <v>3</v>
      </c>
      <c r="U8" s="16"/>
      <c r="V8" s="16"/>
      <c r="W8" s="16"/>
      <c r="X8" s="18"/>
    </row>
    <row r="9" spans="1:24" ht="18" x14ac:dyDescent="0.35">
      <c r="A9" s="15" t="s">
        <v>10</v>
      </c>
      <c r="B9" s="19">
        <v>3.3000000000000002E-2</v>
      </c>
      <c r="C9" s="16">
        <f>C8/(B9*B22)</f>
        <v>8.200580289462443E-4</v>
      </c>
      <c r="D9" s="16"/>
      <c r="E9" s="16"/>
      <c r="F9" s="16">
        <f>SUM(C9:E9)</f>
        <v>8.200580289462443E-4</v>
      </c>
      <c r="G9" s="16"/>
      <c r="H9" s="16"/>
      <c r="I9" s="16"/>
      <c r="J9" s="18"/>
      <c r="O9" s="15" t="s">
        <v>10</v>
      </c>
      <c r="P9" s="19">
        <v>5.5E-2</v>
      </c>
      <c r="Q9" s="16">
        <f>Q8/(P9*B22)</f>
        <v>4.9203481736774654E-3</v>
      </c>
      <c r="R9" s="16"/>
      <c r="S9" s="16"/>
      <c r="T9" s="16">
        <f>SUM(Q9:S9)</f>
        <v>4.9203481736774654E-3</v>
      </c>
      <c r="U9" s="16"/>
      <c r="V9" s="16"/>
      <c r="W9" s="16"/>
      <c r="X9" s="18"/>
    </row>
    <row r="10" spans="1:24" x14ac:dyDescent="0.3">
      <c r="A10" s="15" t="s">
        <v>9</v>
      </c>
      <c r="B10" s="16">
        <v>0.03</v>
      </c>
      <c r="C10" s="16"/>
      <c r="D10" s="16">
        <f>D8/(B10*B22)</f>
        <v>4.2848032012441271E-2</v>
      </c>
      <c r="E10" s="16"/>
      <c r="F10" s="16">
        <f t="shared" ref="F10:F11" si="0">SUM(C10:E10)</f>
        <v>4.2848032012441271E-2</v>
      </c>
      <c r="G10" s="16"/>
      <c r="H10" s="16" t="s">
        <v>4</v>
      </c>
      <c r="I10" s="16"/>
      <c r="J10" s="18"/>
      <c r="O10" s="15" t="s">
        <v>9</v>
      </c>
      <c r="P10" s="16">
        <v>4.4999999999999998E-2</v>
      </c>
      <c r="Q10" s="16"/>
      <c r="R10" s="16">
        <f>R8/(P10*B22)</f>
        <v>1.5034397197347813E-2</v>
      </c>
      <c r="S10" s="16"/>
      <c r="T10" s="16">
        <f t="shared" ref="T10:T11" si="1">SUM(Q10:S10)</f>
        <v>1.5034397197347813E-2</v>
      </c>
      <c r="U10" s="16"/>
      <c r="V10" s="25" t="s">
        <v>5</v>
      </c>
      <c r="W10" s="16">
        <f>SUM(T9:T11)</f>
        <v>1.9956458150452824E-2</v>
      </c>
      <c r="X10" s="18" t="s">
        <v>32</v>
      </c>
    </row>
    <row r="11" spans="1:24" ht="18" x14ac:dyDescent="0.35">
      <c r="A11" s="20" t="s">
        <v>13</v>
      </c>
      <c r="B11" s="21">
        <v>15</v>
      </c>
      <c r="C11" s="22"/>
      <c r="D11" s="22"/>
      <c r="E11" s="22">
        <f>E8/(B11*B22)</f>
        <v>2.7061914955226064E-6</v>
      </c>
      <c r="F11" s="22">
        <f t="shared" si="0"/>
        <v>2.7061914955226064E-6</v>
      </c>
      <c r="G11" s="22"/>
      <c r="H11" s="23" t="s">
        <v>5</v>
      </c>
      <c r="I11" s="22">
        <f>SUM(F9:F11)</f>
        <v>4.3670796232883044E-2</v>
      </c>
      <c r="J11" s="24" t="s">
        <v>32</v>
      </c>
      <c r="O11" s="20" t="s">
        <v>13</v>
      </c>
      <c r="P11" s="21">
        <v>237</v>
      </c>
      <c r="Q11" s="22"/>
      <c r="R11" s="22"/>
      <c r="S11" s="22">
        <f>S8/(P11*B22)</f>
        <v>1.7127794275459531E-6</v>
      </c>
      <c r="T11" s="22">
        <f t="shared" si="1"/>
        <v>1.7127794275459531E-6</v>
      </c>
      <c r="U11" s="22"/>
      <c r="V11" s="22"/>
      <c r="W11" s="22"/>
      <c r="X11" s="24"/>
    </row>
    <row r="14" spans="1:24" x14ac:dyDescent="0.3">
      <c r="A14" t="s">
        <v>37</v>
      </c>
      <c r="E14" s="11" t="s">
        <v>33</v>
      </c>
    </row>
    <row r="15" spans="1:24" x14ac:dyDescent="0.3">
      <c r="A15" t="s">
        <v>35</v>
      </c>
    </row>
    <row r="16" spans="1:24" x14ac:dyDescent="0.3">
      <c r="E16" t="s">
        <v>57</v>
      </c>
      <c r="M16" t="s">
        <v>58</v>
      </c>
    </row>
    <row r="17" spans="1:19" x14ac:dyDescent="0.3">
      <c r="A17" s="5" t="s">
        <v>38</v>
      </c>
      <c r="B17" s="5">
        <v>2.59</v>
      </c>
    </row>
    <row r="18" spans="1:19" x14ac:dyDescent="0.3">
      <c r="A18" s="5" t="s">
        <v>39</v>
      </c>
      <c r="B18" s="5">
        <v>2.44</v>
      </c>
      <c r="E18" t="s">
        <v>43</v>
      </c>
      <c r="M18" t="s">
        <v>43</v>
      </c>
    </row>
    <row r="19" spans="1:19" x14ac:dyDescent="0.3">
      <c r="A19" s="5" t="s">
        <v>40</v>
      </c>
      <c r="B19" s="5">
        <v>6.09</v>
      </c>
    </row>
    <row r="20" spans="1:19" x14ac:dyDescent="0.3">
      <c r="E20" t="s">
        <v>42</v>
      </c>
      <c r="G20" t="s">
        <v>56</v>
      </c>
      <c r="M20" t="s">
        <v>42</v>
      </c>
      <c r="O20" t="s">
        <v>59</v>
      </c>
    </row>
    <row r="21" spans="1:19" x14ac:dyDescent="0.3">
      <c r="G21" s="8" t="s">
        <v>45</v>
      </c>
      <c r="H21" s="8">
        <v>25</v>
      </c>
      <c r="O21" s="8" t="s">
        <v>45</v>
      </c>
      <c r="P21" s="8">
        <v>13</v>
      </c>
    </row>
    <row r="22" spans="1:19" x14ac:dyDescent="0.3">
      <c r="A22" s="5" t="s">
        <v>41</v>
      </c>
      <c r="B22" s="6">
        <f>2*B17*B18+2*B17*B19+2*B18*B19</f>
        <v>73.904600000000002</v>
      </c>
      <c r="C22" s="7" t="s">
        <v>36</v>
      </c>
    </row>
    <row r="23" spans="1:19" x14ac:dyDescent="0.3">
      <c r="E23" t="s">
        <v>64</v>
      </c>
      <c r="G23" s="8" t="s">
        <v>44</v>
      </c>
      <c r="H23">
        <f>H21/I11</f>
        <v>572.46494583434253</v>
      </c>
      <c r="I23" t="s">
        <v>46</v>
      </c>
      <c r="J23" t="s">
        <v>52</v>
      </c>
      <c r="M23" t="s">
        <v>66</v>
      </c>
      <c r="O23" s="8" t="s">
        <v>44</v>
      </c>
      <c r="P23">
        <f>P21/W10</f>
        <v>651.41819765773528</v>
      </c>
      <c r="Q23" t="s">
        <v>46</v>
      </c>
      <c r="R23" t="s">
        <v>52</v>
      </c>
    </row>
    <row r="25" spans="1:19" x14ac:dyDescent="0.3">
      <c r="E25" t="s">
        <v>47</v>
      </c>
      <c r="M25" t="s">
        <v>47</v>
      </c>
    </row>
    <row r="27" spans="1:19" x14ac:dyDescent="0.3">
      <c r="E27" t="s">
        <v>48</v>
      </c>
      <c r="G27" s="8">
        <f>H23</f>
        <v>572.46494583434253</v>
      </c>
      <c r="H27" s="9" t="s">
        <v>53</v>
      </c>
      <c r="I27" t="s">
        <v>60</v>
      </c>
      <c r="M27" t="s">
        <v>48</v>
      </c>
      <c r="O27" s="8">
        <f>P23</f>
        <v>651.41819765773528</v>
      </c>
      <c r="P27" s="9" t="s">
        <v>53</v>
      </c>
      <c r="Q27" t="s">
        <v>60</v>
      </c>
    </row>
    <row r="29" spans="1:19" x14ac:dyDescent="0.3">
      <c r="G29" s="8" t="s">
        <v>50</v>
      </c>
      <c r="H29" s="9" t="s">
        <v>49</v>
      </c>
      <c r="I29" t="s">
        <v>54</v>
      </c>
      <c r="O29" s="8" t="s">
        <v>50</v>
      </c>
      <c r="P29" s="9" t="s">
        <v>49</v>
      </c>
      <c r="Q29" t="s">
        <v>54</v>
      </c>
    </row>
    <row r="31" spans="1:19" x14ac:dyDescent="0.3">
      <c r="G31" t="s">
        <v>63</v>
      </c>
      <c r="I31" s="3" t="s">
        <v>51</v>
      </c>
      <c r="J31" s="10">
        <f>9000 *G27</f>
        <v>5152184.5125090824</v>
      </c>
      <c r="K31" t="s">
        <v>55</v>
      </c>
      <c r="O31" t="s">
        <v>67</v>
      </c>
      <c r="Q31" s="3" t="s">
        <v>51</v>
      </c>
      <c r="R31" s="10">
        <f xml:space="preserve"> 9000 * 651.418</f>
        <v>5862762</v>
      </c>
      <c r="S31" t="s">
        <v>55</v>
      </c>
    </row>
    <row r="32" spans="1:19" x14ac:dyDescent="0.3">
      <c r="Q32" s="3"/>
    </row>
    <row r="33" spans="3:16" x14ac:dyDescent="0.3">
      <c r="E33" t="s">
        <v>65</v>
      </c>
      <c r="N33" t="s">
        <v>68</v>
      </c>
    </row>
    <row r="36" spans="3:16" x14ac:dyDescent="0.3">
      <c r="E36" s="11" t="s">
        <v>61</v>
      </c>
    </row>
    <row r="40" spans="3:16" x14ac:dyDescent="0.3">
      <c r="O40" s="8"/>
      <c r="P40" s="8"/>
    </row>
    <row r="41" spans="3:16" x14ac:dyDescent="0.3">
      <c r="C41" s="8"/>
    </row>
    <row r="42" spans="3:16" x14ac:dyDescent="0.3">
      <c r="E42" s="8"/>
      <c r="F42" s="8"/>
      <c r="G42" s="9"/>
      <c r="O42" s="8"/>
    </row>
    <row r="44" spans="3:16" x14ac:dyDescent="0.3">
      <c r="E44" s="8"/>
      <c r="F44" s="8"/>
      <c r="G44" s="9"/>
    </row>
    <row r="46" spans="3:16" x14ac:dyDescent="0.3">
      <c r="O46" s="8"/>
      <c r="P46" s="9"/>
    </row>
    <row r="47" spans="3:16" x14ac:dyDescent="0.3">
      <c r="H47" s="3"/>
      <c r="I47" s="10"/>
    </row>
    <row r="48" spans="3:16" x14ac:dyDescent="0.3">
      <c r="G48" s="3"/>
      <c r="O48" s="8"/>
      <c r="P48" s="9"/>
    </row>
    <row r="53" spans="3:21" x14ac:dyDescent="0.3">
      <c r="D53" t="s">
        <v>107</v>
      </c>
    </row>
    <row r="54" spans="3:21" x14ac:dyDescent="0.3">
      <c r="D54" t="s">
        <v>88</v>
      </c>
    </row>
    <row r="55" spans="3:21" x14ac:dyDescent="0.3">
      <c r="C55" s="8"/>
    </row>
    <row r="56" spans="3:21" x14ac:dyDescent="0.3">
      <c r="D56" s="31" t="s">
        <v>86</v>
      </c>
      <c r="E56" s="31"/>
      <c r="F56" s="31"/>
      <c r="G56" s="31"/>
      <c r="H56" s="31"/>
      <c r="N56" s="31" t="s">
        <v>87</v>
      </c>
      <c r="O56" s="31"/>
      <c r="P56" s="31"/>
      <c r="Q56" s="31"/>
      <c r="R56" s="31"/>
    </row>
    <row r="57" spans="3:21" x14ac:dyDescent="0.3">
      <c r="D57" s="27"/>
      <c r="N57" s="27"/>
    </row>
    <row r="58" spans="3:21" x14ac:dyDescent="0.3">
      <c r="D58" s="30" t="s">
        <v>69</v>
      </c>
      <c r="E58" s="30"/>
      <c r="F58" s="30"/>
      <c r="G58" s="8" t="s">
        <v>70</v>
      </c>
      <c r="I58" s="30" t="s">
        <v>71</v>
      </c>
      <c r="J58" s="30"/>
      <c r="K58" s="28" t="s">
        <v>72</v>
      </c>
      <c r="N58" s="30" t="s">
        <v>69</v>
      </c>
      <c r="O58" s="30"/>
      <c r="P58" s="30"/>
      <c r="Q58" s="8" t="s">
        <v>70</v>
      </c>
      <c r="S58" s="30" t="s">
        <v>71</v>
      </c>
      <c r="T58" s="30"/>
      <c r="U58" s="28" t="s">
        <v>73</v>
      </c>
    </row>
    <row r="59" spans="3:21" x14ac:dyDescent="0.3">
      <c r="D59" s="30" t="s">
        <v>74</v>
      </c>
      <c r="E59" s="30"/>
      <c r="F59" s="30"/>
      <c r="G59" s="8" t="s">
        <v>75</v>
      </c>
      <c r="I59" s="30" t="s">
        <v>76</v>
      </c>
      <c r="J59" s="30"/>
      <c r="K59" s="28" t="s">
        <v>77</v>
      </c>
      <c r="N59" s="30" t="s">
        <v>74</v>
      </c>
      <c r="O59" s="30"/>
      <c r="P59" s="30"/>
      <c r="Q59" s="8" t="s">
        <v>75</v>
      </c>
      <c r="S59" s="30" t="s">
        <v>76</v>
      </c>
      <c r="T59" s="30"/>
      <c r="U59" s="28" t="s">
        <v>78</v>
      </c>
    </row>
    <row r="60" spans="3:21" x14ac:dyDescent="0.3">
      <c r="D60" s="30" t="s">
        <v>79</v>
      </c>
      <c r="E60" s="30"/>
      <c r="F60" s="30"/>
      <c r="G60" s="8" t="s">
        <v>80</v>
      </c>
      <c r="I60" s="30" t="s">
        <v>81</v>
      </c>
      <c r="J60" s="30"/>
      <c r="K60" s="28" t="s">
        <v>82</v>
      </c>
      <c r="N60" s="30" t="s">
        <v>79</v>
      </c>
      <c r="O60" s="30"/>
      <c r="P60" s="30"/>
      <c r="Q60" s="8" t="s">
        <v>80</v>
      </c>
      <c r="S60" s="30" t="s">
        <v>81</v>
      </c>
      <c r="T60" s="30"/>
      <c r="U60" s="28" t="s">
        <v>83</v>
      </c>
    </row>
    <row r="62" spans="3:21" x14ac:dyDescent="0.3">
      <c r="D62" s="32" t="s">
        <v>89</v>
      </c>
      <c r="E62" s="32"/>
      <c r="F62" s="32"/>
      <c r="G62" s="32"/>
      <c r="H62" s="32"/>
      <c r="I62" s="32"/>
      <c r="J62" s="32"/>
      <c r="N62" s="32" t="s">
        <v>98</v>
      </c>
      <c r="O62" s="32"/>
      <c r="P62" s="32"/>
      <c r="Q62" s="32"/>
      <c r="R62" s="32"/>
      <c r="S62" s="32"/>
      <c r="T62" s="32"/>
    </row>
    <row r="63" spans="3:21" x14ac:dyDescent="0.3">
      <c r="D63" s="32" t="s">
        <v>90</v>
      </c>
      <c r="E63" s="32"/>
      <c r="F63" s="32"/>
      <c r="I63" t="s">
        <v>85</v>
      </c>
      <c r="N63" s="32" t="s">
        <v>99</v>
      </c>
      <c r="O63" s="32"/>
      <c r="P63" s="32"/>
    </row>
    <row r="65" spans="3:20" x14ac:dyDescent="0.3">
      <c r="D65" t="s">
        <v>92</v>
      </c>
      <c r="N65" t="s">
        <v>100</v>
      </c>
    </row>
    <row r="66" spans="3:20" x14ac:dyDescent="0.3">
      <c r="C66" s="8"/>
      <c r="D66" s="29" t="s">
        <v>91</v>
      </c>
      <c r="E66" s="29"/>
      <c r="F66" s="29"/>
      <c r="N66" s="29" t="s">
        <v>102</v>
      </c>
      <c r="O66" s="29"/>
      <c r="P66" s="29"/>
    </row>
    <row r="68" spans="3:20" x14ac:dyDescent="0.3">
      <c r="D68" s="29" t="s">
        <v>93</v>
      </c>
      <c r="E68" s="29"/>
      <c r="F68" s="29"/>
      <c r="G68" s="29"/>
      <c r="H68" s="29"/>
      <c r="I68" s="29"/>
      <c r="J68" s="29"/>
      <c r="N68" s="29" t="s">
        <v>101</v>
      </c>
      <c r="O68" s="29"/>
      <c r="P68" s="29"/>
      <c r="Q68" s="29"/>
      <c r="R68" s="29"/>
      <c r="S68" s="29"/>
      <c r="T68" s="29"/>
    </row>
    <row r="69" spans="3:20" x14ac:dyDescent="0.3">
      <c r="D69" s="29" t="s">
        <v>94</v>
      </c>
      <c r="E69" s="29"/>
      <c r="F69" s="29"/>
      <c r="N69" s="29" t="s">
        <v>103</v>
      </c>
      <c r="O69" s="29"/>
      <c r="P69" s="29"/>
    </row>
    <row r="71" spans="3:20" x14ac:dyDescent="0.3">
      <c r="D71" s="29" t="s">
        <v>84</v>
      </c>
      <c r="E71" s="29"/>
      <c r="F71" s="29"/>
      <c r="G71" s="29"/>
      <c r="H71" s="29"/>
      <c r="I71" s="29"/>
      <c r="J71" s="29"/>
      <c r="N71" s="29" t="s">
        <v>84</v>
      </c>
      <c r="O71" s="29"/>
      <c r="P71" s="29"/>
      <c r="Q71" s="29"/>
      <c r="R71" s="29"/>
      <c r="S71" s="29"/>
      <c r="T71" s="29"/>
    </row>
    <row r="72" spans="3:20" x14ac:dyDescent="0.3">
      <c r="D72" s="29" t="s">
        <v>95</v>
      </c>
      <c r="E72" s="29"/>
      <c r="F72" s="29"/>
      <c r="N72" s="29" t="s">
        <v>104</v>
      </c>
      <c r="O72" s="29"/>
      <c r="P72" s="29"/>
    </row>
    <row r="74" spans="3:20" x14ac:dyDescent="0.3">
      <c r="D74" t="s">
        <v>96</v>
      </c>
      <c r="N74" t="s">
        <v>105</v>
      </c>
    </row>
    <row r="75" spans="3:20" x14ac:dyDescent="0.3">
      <c r="D75" t="s">
        <v>97</v>
      </c>
      <c r="N75" t="s">
        <v>106</v>
      </c>
    </row>
    <row r="76" spans="3:20" x14ac:dyDescent="0.3">
      <c r="C76" s="8"/>
    </row>
    <row r="77" spans="3:20" x14ac:dyDescent="0.3">
      <c r="D77" t="s">
        <v>125</v>
      </c>
      <c r="N77" t="s">
        <v>126</v>
      </c>
    </row>
    <row r="78" spans="3:20" x14ac:dyDescent="0.3">
      <c r="D78" t="s">
        <v>109</v>
      </c>
      <c r="N78" t="s">
        <v>110</v>
      </c>
    </row>
    <row r="81" spans="4:20" x14ac:dyDescent="0.3">
      <c r="D81" s="29" t="s">
        <v>108</v>
      </c>
      <c r="E81" s="29"/>
      <c r="F81" s="29"/>
      <c r="G81" s="29"/>
      <c r="H81" s="29"/>
      <c r="I81" s="29"/>
      <c r="J81" s="29"/>
      <c r="N81" s="29" t="s">
        <v>108</v>
      </c>
      <c r="O81" s="29"/>
      <c r="P81" s="29"/>
      <c r="Q81" s="29"/>
      <c r="R81" s="29"/>
      <c r="S81" s="29"/>
      <c r="T81" s="29"/>
    </row>
    <row r="82" spans="4:20" x14ac:dyDescent="0.3">
      <c r="D82" t="s">
        <v>112</v>
      </c>
      <c r="N82" t="s">
        <v>111</v>
      </c>
    </row>
    <row r="83" spans="4:20" x14ac:dyDescent="0.3">
      <c r="D83" t="s">
        <v>114</v>
      </c>
      <c r="N83" t="s">
        <v>115</v>
      </c>
    </row>
    <row r="85" spans="4:20" x14ac:dyDescent="0.3">
      <c r="D85" t="s">
        <v>117</v>
      </c>
      <c r="N85" t="s">
        <v>116</v>
      </c>
    </row>
    <row r="87" spans="4:20" x14ac:dyDescent="0.3">
      <c r="D87" t="s">
        <v>113</v>
      </c>
      <c r="N87" t="s">
        <v>118</v>
      </c>
      <c r="T87" s="29"/>
    </row>
    <row r="88" spans="4:20" x14ac:dyDescent="0.3">
      <c r="D88" t="s">
        <v>120</v>
      </c>
      <c r="N88" t="s">
        <v>119</v>
      </c>
    </row>
    <row r="89" spans="4:20" x14ac:dyDescent="0.3">
      <c r="D89" s="29"/>
      <c r="E89" s="29"/>
      <c r="F89" s="29"/>
      <c r="G89" s="29"/>
      <c r="H89" s="29"/>
      <c r="I89" s="29"/>
      <c r="J89" s="29"/>
      <c r="N89" s="29"/>
      <c r="O89" s="29"/>
      <c r="P89" s="29"/>
      <c r="Q89" s="29"/>
      <c r="R89" s="29"/>
      <c r="S89" s="29"/>
    </row>
    <row r="90" spans="4:20" x14ac:dyDescent="0.3">
      <c r="D90" s="3" t="s">
        <v>121</v>
      </c>
      <c r="E90" t="s">
        <v>122</v>
      </c>
    </row>
    <row r="92" spans="4:20" x14ac:dyDescent="0.3">
      <c r="D92" s="3" t="s">
        <v>123</v>
      </c>
      <c r="E92" t="s">
        <v>124</v>
      </c>
    </row>
    <row r="98" spans="3:16" x14ac:dyDescent="0.3">
      <c r="E98" s="8"/>
      <c r="M98" s="8"/>
    </row>
    <row r="102" spans="3:16" x14ac:dyDescent="0.3">
      <c r="E102" s="8"/>
      <c r="F102" s="9"/>
      <c r="M102" s="8"/>
      <c r="N102" s="9"/>
    </row>
    <row r="104" spans="3:16" x14ac:dyDescent="0.3">
      <c r="E104" s="8"/>
      <c r="F104" s="9"/>
      <c r="M104" s="8"/>
      <c r="N104" s="9"/>
    </row>
    <row r="106" spans="3:16" x14ac:dyDescent="0.3">
      <c r="G106" s="3"/>
      <c r="H106" s="10"/>
      <c r="O106" s="3"/>
      <c r="P106" s="10"/>
    </row>
    <row r="107" spans="3:16" x14ac:dyDescent="0.3">
      <c r="O107" s="3"/>
    </row>
    <row r="112" spans="3:16" x14ac:dyDescent="0.3">
      <c r="C112" s="3"/>
      <c r="D112" s="26"/>
    </row>
    <row r="176" spans="8:20" x14ac:dyDescent="0.3">
      <c r="H176" s="29"/>
      <c r="I176" s="29"/>
      <c r="J176" s="29"/>
      <c r="N176" s="29"/>
      <c r="O176" s="29"/>
      <c r="P176" s="29"/>
      <c r="Q176" s="29"/>
      <c r="R176" s="29"/>
      <c r="S176" s="29"/>
      <c r="T176" s="29"/>
    </row>
    <row r="177" spans="14:16" x14ac:dyDescent="0.3">
      <c r="N177" s="29"/>
      <c r="O177" s="29"/>
      <c r="P177" s="29"/>
    </row>
  </sheetData>
  <mergeCells count="18">
    <mergeCell ref="D62:J62"/>
    <mergeCell ref="N62:T62"/>
    <mergeCell ref="D63:F63"/>
    <mergeCell ref="N63:P63"/>
    <mergeCell ref="D59:F59"/>
    <mergeCell ref="I59:J59"/>
    <mergeCell ref="N59:P59"/>
    <mergeCell ref="S59:T59"/>
    <mergeCell ref="D60:F60"/>
    <mergeCell ref="I60:J60"/>
    <mergeCell ref="N60:P60"/>
    <mergeCell ref="S60:T60"/>
    <mergeCell ref="S58:T58"/>
    <mergeCell ref="D56:H56"/>
    <mergeCell ref="N56:R56"/>
    <mergeCell ref="D58:F58"/>
    <mergeCell ref="I58:J58"/>
    <mergeCell ref="N58:P58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Procedimento1</vt:lpstr>
      <vt:lpstr>Procedimento2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Pina</dc:creator>
  <cp:lastModifiedBy>Rui Pina</cp:lastModifiedBy>
  <dcterms:created xsi:type="dcterms:W3CDTF">2021-12-15T14:20:40Z</dcterms:created>
  <dcterms:modified xsi:type="dcterms:W3CDTF">2022-01-22T16:53:44Z</dcterms:modified>
</cp:coreProperties>
</file>