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l\Desktop\"/>
    </mc:Choice>
  </mc:AlternateContent>
  <xr:revisionPtr revIDLastSave="0" documentId="13_ncr:1_{50C9E2E3-11B9-4C7C-B614-036BF07C6B5D}" xr6:coauthVersionLast="47" xr6:coauthVersionMax="47" xr10:uidLastSave="{00000000-0000-0000-0000-000000000000}"/>
  <bookViews>
    <workbookView xWindow="-120" yWindow="-120" windowWidth="27870" windowHeight="16440" tabRatio="500" xr2:uid="{00000000-000D-0000-FFFF-FFFF00000000}"/>
  </bookViews>
  <sheets>
    <sheet name="Folha2" sheetId="3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6" i="3" l="1"/>
  <c r="L55" i="3"/>
  <c r="L52" i="3"/>
  <c r="L49" i="3"/>
  <c r="L46" i="3"/>
  <c r="L43" i="3"/>
  <c r="L40" i="3"/>
  <c r="L37" i="3"/>
  <c r="L34" i="3"/>
  <c r="B55" i="3"/>
  <c r="B52" i="3"/>
  <c r="B46" i="3"/>
  <c r="B49" i="3"/>
  <c r="B43" i="3"/>
  <c r="B34" i="3"/>
  <c r="B40" i="3"/>
  <c r="B37" i="3"/>
  <c r="D31" i="3"/>
  <c r="D29" i="3"/>
  <c r="D26" i="3"/>
  <c r="C22" i="3"/>
</calcChain>
</file>

<file path=xl/sharedStrings.xml><?xml version="1.0" encoding="utf-8"?>
<sst xmlns="http://schemas.openxmlformats.org/spreadsheetml/2006/main" count="102" uniqueCount="62">
  <si>
    <t>expessura_externa</t>
  </si>
  <si>
    <t>k_externo</t>
  </si>
  <si>
    <t>expessura_intermédia</t>
  </si>
  <si>
    <t>k_intermédio</t>
  </si>
  <si>
    <t>expessura_interna</t>
  </si>
  <si>
    <t>k_interno</t>
  </si>
  <si>
    <t>Rtotal = R1 + R2 + R3</t>
  </si>
  <si>
    <t>Dados contentor refrigerado a -5 graus Celsius.</t>
  </si>
  <si>
    <t>m^2</t>
  </si>
  <si>
    <t>Dados contentor refrigerado a 7 graus celsius</t>
  </si>
  <si>
    <t>M</t>
  </si>
  <si>
    <t xml:space="preserve"> M</t>
  </si>
  <si>
    <t>K</t>
  </si>
  <si>
    <t>Matriz de 20 contentores de baixo</t>
  </si>
  <si>
    <t>Matriz de 20 contentores de cima</t>
  </si>
  <si>
    <t>15 contentores a -5ºc</t>
  </si>
  <si>
    <t>25 contentores a 7ºc</t>
  </si>
  <si>
    <t>Viagem - 3h</t>
  </si>
  <si>
    <t>2 Horas iniciais a 20ºc</t>
  </si>
  <si>
    <t>Hora final a 30ºc</t>
  </si>
  <si>
    <t>Área exposta -5ºc</t>
  </si>
  <si>
    <t>a=5*(c*b)+4*(a*b)</t>
  </si>
  <si>
    <t>Área exposta 7ºc</t>
  </si>
  <si>
    <t>Parte de baixo</t>
  </si>
  <si>
    <t>A=4*(a*b)+4*(b*c)+(b*c)</t>
  </si>
  <si>
    <t>Parte de cima</t>
  </si>
  <si>
    <t>A=10*(b*c)+8*(a*b)+20*(a*c)</t>
  </si>
  <si>
    <t>Área total</t>
  </si>
  <si>
    <t>Contentores -5ºc</t>
  </si>
  <si>
    <t>Contentores 7ºc</t>
  </si>
  <si>
    <t>R1 = expessura_externa / ( K_externo * At)  =  0.002 / 99.2836 * 15)</t>
  </si>
  <si>
    <t>R2 = expessura_intermédia / ( K_intermédio * At)  =  0.095 / (99.2836 * 0.030)</t>
  </si>
  <si>
    <t>R3 = expessura_interna / ( K_interna * At)  =  0.003 / (99.2836 * 0.033)</t>
  </si>
  <si>
    <t>1ºa parte</t>
  </si>
  <si>
    <t>2ºa parte</t>
  </si>
  <si>
    <t xml:space="preserve">R1 = </t>
  </si>
  <si>
    <t xml:space="preserve">R2 = </t>
  </si>
  <si>
    <t xml:space="preserve">R3 = </t>
  </si>
  <si>
    <t>Rtotal =</t>
  </si>
  <si>
    <t xml:space="preserve">Q = </t>
  </si>
  <si>
    <t xml:space="preserve">E = </t>
  </si>
  <si>
    <t>Q = (temperatura - (-5)) / Rtotal   =  (20 - (-5))/0.032812157</t>
  </si>
  <si>
    <t>E = Q * tempo_viagem = 761.91271217 * 7200</t>
  </si>
  <si>
    <t>Q = (temperatura - (-5)) / Rtotal   =  (30- (-5))/0.032812157</t>
  </si>
  <si>
    <t>E = Q * tempo_viagem = 761.91271217 * 3600</t>
  </si>
  <si>
    <t>1ª parte</t>
  </si>
  <si>
    <t>R1 = expessura_externa / ( K_externo * At)  =  0.002 / (609.6588 * 237)</t>
  </si>
  <si>
    <t>R2 = expessura_intermédia / ( K_intermédio * At)  =  0.095 / (609.6588 * 0.045)</t>
  </si>
  <si>
    <t>R3 = expessura_interna / ( K_interna * At)  =  0.003 / (609.6588 * 0.055)</t>
  </si>
  <si>
    <t>R3 =</t>
  </si>
  <si>
    <t xml:space="preserve">Rtotal = </t>
  </si>
  <si>
    <t>2ª parte</t>
  </si>
  <si>
    <t>E = Q * tempo_viagem = 3659.645121 * 7200</t>
  </si>
  <si>
    <t>E=</t>
  </si>
  <si>
    <t>Q = (temperatura - (7)) / Rtotal   =  (20 - 7)/0,003552257</t>
  </si>
  <si>
    <t>Q = (temperatura - (-5)) / Rtotal   =  (30- 7)/0.003552257</t>
  </si>
  <si>
    <t>E = Q * tempo_viagem = 6474.756753 * 3600</t>
  </si>
  <si>
    <t>W</t>
  </si>
  <si>
    <t>Q total(2ªa parte) =</t>
  </si>
  <si>
    <t>Na segunda parte da viagem, que é a mais exigente um gerador de 75KW serve.</t>
  </si>
  <si>
    <t>J</t>
  </si>
  <si>
    <t>K/W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</si>
</sst>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Font="1" applyBorder="1" applyAlignme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</xdr:colOff>
      <xdr:row>11</xdr:row>
      <xdr:rowOff>30480</xdr:rowOff>
    </xdr:from>
    <xdr:to>
      <xdr:col>9</xdr:col>
      <xdr:colOff>487680</xdr:colOff>
      <xdr:row>18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6963237-7B64-46B5-BE10-6F1E1F4CECC5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844040" y="2057400"/>
          <a:ext cx="4130040" cy="13639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4EE16-04F3-40B2-A526-E3E680FB96AA}">
  <dimension ref="A2:W57"/>
  <sheetViews>
    <sheetView tabSelected="1" topLeftCell="A2" workbookViewId="0">
      <selection activeCell="F66" sqref="F66"/>
    </sheetView>
  </sheetViews>
  <sheetFormatPr defaultRowHeight="15" x14ac:dyDescent="0.25"/>
  <cols>
    <col min="2" max="2" width="12" bestFit="1" customWidth="1"/>
    <col min="12" max="12" width="12" bestFit="1" customWidth="1"/>
  </cols>
  <sheetData>
    <row r="2" spans="1:14" ht="15.75" thickBot="1" x14ac:dyDescent="0.3"/>
    <row r="3" spans="1:14" x14ac:dyDescent="0.25">
      <c r="A3" t="s">
        <v>15</v>
      </c>
      <c r="D3" s="5">
        <v>7</v>
      </c>
      <c r="E3" s="6">
        <v>7</v>
      </c>
      <c r="F3" s="6">
        <v>-5</v>
      </c>
      <c r="G3" s="6">
        <v>-5</v>
      </c>
      <c r="H3" s="7">
        <v>7</v>
      </c>
      <c r="J3" s="5">
        <v>7</v>
      </c>
      <c r="K3" s="6">
        <v>7</v>
      </c>
      <c r="L3" s="6">
        <v>7</v>
      </c>
      <c r="M3" s="6">
        <v>7</v>
      </c>
      <c r="N3" s="7">
        <v>7</v>
      </c>
    </row>
    <row r="4" spans="1:14" x14ac:dyDescent="0.25">
      <c r="A4" t="s">
        <v>16</v>
      </c>
      <c r="D4" s="8">
        <v>-5</v>
      </c>
      <c r="E4" s="4">
        <v>-5</v>
      </c>
      <c r="F4" s="4">
        <v>-5</v>
      </c>
      <c r="G4" s="4">
        <v>-5</v>
      </c>
      <c r="H4" s="9">
        <v>-5</v>
      </c>
      <c r="J4" s="8">
        <v>7</v>
      </c>
      <c r="K4" s="13">
        <v>7</v>
      </c>
      <c r="L4" s="13">
        <v>7</v>
      </c>
      <c r="M4" s="13">
        <v>7</v>
      </c>
      <c r="N4" s="9">
        <v>7</v>
      </c>
    </row>
    <row r="5" spans="1:14" x14ac:dyDescent="0.25">
      <c r="D5" s="8">
        <v>-5</v>
      </c>
      <c r="E5" s="4">
        <v>-5</v>
      </c>
      <c r="F5" s="4">
        <v>-5</v>
      </c>
      <c r="G5" s="4">
        <v>-5</v>
      </c>
      <c r="H5" s="9">
        <v>-5</v>
      </c>
      <c r="J5" s="8">
        <v>7</v>
      </c>
      <c r="K5" s="13">
        <v>7</v>
      </c>
      <c r="L5" s="13">
        <v>7</v>
      </c>
      <c r="M5" s="13">
        <v>7</v>
      </c>
      <c r="N5" s="9">
        <v>7</v>
      </c>
    </row>
    <row r="6" spans="1:14" ht="15.75" thickBot="1" x14ac:dyDescent="0.3">
      <c r="D6" s="10">
        <v>7</v>
      </c>
      <c r="E6" s="11">
        <v>-5</v>
      </c>
      <c r="F6" s="11">
        <v>-5</v>
      </c>
      <c r="G6" s="11">
        <v>-5</v>
      </c>
      <c r="H6" s="12">
        <v>7</v>
      </c>
      <c r="J6" s="10">
        <v>7</v>
      </c>
      <c r="K6" s="11">
        <v>7</v>
      </c>
      <c r="L6" s="11">
        <v>7</v>
      </c>
      <c r="M6" s="11">
        <v>7</v>
      </c>
      <c r="N6" s="12">
        <v>7</v>
      </c>
    </row>
    <row r="8" spans="1:14" x14ac:dyDescent="0.25">
      <c r="D8" t="s">
        <v>13</v>
      </c>
      <c r="J8" t="s">
        <v>14</v>
      </c>
    </row>
    <row r="11" spans="1:14" x14ac:dyDescent="0.25">
      <c r="A11" t="s">
        <v>17</v>
      </c>
    </row>
    <row r="12" spans="1:14" x14ac:dyDescent="0.25">
      <c r="A12" t="s">
        <v>18</v>
      </c>
    </row>
    <row r="13" spans="1:14" x14ac:dyDescent="0.25">
      <c r="A13" t="s">
        <v>19</v>
      </c>
    </row>
    <row r="21" spans="1:23" x14ac:dyDescent="0.25">
      <c r="A21" t="s">
        <v>20</v>
      </c>
    </row>
    <row r="22" spans="1:23" x14ac:dyDescent="0.25">
      <c r="A22" t="s">
        <v>21</v>
      </c>
      <c r="C22">
        <f>5*(6.09*2.44)+4*(2.56*2.44)</f>
        <v>99.283599999999993</v>
      </c>
      <c r="D22" t="s">
        <v>8</v>
      </c>
      <c r="F22" t="s">
        <v>7</v>
      </c>
      <c r="O22" t="s">
        <v>9</v>
      </c>
    </row>
    <row r="23" spans="1:23" x14ac:dyDescent="0.25">
      <c r="F23" s="18" t="s">
        <v>0</v>
      </c>
      <c r="G23" s="18"/>
      <c r="H23" s="18"/>
      <c r="I23" s="1">
        <v>2E-3</v>
      </c>
      <c r="J23" t="s">
        <v>10</v>
      </c>
      <c r="K23" s="18" t="s">
        <v>1</v>
      </c>
      <c r="L23" s="18"/>
      <c r="M23" s="3">
        <v>15</v>
      </c>
      <c r="N23" t="s">
        <v>12</v>
      </c>
      <c r="O23" s="18" t="s">
        <v>0</v>
      </c>
      <c r="P23" s="18"/>
      <c r="Q23" s="18"/>
      <c r="R23" s="1">
        <v>2E-3</v>
      </c>
      <c r="S23" t="s">
        <v>10</v>
      </c>
      <c r="T23" s="18" t="s">
        <v>1</v>
      </c>
      <c r="U23" s="18"/>
      <c r="V23" s="3">
        <v>237</v>
      </c>
      <c r="W23" t="s">
        <v>12</v>
      </c>
    </row>
    <row r="24" spans="1:23" x14ac:dyDescent="0.25">
      <c r="A24" t="s">
        <v>22</v>
      </c>
      <c r="F24" s="18" t="s">
        <v>2</v>
      </c>
      <c r="G24" s="18"/>
      <c r="H24" s="18"/>
      <c r="I24" s="1">
        <v>9.5000000000000001E-2</v>
      </c>
      <c r="J24" t="s">
        <v>11</v>
      </c>
      <c r="K24" s="18" t="s">
        <v>3</v>
      </c>
      <c r="L24" s="18"/>
      <c r="M24" s="3">
        <v>0.03</v>
      </c>
      <c r="N24" t="s">
        <v>12</v>
      </c>
      <c r="O24" s="18" t="s">
        <v>2</v>
      </c>
      <c r="P24" s="18"/>
      <c r="Q24" s="18"/>
      <c r="R24" s="1">
        <v>9.5000000000000001E-2</v>
      </c>
      <c r="S24" t="s">
        <v>10</v>
      </c>
      <c r="T24" s="18" t="s">
        <v>3</v>
      </c>
      <c r="U24" s="18"/>
      <c r="V24" s="3">
        <v>4.4999999999999998E-2</v>
      </c>
      <c r="W24" t="s">
        <v>12</v>
      </c>
    </row>
    <row r="25" spans="1:23" x14ac:dyDescent="0.25">
      <c r="A25" t="s">
        <v>23</v>
      </c>
      <c r="F25" s="18" t="s">
        <v>4</v>
      </c>
      <c r="G25" s="18"/>
      <c r="H25" s="18"/>
      <c r="I25" s="1">
        <v>3.0000000000000001E-3</v>
      </c>
      <c r="J25" t="s">
        <v>10</v>
      </c>
      <c r="K25" s="18" t="s">
        <v>5</v>
      </c>
      <c r="L25" s="18"/>
      <c r="M25" s="3">
        <v>3.3000000000000002E-2</v>
      </c>
      <c r="N25" t="s">
        <v>12</v>
      </c>
      <c r="O25" s="18" t="s">
        <v>4</v>
      </c>
      <c r="P25" s="18"/>
      <c r="Q25" s="18"/>
      <c r="R25" s="1">
        <v>3.0000000000000001E-3</v>
      </c>
      <c r="S25" t="s">
        <v>10</v>
      </c>
      <c r="T25" s="18" t="s">
        <v>5</v>
      </c>
      <c r="U25" s="18"/>
      <c r="V25" s="3">
        <v>5.5E-2</v>
      </c>
      <c r="W25" t="s">
        <v>12</v>
      </c>
    </row>
    <row r="26" spans="1:23" x14ac:dyDescent="0.25">
      <c r="A26" t="s">
        <v>24</v>
      </c>
      <c r="D26">
        <f>4*(2.56*2.44)+4*(6.09*2.44)+(2.44*6.09)</f>
        <v>99.283599999999993</v>
      </c>
      <c r="E26" t="s">
        <v>8</v>
      </c>
    </row>
    <row r="28" spans="1:23" x14ac:dyDescent="0.25">
      <c r="A28" t="s">
        <v>25</v>
      </c>
    </row>
    <row r="29" spans="1:23" x14ac:dyDescent="0.25">
      <c r="A29" t="s">
        <v>26</v>
      </c>
      <c r="D29">
        <f>10*(2.44*6.09)+8*(2.56*2.44)+20*(2.56*6.09)</f>
        <v>510.37519999999995</v>
      </c>
      <c r="E29" t="s">
        <v>8</v>
      </c>
    </row>
    <row r="31" spans="1:23" x14ac:dyDescent="0.25">
      <c r="C31" t="s">
        <v>27</v>
      </c>
      <c r="D31">
        <f>D29+D26</f>
        <v>609.65879999999993</v>
      </c>
      <c r="E31" t="s">
        <v>8</v>
      </c>
    </row>
    <row r="32" spans="1:23" x14ac:dyDescent="0.25">
      <c r="A32" t="s">
        <v>28</v>
      </c>
      <c r="K32" t="s">
        <v>29</v>
      </c>
    </row>
    <row r="33" spans="1:17" x14ac:dyDescent="0.25">
      <c r="A33" s="19" t="s">
        <v>30</v>
      </c>
      <c r="B33" s="19"/>
      <c r="C33" s="19"/>
      <c r="D33" s="19"/>
      <c r="E33" s="19"/>
      <c r="F33" s="19"/>
      <c r="G33" s="19"/>
      <c r="K33" s="19" t="s">
        <v>46</v>
      </c>
      <c r="L33" s="19"/>
      <c r="M33" s="19"/>
      <c r="N33" s="19"/>
      <c r="O33" s="19"/>
      <c r="P33" s="19"/>
      <c r="Q33" s="19"/>
    </row>
    <row r="34" spans="1:17" x14ac:dyDescent="0.25">
      <c r="A34" s="14" t="s">
        <v>35</v>
      </c>
      <c r="B34" s="14">
        <f>0.002/(99.2836*15)</f>
        <v>1.3429542576350306E-6</v>
      </c>
      <c r="C34" s="14" t="s">
        <v>61</v>
      </c>
      <c r="K34" s="14" t="s">
        <v>35</v>
      </c>
      <c r="L34" s="14">
        <f>0.002/(609.6588*237)</f>
        <v>1.3841871166955752E-8</v>
      </c>
      <c r="M34" s="14" t="s">
        <v>61</v>
      </c>
    </row>
    <row r="36" spans="1:17" x14ac:dyDescent="0.25">
      <c r="A36" s="2" t="s">
        <v>31</v>
      </c>
      <c r="B36" s="2"/>
      <c r="C36" s="2"/>
      <c r="D36" s="2"/>
      <c r="E36" s="2"/>
      <c r="F36" s="2"/>
      <c r="G36" s="2"/>
      <c r="H36" s="2"/>
      <c r="K36" s="2" t="s">
        <v>47</v>
      </c>
      <c r="L36" s="2"/>
      <c r="M36" s="2"/>
      <c r="N36" s="2"/>
      <c r="O36" s="2"/>
      <c r="P36" s="2"/>
      <c r="Q36" s="2"/>
    </row>
    <row r="37" spans="1:17" x14ac:dyDescent="0.25">
      <c r="A37" s="14" t="s">
        <v>36</v>
      </c>
      <c r="B37" s="14">
        <f>0.095/(99.2836*0.03)</f>
        <v>3.1895163618831976E-2</v>
      </c>
      <c r="C37" s="14" t="s">
        <v>61</v>
      </c>
      <c r="K37" s="14" t="s">
        <v>36</v>
      </c>
      <c r="L37" s="14">
        <f>0.095/(609.6588*0.045)</f>
        <v>3.4627747702667641E-3</v>
      </c>
      <c r="M37" s="14" t="s">
        <v>61</v>
      </c>
    </row>
    <row r="39" spans="1:17" x14ac:dyDescent="0.25">
      <c r="A39" s="19" t="s">
        <v>32</v>
      </c>
      <c r="B39" s="19"/>
      <c r="C39" s="19"/>
      <c r="D39" s="19"/>
      <c r="E39" s="19"/>
      <c r="F39" s="19"/>
      <c r="G39" s="19"/>
      <c r="K39" s="19" t="s">
        <v>48</v>
      </c>
      <c r="L39" s="19"/>
      <c r="M39" s="19"/>
      <c r="N39" s="19"/>
      <c r="O39" s="19"/>
      <c r="P39" s="19"/>
      <c r="Q39" s="19"/>
    </row>
    <row r="40" spans="1:17" x14ac:dyDescent="0.25">
      <c r="A40" s="14" t="s">
        <v>37</v>
      </c>
      <c r="B40" s="14">
        <f>0.003/(99.2836*0.033)</f>
        <v>9.1565063020570257E-4</v>
      </c>
      <c r="C40" s="14" t="s">
        <v>61</v>
      </c>
      <c r="K40" s="14" t="s">
        <v>49</v>
      </c>
      <c r="L40" s="14">
        <f>0.003/(609.6588*0.055)</f>
        <v>8.9468821815504894E-5</v>
      </c>
      <c r="M40" s="14" t="s">
        <v>61</v>
      </c>
    </row>
    <row r="42" spans="1:17" x14ac:dyDescent="0.25">
      <c r="A42" s="19" t="s">
        <v>6</v>
      </c>
      <c r="B42" s="19"/>
      <c r="C42" s="19"/>
      <c r="D42" s="19"/>
      <c r="E42" s="19"/>
      <c r="F42" s="19"/>
      <c r="G42" s="19"/>
      <c r="K42" s="19" t="s">
        <v>6</v>
      </c>
      <c r="L42" s="19"/>
      <c r="M42" s="19"/>
      <c r="N42" s="19"/>
      <c r="O42" s="19"/>
      <c r="P42" s="19"/>
      <c r="Q42" s="19"/>
    </row>
    <row r="43" spans="1:17" x14ac:dyDescent="0.25">
      <c r="A43" s="14" t="s">
        <v>38</v>
      </c>
      <c r="B43" s="14">
        <f>B34+B37+B40</f>
        <v>3.2812157203295313E-2</v>
      </c>
      <c r="C43" s="14" t="s">
        <v>61</v>
      </c>
      <c r="K43" s="14" t="s">
        <v>50</v>
      </c>
      <c r="L43" s="14">
        <f>L40+L37+L34</f>
        <v>3.5522574339534362E-3</v>
      </c>
      <c r="M43" s="14" t="s">
        <v>61</v>
      </c>
    </row>
    <row r="44" spans="1:17" x14ac:dyDescent="0.25">
      <c r="A44" t="s">
        <v>33</v>
      </c>
      <c r="K44" t="s">
        <v>45</v>
      </c>
      <c r="M44" s="17"/>
    </row>
    <row r="45" spans="1:17" x14ac:dyDescent="0.25">
      <c r="A45" t="s">
        <v>41</v>
      </c>
      <c r="K45" t="s">
        <v>54</v>
      </c>
    </row>
    <row r="46" spans="1:17" x14ac:dyDescent="0.25">
      <c r="A46" s="15" t="s">
        <v>39</v>
      </c>
      <c r="B46">
        <f>25/B43</f>
        <v>761.91272171185562</v>
      </c>
      <c r="C46" t="s">
        <v>57</v>
      </c>
      <c r="K46" s="15" t="s">
        <v>39</v>
      </c>
      <c r="L46">
        <f>13/0.003552257</f>
        <v>3659.6451213974665</v>
      </c>
      <c r="M46" t="s">
        <v>57</v>
      </c>
    </row>
    <row r="48" spans="1:17" x14ac:dyDescent="0.25">
      <c r="A48" t="s">
        <v>42</v>
      </c>
      <c r="K48" t="s">
        <v>52</v>
      </c>
    </row>
    <row r="49" spans="1:13" x14ac:dyDescent="0.25">
      <c r="A49" s="15" t="s">
        <v>40</v>
      </c>
      <c r="B49">
        <f>761.9127217*7200</f>
        <v>5485771.5962399999</v>
      </c>
      <c r="C49" t="s">
        <v>60</v>
      </c>
      <c r="K49" t="s">
        <v>53</v>
      </c>
      <c r="L49">
        <f>3659.645121*7200</f>
        <v>26349444.871199999</v>
      </c>
      <c r="M49" t="s">
        <v>60</v>
      </c>
    </row>
    <row r="50" spans="1:13" x14ac:dyDescent="0.25">
      <c r="A50" t="s">
        <v>34</v>
      </c>
      <c r="K50" t="s">
        <v>51</v>
      </c>
    </row>
    <row r="51" spans="1:13" x14ac:dyDescent="0.25">
      <c r="A51" t="s">
        <v>43</v>
      </c>
      <c r="K51" t="s">
        <v>55</v>
      </c>
    </row>
    <row r="52" spans="1:13" x14ac:dyDescent="0.25">
      <c r="A52" s="15" t="s">
        <v>39</v>
      </c>
      <c r="B52">
        <f>35/B43</f>
        <v>1066.6778103965978</v>
      </c>
      <c r="C52" t="s">
        <v>57</v>
      </c>
      <c r="K52" t="s">
        <v>39</v>
      </c>
      <c r="L52">
        <f>23/0.003552257</f>
        <v>6474.7567532416715</v>
      </c>
      <c r="M52" t="s">
        <v>57</v>
      </c>
    </row>
    <row r="54" spans="1:13" x14ac:dyDescent="0.25">
      <c r="A54" t="s">
        <v>44</v>
      </c>
      <c r="K54" t="s">
        <v>56</v>
      </c>
    </row>
    <row r="55" spans="1:13" x14ac:dyDescent="0.25">
      <c r="A55" s="15" t="s">
        <v>40</v>
      </c>
      <c r="B55">
        <f>1066.67781*3600</f>
        <v>3840040.1159999995</v>
      </c>
      <c r="C55" t="s">
        <v>60</v>
      </c>
      <c r="K55" t="s">
        <v>40</v>
      </c>
      <c r="L55">
        <f>6474.756753 * 3600</f>
        <v>23309124.310799997</v>
      </c>
      <c r="M55" t="s">
        <v>60</v>
      </c>
    </row>
    <row r="56" spans="1:13" x14ac:dyDescent="0.25">
      <c r="A56" t="s">
        <v>58</v>
      </c>
      <c r="C56">
        <f>L52+B52</f>
        <v>7541.4345636382695</v>
      </c>
      <c r="D56" t="s">
        <v>57</v>
      </c>
      <c r="L56" s="16"/>
    </row>
    <row r="57" spans="1:13" x14ac:dyDescent="0.25">
      <c r="A57" t="s">
        <v>59</v>
      </c>
    </row>
  </sheetData>
  <mergeCells count="18">
    <mergeCell ref="A42:G42"/>
    <mergeCell ref="K42:Q42"/>
    <mergeCell ref="A39:G39"/>
    <mergeCell ref="K39:Q39"/>
    <mergeCell ref="F25:H25"/>
    <mergeCell ref="K25:L25"/>
    <mergeCell ref="O25:Q25"/>
    <mergeCell ref="T25:U25"/>
    <mergeCell ref="A33:G33"/>
    <mergeCell ref="K33:Q33"/>
    <mergeCell ref="F23:H23"/>
    <mergeCell ref="K23:L23"/>
    <mergeCell ref="O23:Q23"/>
    <mergeCell ref="T23:U23"/>
    <mergeCell ref="F24:H24"/>
    <mergeCell ref="K24:L24"/>
    <mergeCell ref="O24:Q24"/>
    <mergeCell ref="T24:U2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 leite</dc:creator>
  <dc:description/>
  <cp:lastModifiedBy>rafa leite</cp:lastModifiedBy>
  <cp:revision>1</cp:revision>
  <dcterms:created xsi:type="dcterms:W3CDTF">2022-01-19T18:45:11Z</dcterms:created>
  <dcterms:modified xsi:type="dcterms:W3CDTF">2022-01-22T11:24:26Z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