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Rui\Documents\orflib-0.10.0\"/>
    </mc:Choice>
  </mc:AlternateContent>
  <xr:revisionPtr revIDLastSave="0" documentId="13_ncr:1_{6C6D2DDE-7153-4CC3-A5F2-479B398DCEA4}" xr6:coauthVersionLast="40" xr6:coauthVersionMax="40" xr10:uidLastSave="{00000000-0000-0000-0000-000000000000}"/>
  <bookViews>
    <workbookView xWindow="0" yWindow="0" windowWidth="21578" windowHeight="6953" xr2:uid="{00000000-000D-0000-FFFF-FFFF00000000}"/>
  </bookViews>
  <sheets>
    <sheet name="PT_FUN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4" i="1" l="1" a="1"/>
  <c r="E14" i="1"/>
  <c r="E15" i="1" a="1"/>
  <c r="E15" i="1" s="1"/>
  <c r="E16" i="1" a="1"/>
  <c r="E16" i="1"/>
  <c r="E17" i="1" a="1"/>
  <c r="E17" i="1"/>
  <c r="E18" i="1" a="1"/>
  <c r="E18" i="1"/>
  <c r="E19" i="1" a="1"/>
  <c r="E19" i="1" s="1"/>
  <c r="E20" i="1" a="1"/>
  <c r="E20" i="1"/>
  <c r="E21" i="1" a="1"/>
  <c r="E21" i="1"/>
  <c r="E22" i="1" a="1"/>
  <c r="E22" i="1"/>
  <c r="E23" i="1" a="1"/>
  <c r="E23" i="1" s="1"/>
  <c r="E24" i="1" a="1"/>
  <c r="E24" i="1"/>
  <c r="E25" i="1" a="1"/>
  <c r="E25" i="1"/>
  <c r="E26" i="1" a="1"/>
  <c r="E26" i="1" s="1"/>
  <c r="E27" i="1" a="1"/>
  <c r="E27" i="1" s="1"/>
  <c r="E28" i="1" a="1"/>
  <c r="E28" i="1"/>
  <c r="E29" i="1" a="1"/>
  <c r="E29" i="1"/>
  <c r="E30" i="1" a="1"/>
  <c r="E30" i="1" s="1"/>
  <c r="E31" i="1" a="1"/>
  <c r="E31" i="1" s="1"/>
  <c r="E32" i="1" a="1"/>
  <c r="E32" i="1" s="1"/>
  <c r="E33" i="1" a="1"/>
  <c r="E33" i="1" s="1"/>
  <c r="E13" i="1" a="1"/>
  <c r="E13" i="1" s="1"/>
  <c r="C8" i="1" l="1"/>
  <c r="C7" i="1"/>
  <c r="A12" i="1" a="1"/>
  <c r="B2" i="1"/>
  <c r="I6" i="1" a="1"/>
  <c r="P5" i="1" a="1"/>
  <c r="N6" i="1" a="1"/>
  <c r="J6" i="1" a="1"/>
  <c r="B12" i="1" l="1"/>
  <c r="A15" i="1"/>
  <c r="C17" i="1"/>
  <c r="B20" i="1"/>
  <c r="A23" i="1"/>
  <c r="C25" i="1"/>
  <c r="B28" i="1"/>
  <c r="A31" i="1"/>
  <c r="C33" i="1"/>
  <c r="C12" i="1"/>
  <c r="B15" i="1"/>
  <c r="A18" i="1"/>
  <c r="C20" i="1"/>
  <c r="A26" i="1"/>
  <c r="C28" i="1"/>
  <c r="B31" i="1"/>
  <c r="A13" i="1"/>
  <c r="C15" i="1"/>
  <c r="B18" i="1"/>
  <c r="A21" i="1"/>
  <c r="C23" i="1"/>
  <c r="B26" i="1"/>
  <c r="A29" i="1"/>
  <c r="C31" i="1"/>
  <c r="A16" i="1"/>
  <c r="B21" i="1"/>
  <c r="A24" i="1"/>
  <c r="B29" i="1"/>
  <c r="B16" i="1"/>
  <c r="C21" i="1"/>
  <c r="B24" i="1"/>
  <c r="B32" i="1"/>
  <c r="A22" i="1"/>
  <c r="A30" i="1"/>
  <c r="C19" i="1"/>
  <c r="B30" i="1"/>
  <c r="B17" i="1"/>
  <c r="B25" i="1"/>
  <c r="B23" i="1"/>
  <c r="A14" i="1"/>
  <c r="C24" i="1"/>
  <c r="B14" i="1"/>
  <c r="A25" i="1"/>
  <c r="A12" i="1"/>
  <c r="C22" i="1"/>
  <c r="B33" i="1"/>
  <c r="B13" i="1"/>
  <c r="C18" i="1"/>
  <c r="C26" i="1"/>
  <c r="A32" i="1"/>
  <c r="C29" i="1"/>
  <c r="B19" i="1"/>
  <c r="C32" i="1"/>
  <c r="B22" i="1"/>
  <c r="A33" i="1"/>
  <c r="C14" i="1"/>
  <c r="C30" i="1"/>
  <c r="C13" i="1"/>
  <c r="A19" i="1"/>
  <c r="A27" i="1"/>
  <c r="C16" i="1"/>
  <c r="B27" i="1"/>
  <c r="A17" i="1"/>
  <c r="C27" i="1"/>
  <c r="A20" i="1"/>
  <c r="A28" i="1"/>
  <c r="Q5" i="1"/>
  <c r="Q6" i="1"/>
  <c r="P7" i="1"/>
  <c r="Q7" i="1"/>
  <c r="P6" i="1"/>
  <c r="P5" i="1"/>
  <c r="N7" i="1"/>
  <c r="N9" i="1"/>
  <c r="N10" i="1"/>
  <c r="N8" i="1"/>
  <c r="N6" i="1"/>
  <c r="J7" i="1"/>
  <c r="J10" i="1"/>
  <c r="J8" i="1"/>
  <c r="J9" i="1"/>
  <c r="J6" i="1"/>
  <c r="I6" i="1"/>
  <c r="I7" i="1"/>
  <c r="I9" i="1"/>
  <c r="I10" i="1"/>
  <c r="I11" i="1"/>
  <c r="I8" i="1"/>
  <c r="C6" i="1"/>
  <c r="S6" i="1" a="1"/>
  <c r="S7" i="1" l="1"/>
  <c r="S9" i="1"/>
  <c r="S6" i="1"/>
  <c r="S8" i="1"/>
  <c r="G8" i="1"/>
  <c r="G7" i="1"/>
  <c r="F7" i="1"/>
  <c r="G6" i="1"/>
  <c r="F6" i="1"/>
  <c r="E6" i="1"/>
  <c r="K5" i="1" a="1"/>
  <c r="K6" i="1"/>
  <c r="K5" i="1"/>
  <c r="L5" i="1"/>
  <c r="L6" i="1"/>
</calcChain>
</file>

<file path=xl/sharedStrings.xml><?xml version="1.0" encoding="utf-8"?>
<sst xmlns="http://schemas.openxmlformats.org/spreadsheetml/2006/main" count="16" uniqueCount="13">
  <si>
    <t>Returns</t>
  </si>
  <si>
    <t>Correl</t>
  </si>
  <si>
    <t>MVP</t>
  </si>
  <si>
    <t>Weights</t>
  </si>
  <si>
    <t>MKT</t>
  </si>
  <si>
    <t>RfreeRate</t>
  </si>
  <si>
    <t>Correl EigenValues</t>
  </si>
  <si>
    <t>Vols2</t>
  </si>
  <si>
    <t>Vols1</t>
  </si>
  <si>
    <t>VERSION</t>
  </si>
  <si>
    <t>TESTING PORTFOLIO FUNCTIONS</t>
  </si>
  <si>
    <t>MeanVar</t>
  </si>
  <si>
    <t>CML mu_p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</si>
</sst>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9" fontId="0" fillId="0" borderId="0" xfId="0" applyNumberFormat="1"/>
    <xf numFmtId="0" fontId="1" fillId="0" borderId="0" xfId="0" applyFont="1"/>
    <xf numFmtId="0" fontId="2" fillId="0" borderId="0" xfId="0" applyFont="1"/>
    <xf numFmtId="10" fontId="2" fillId="0" borderId="0" xfId="0" applyNumberFormat="1" applyFont="1" applyBorder="1"/>
    <xf numFmtId="10" fontId="2" fillId="0" borderId="0" xfId="0" applyNumberFormat="1" applyFont="1"/>
    <xf numFmtId="164" fontId="0" fillId="0" borderId="0" xfId="0" applyNumberFormat="1"/>
    <xf numFmtId="0" fontId="3" fillId="0" borderId="0" xfId="0" applyFont="1"/>
    <xf numFmtId="2" fontId="2" fillId="0" borderId="0" xfId="0" applyNumberFormat="1" applyFont="1" applyBorder="1"/>
    <xf numFmtId="10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1"/>
          <c:order val="0"/>
          <c:tx>
            <c:v>CML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PT_FUNCS!$C$13:$C$33</c:f>
              <c:numCache>
                <c:formatCode>General</c:formatCode>
                <c:ptCount val="21"/>
                <c:pt idx="0">
                  <c:v>9.2338130343641786E-3</c:v>
                </c:pt>
                <c:pt idx="1">
                  <c:v>9.323587130852325E-3</c:v>
                </c:pt>
                <c:pt idx="2">
                  <c:v>9.5929094203167642E-3</c:v>
                </c:pt>
                <c:pt idx="3">
                  <c:v>1.0041779902757494E-2</c:v>
                </c:pt>
                <c:pt idx="4">
                  <c:v>1.0670198578174519E-2</c:v>
                </c:pt>
                <c:pt idx="5">
                  <c:v>1.1478165446567837E-2</c:v>
                </c:pt>
                <c:pt idx="6">
                  <c:v>1.2465680507937445E-2</c:v>
                </c:pt>
                <c:pt idx="7">
                  <c:v>1.363274376228335E-2</c:v>
                </c:pt>
                <c:pt idx="8">
                  <c:v>1.4979355209605543E-2</c:v>
                </c:pt>
                <c:pt idx="9">
                  <c:v>1.6505514849904031E-2</c:v>
                </c:pt>
                <c:pt idx="10">
                  <c:v>1.8211222683178811E-2</c:v>
                </c:pt>
                <c:pt idx="11">
                  <c:v>2.0096478709429887E-2</c:v>
                </c:pt>
                <c:pt idx="12">
                  <c:v>2.2161282928657246E-2</c:v>
                </c:pt>
                <c:pt idx="13">
                  <c:v>2.4405635340860911E-2</c:v>
                </c:pt>
                <c:pt idx="14">
                  <c:v>2.6829535946040862E-2</c:v>
                </c:pt>
                <c:pt idx="15">
                  <c:v>2.9432984744197102E-2</c:v>
                </c:pt>
                <c:pt idx="16">
                  <c:v>3.2215981735329635E-2</c:v>
                </c:pt>
                <c:pt idx="17">
                  <c:v>3.5178526919438471E-2</c:v>
                </c:pt>
                <c:pt idx="18">
                  <c:v>3.8320620296523597E-2</c:v>
                </c:pt>
                <c:pt idx="19">
                  <c:v>4.1642261866584998E-2</c:v>
                </c:pt>
                <c:pt idx="20">
                  <c:v>4.5143451629622716E-2</c:v>
                </c:pt>
              </c:numCache>
            </c:numRef>
          </c:cat>
          <c:val>
            <c:numRef>
              <c:f>PT_FUNCS!$E$13:$E$33</c:f>
              <c:numCache>
                <c:formatCode>General</c:formatCode>
                <c:ptCount val="21"/>
                <c:pt idx="0">
                  <c:v>3.3832032409261137E-2</c:v>
                </c:pt>
                <c:pt idx="1">
                  <c:v>3.2470750589675863E-2</c:v>
                </c:pt>
                <c:pt idx="2">
                  <c:v>3.2542120996383941E-2</c:v>
                </c:pt>
                <c:pt idx="3">
                  <c:v>3.2661071674230734E-2</c:v>
                </c:pt>
                <c:pt idx="4">
                  <c:v>3.2827602623216247E-2</c:v>
                </c:pt>
                <c:pt idx="5">
                  <c:v>3.3041713843340474E-2</c:v>
                </c:pt>
                <c:pt idx="6">
                  <c:v>3.3303405334603423E-2</c:v>
                </c:pt>
                <c:pt idx="7">
                  <c:v>3.3612677097005085E-2</c:v>
                </c:pt>
                <c:pt idx="8">
                  <c:v>3.3969529130545469E-2</c:v>
                </c:pt>
                <c:pt idx="9">
                  <c:v>3.4373961435224566E-2</c:v>
                </c:pt>
                <c:pt idx="10">
                  <c:v>3.4825974011042385E-2</c:v>
                </c:pt>
                <c:pt idx="11">
                  <c:v>3.5325566857998918E-2</c:v>
                </c:pt>
                <c:pt idx="12">
                  <c:v>3.5872739976094171E-2</c:v>
                </c:pt>
                <c:pt idx="13">
                  <c:v>3.6467493365328139E-2</c:v>
                </c:pt>
                <c:pt idx="14">
                  <c:v>3.7109827025700828E-2</c:v>
                </c:pt>
                <c:pt idx="15">
                  <c:v>3.7799740957212231E-2</c:v>
                </c:pt>
                <c:pt idx="16">
                  <c:v>3.8537235159862349E-2</c:v>
                </c:pt>
                <c:pt idx="17">
                  <c:v>3.9322309633651194E-2</c:v>
                </c:pt>
                <c:pt idx="18">
                  <c:v>4.0154964378578753E-2</c:v>
                </c:pt>
                <c:pt idx="19">
                  <c:v>4.1035199394645026E-2</c:v>
                </c:pt>
                <c:pt idx="20">
                  <c:v>4.1963014681850021E-2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3D7D-4F04-96FE-56F5DBD379B8}"/>
            </c:ext>
          </c:extLst>
        </c:ser>
        <c:ser>
          <c:idx val="0"/>
          <c:order val="1"/>
          <c:tx>
            <c:v>Return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PT_FUNCS!$C$13:$C$33</c:f>
              <c:numCache>
                <c:formatCode>General</c:formatCode>
                <c:ptCount val="21"/>
                <c:pt idx="0">
                  <c:v>9.2338130343641786E-3</c:v>
                </c:pt>
                <c:pt idx="1">
                  <c:v>9.323587130852325E-3</c:v>
                </c:pt>
                <c:pt idx="2">
                  <c:v>9.5929094203167642E-3</c:v>
                </c:pt>
                <c:pt idx="3">
                  <c:v>1.0041779902757494E-2</c:v>
                </c:pt>
                <c:pt idx="4">
                  <c:v>1.0670198578174519E-2</c:v>
                </c:pt>
                <c:pt idx="5">
                  <c:v>1.1478165446567837E-2</c:v>
                </c:pt>
                <c:pt idx="6">
                  <c:v>1.2465680507937445E-2</c:v>
                </c:pt>
                <c:pt idx="7">
                  <c:v>1.363274376228335E-2</c:v>
                </c:pt>
                <c:pt idx="8">
                  <c:v>1.4979355209605543E-2</c:v>
                </c:pt>
                <c:pt idx="9">
                  <c:v>1.6505514849904031E-2</c:v>
                </c:pt>
                <c:pt idx="10">
                  <c:v>1.8211222683178811E-2</c:v>
                </c:pt>
                <c:pt idx="11">
                  <c:v>2.0096478709429887E-2</c:v>
                </c:pt>
                <c:pt idx="12">
                  <c:v>2.2161282928657246E-2</c:v>
                </c:pt>
                <c:pt idx="13">
                  <c:v>2.4405635340860911E-2</c:v>
                </c:pt>
                <c:pt idx="14">
                  <c:v>2.6829535946040862E-2</c:v>
                </c:pt>
                <c:pt idx="15">
                  <c:v>2.9432984744197102E-2</c:v>
                </c:pt>
                <c:pt idx="16">
                  <c:v>3.2215981735329635E-2</c:v>
                </c:pt>
                <c:pt idx="17">
                  <c:v>3.5178526919438471E-2</c:v>
                </c:pt>
                <c:pt idx="18">
                  <c:v>3.8320620296523597E-2</c:v>
                </c:pt>
                <c:pt idx="19">
                  <c:v>4.1642261866584998E-2</c:v>
                </c:pt>
                <c:pt idx="20">
                  <c:v>4.5143451629622716E-2</c:v>
                </c:pt>
              </c:numCache>
            </c:numRef>
          </c:cat>
          <c:val>
            <c:numRef>
              <c:f>PT_FUNCS!$B$13:$B$33</c:f>
              <c:numCache>
                <c:formatCode>General</c:formatCode>
                <c:ptCount val="21"/>
                <c:pt idx="0">
                  <c:v>7.8692323998398372E-2</c:v>
                </c:pt>
                <c:pt idx="1">
                  <c:v>8.0680614142643672E-2</c:v>
                </c:pt>
                <c:pt idx="2">
                  <c:v>8.2668904286888972E-2</c:v>
                </c:pt>
                <c:pt idx="3">
                  <c:v>8.4657194431134258E-2</c:v>
                </c:pt>
                <c:pt idx="4">
                  <c:v>8.6645484575379558E-2</c:v>
                </c:pt>
                <c:pt idx="5">
                  <c:v>8.8633774719624858E-2</c:v>
                </c:pt>
                <c:pt idx="6">
                  <c:v>9.0622064863870158E-2</c:v>
                </c:pt>
                <c:pt idx="7">
                  <c:v>9.2610355008115458E-2</c:v>
                </c:pt>
                <c:pt idx="8">
                  <c:v>9.4598645152360744E-2</c:v>
                </c:pt>
                <c:pt idx="9">
                  <c:v>9.6586935296606044E-2</c:v>
                </c:pt>
                <c:pt idx="10">
                  <c:v>9.8575225440851344E-2</c:v>
                </c:pt>
                <c:pt idx="11">
                  <c:v>0.10056351558509664</c:v>
                </c:pt>
                <c:pt idx="12">
                  <c:v>0.10255180572934193</c:v>
                </c:pt>
                <c:pt idx="13">
                  <c:v>0.10454009587358723</c:v>
                </c:pt>
                <c:pt idx="14">
                  <c:v>0.10652838601783253</c:v>
                </c:pt>
                <c:pt idx="15">
                  <c:v>0.10851667616207783</c:v>
                </c:pt>
                <c:pt idx="16">
                  <c:v>0.11050496630632312</c:v>
                </c:pt>
                <c:pt idx="17">
                  <c:v>0.11249325645056843</c:v>
                </c:pt>
                <c:pt idx="18">
                  <c:v>0.11448154659481372</c:v>
                </c:pt>
                <c:pt idx="19">
                  <c:v>0.11646983673905902</c:v>
                </c:pt>
                <c:pt idx="20">
                  <c:v>0.11845812688330432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3D7D-4F04-96FE-56F5DBD379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0497712"/>
        <c:axId val="1273490208"/>
      </c:lineChart>
      <c:catAx>
        <c:axId val="1330497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Volatility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490208"/>
        <c:crosses val="autoZero"/>
        <c:auto val="1"/>
        <c:lblAlgn val="ctr"/>
        <c:lblOffset val="100"/>
        <c:tickLblSkip val="1"/>
        <c:noMultiLvlLbl val="0"/>
      </c:catAx>
      <c:valAx>
        <c:axId val="127349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Return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0497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614362</xdr:colOff>
      <xdr:row>12</xdr:row>
      <xdr:rowOff>19050</xdr:rowOff>
    </xdr:from>
    <xdr:to>
      <xdr:col>12</xdr:col>
      <xdr:colOff>552449</xdr:colOff>
      <xdr:row>27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E030B2-F053-447C-8F41-CEF47AF2BF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"/>
  <sheetViews>
    <sheetView tabSelected="1" topLeftCell="A13" workbookViewId="0">
      <selection activeCell="G28" sqref="G28"/>
    </sheetView>
  </sheetViews>
  <sheetFormatPr defaultRowHeight="14.25" x14ac:dyDescent="0.45"/>
  <cols>
    <col min="1" max="1" width="8" customWidth="1"/>
    <col min="8" max="8" width="13.6640625" customWidth="1"/>
    <col min="9" max="9" width="11.3984375" customWidth="1"/>
    <col min="10" max="10" width="9.1328125" customWidth="1"/>
    <col min="11" max="11" width="10.59765625" bestFit="1" customWidth="1"/>
    <col min="12" max="12" width="11" customWidth="1"/>
    <col min="13" max="13" width="13" customWidth="1"/>
    <col min="14" max="14" width="9.86328125" bestFit="1" customWidth="1"/>
    <col min="15" max="15" width="11.59765625" customWidth="1"/>
    <col min="16" max="16" width="10.59765625" bestFit="1" customWidth="1"/>
  </cols>
  <sheetData>
    <row r="1" spans="1:19" ht="15.75" x14ac:dyDescent="0.5">
      <c r="A1" s="7" t="s">
        <v>10</v>
      </c>
    </row>
    <row r="2" spans="1:19" x14ac:dyDescent="0.45">
      <c r="A2" t="s">
        <v>9</v>
      </c>
      <c r="B2" s="10" t="str">
        <f>_xll.ORF.VERSION()</f>
        <v>0.10.0</v>
      </c>
    </row>
    <row r="3" spans="1:19" x14ac:dyDescent="0.45">
      <c r="A3" s="2"/>
    </row>
    <row r="4" spans="1:19" x14ac:dyDescent="0.45">
      <c r="A4" t="s">
        <v>5</v>
      </c>
      <c r="B4" s="1">
        <v>0.03</v>
      </c>
      <c r="I4" s="2" t="s">
        <v>2</v>
      </c>
      <c r="J4" t="s">
        <v>11</v>
      </c>
      <c r="K4" s="2" t="s">
        <v>2</v>
      </c>
      <c r="N4" s="2" t="s">
        <v>4</v>
      </c>
      <c r="P4" s="2" t="s">
        <v>4</v>
      </c>
    </row>
    <row r="5" spans="1:19" x14ac:dyDescent="0.45">
      <c r="A5" t="s">
        <v>0</v>
      </c>
      <c r="B5" t="s">
        <v>8</v>
      </c>
      <c r="C5" t="s">
        <v>7</v>
      </c>
      <c r="D5" t="s">
        <v>1</v>
      </c>
      <c r="I5" t="s">
        <v>3</v>
      </c>
      <c r="K5" s="4" t="str">
        <f t="array" ref="K5:L6">TRANSPOSE(_xll.ORF.PTRISK(I6:I11, A6:A10, B6:B10, D6:H10, TRUE))</f>
        <v>MeanReturn</v>
      </c>
      <c r="L5" s="4">
        <v>7.8692323998398372E-2</v>
      </c>
      <c r="M5" s="9"/>
      <c r="N5" t="s">
        <v>3</v>
      </c>
      <c r="P5" s="5" t="str">
        <f t="array" ref="P5:Q7">TRANSPOSE(_xll.ORF.MKTRISK(A6:A10, B6:B10, D6:H10, B4, TRUE))</f>
        <v>MeanReturn</v>
      </c>
      <c r="Q5" s="4">
        <v>8.7043142604228643E-2</v>
      </c>
      <c r="S5" s="2" t="s">
        <v>6</v>
      </c>
    </row>
    <row r="6" spans="1:19" x14ac:dyDescent="0.45">
      <c r="A6" s="6">
        <v>0.1</v>
      </c>
      <c r="B6" s="6">
        <v>0.2</v>
      </c>
      <c r="C6" s="1">
        <f>SQRT(0.2)</f>
        <v>0.44721359549995793</v>
      </c>
      <c r="D6">
        <v>1</v>
      </c>
      <c r="E6">
        <f>D7</f>
        <v>0</v>
      </c>
      <c r="F6">
        <f>D8</f>
        <v>0</v>
      </c>
      <c r="G6">
        <f>D9</f>
        <v>0</v>
      </c>
      <c r="H6">
        <v>0</v>
      </c>
      <c r="I6" s="5">
        <f t="array" ref="I6:I11">_xll.ORF.MVPWGHTS(A6:A10,B6:B10,D6:H10)</f>
        <v>0.23084532585910447</v>
      </c>
      <c r="J6">
        <f t="array" ref="J6:J10">_xll.ORF.MEANVARWGHTS(A6:A10,B6:B10,D6:H10, 0)</f>
        <v>0.23084532585910447</v>
      </c>
      <c r="K6" s="4" t="str">
        <v>Volatility</v>
      </c>
      <c r="L6" s="4">
        <v>9.609273143356982E-2</v>
      </c>
      <c r="M6" s="9"/>
      <c r="N6" s="5">
        <f t="array" ref="N6:N10">_xll.ORF.MKTWGHTS(A6:A10, B6:B10, D6:H10, B4)</f>
        <v>0.33186283757310153</v>
      </c>
      <c r="P6" s="5" t="str">
        <v>Volatility</v>
      </c>
      <c r="Q6" s="4">
        <v>0.1040068656215304</v>
      </c>
      <c r="S6" s="3">
        <f t="array" ref="S6:S9">_xll.ORF.EIGENSYM(D6:F8)</f>
        <v>1</v>
      </c>
    </row>
    <row r="7" spans="1:19" x14ac:dyDescent="0.45">
      <c r="A7" s="6">
        <v>0.115</v>
      </c>
      <c r="B7" s="6">
        <v>0.3</v>
      </c>
      <c r="C7" s="1">
        <f>SQRT(0.05)</f>
        <v>0.22360679774997896</v>
      </c>
      <c r="D7">
        <v>0</v>
      </c>
      <c r="E7">
        <v>1</v>
      </c>
      <c r="F7">
        <f>E8</f>
        <v>0</v>
      </c>
      <c r="G7">
        <f>E9</f>
        <v>0</v>
      </c>
      <c r="H7">
        <v>0</v>
      </c>
      <c r="I7" s="5">
        <v>0.10259792260404645</v>
      </c>
      <c r="J7">
        <v>0.10259792260404645</v>
      </c>
      <c r="K7" s="4"/>
      <c r="N7" s="5">
        <v>0.1791005790077056</v>
      </c>
      <c r="P7" s="5" t="str">
        <v>Lambda</v>
      </c>
      <c r="Q7" s="8">
        <v>0.18963590718462942</v>
      </c>
      <c r="S7" s="3">
        <v>1</v>
      </c>
    </row>
    <row r="8" spans="1:19" x14ac:dyDescent="0.45">
      <c r="A8" s="6">
        <v>0.08</v>
      </c>
      <c r="B8" s="6">
        <v>0.22</v>
      </c>
      <c r="C8" s="1">
        <f>SQRT(0.1)</f>
        <v>0.31622776601683794</v>
      </c>
      <c r="D8">
        <v>0</v>
      </c>
      <c r="E8">
        <v>0</v>
      </c>
      <c r="F8">
        <v>1</v>
      </c>
      <c r="G8">
        <f>F9</f>
        <v>0</v>
      </c>
      <c r="H8">
        <v>0</v>
      </c>
      <c r="I8" s="5">
        <v>0.19078126104058224</v>
      </c>
      <c r="J8">
        <v>0.19078126104058224</v>
      </c>
      <c r="N8" s="5">
        <v>0.19590486279403871</v>
      </c>
      <c r="S8" s="3">
        <v>1</v>
      </c>
    </row>
    <row r="9" spans="1:19" x14ac:dyDescent="0.45">
      <c r="A9" s="6">
        <v>0.06</v>
      </c>
      <c r="B9" s="6">
        <v>0.18</v>
      </c>
      <c r="C9" s="1"/>
      <c r="D9">
        <v>0</v>
      </c>
      <c r="E9">
        <v>0</v>
      </c>
      <c r="F9">
        <v>0</v>
      </c>
      <c r="G9">
        <v>1</v>
      </c>
      <c r="H9">
        <v>0</v>
      </c>
      <c r="I9" s="5">
        <v>0.28499422945568453</v>
      </c>
      <c r="J9">
        <v>0.28499422945568453</v>
      </c>
      <c r="N9" s="5">
        <v>0.17558880294873092</v>
      </c>
      <c r="S9" s="3" t="e">
        <v>#N/A</v>
      </c>
    </row>
    <row r="10" spans="1:19" x14ac:dyDescent="0.45">
      <c r="A10" s="6">
        <v>0.06</v>
      </c>
      <c r="B10" s="6">
        <v>0.22</v>
      </c>
      <c r="D10">
        <v>0</v>
      </c>
      <c r="E10">
        <v>0</v>
      </c>
      <c r="F10">
        <v>0</v>
      </c>
      <c r="G10">
        <v>0</v>
      </c>
      <c r="H10">
        <v>1</v>
      </c>
      <c r="I10">
        <v>0.19078126104058224</v>
      </c>
      <c r="J10">
        <v>0.19078126104058224</v>
      </c>
      <c r="N10" s="5">
        <v>0.11754291767642322</v>
      </c>
    </row>
    <row r="11" spans="1:19" x14ac:dyDescent="0.45">
      <c r="I11" t="e">
        <v>#N/A</v>
      </c>
    </row>
    <row r="12" spans="1:19" x14ac:dyDescent="0.45">
      <c r="A12" t="str">
        <f t="array" ref="A12:C33">_xll.ORF.MEANVARFRONT(A6:A10,B6:B10,D6:H10,5*Q7,21)</f>
        <v>Lambda</v>
      </c>
      <c r="B12" s="6" t="str">
        <v>MeanReturn</v>
      </c>
      <c r="C12" t="str">
        <v>Volatility</v>
      </c>
      <c r="E12" t="s">
        <v>12</v>
      </c>
    </row>
    <row r="13" spans="1:19" x14ac:dyDescent="0.45">
      <c r="A13">
        <v>0</v>
      </c>
      <c r="B13">
        <v>7.8692323998398372E-2</v>
      </c>
      <c r="C13">
        <v>9.2338130343641786E-3</v>
      </c>
      <c r="E13">
        <f t="array" ref="E13">$B$4 +$C13*(SUM($A$6:$A$10))</f>
        <v>3.3832032409261137E-2</v>
      </c>
    </row>
    <row r="14" spans="1:19" x14ac:dyDescent="0.45">
      <c r="A14">
        <v>4.5151406472530811E-2</v>
      </c>
      <c r="B14">
        <v>8.0680614142643672E-2</v>
      </c>
      <c r="C14">
        <v>9.323587130852325E-3</v>
      </c>
      <c r="E14">
        <f t="array" ref="E14">$B$4 +$C14*(SUM($A$6:$A$10)-5*$B$4)</f>
        <v>3.2470750589675863E-2</v>
      </c>
    </row>
    <row r="15" spans="1:19" x14ac:dyDescent="0.45">
      <c r="A15">
        <v>9.0302812945061622E-2</v>
      </c>
      <c r="B15">
        <v>8.2668904286888972E-2</v>
      </c>
      <c r="C15">
        <v>9.5929094203167642E-3</v>
      </c>
      <c r="E15">
        <f t="array" ref="E15">$B$4 +$C15*(SUM($A$6:$A$10)-5*$B$4)</f>
        <v>3.2542120996383941E-2</v>
      </c>
    </row>
    <row r="16" spans="1:19" x14ac:dyDescent="0.45">
      <c r="A16">
        <v>0.13545421941759242</v>
      </c>
      <c r="B16">
        <v>8.4657194431134258E-2</v>
      </c>
      <c r="C16">
        <v>1.0041779902757494E-2</v>
      </c>
      <c r="E16">
        <f t="array" ref="E16">$B$4 +$C16*(SUM($A$6:$A$10)-5*$B$4)</f>
        <v>3.2661071674230734E-2</v>
      </c>
    </row>
    <row r="17" spans="1:5" x14ac:dyDescent="0.45">
      <c r="A17">
        <v>0.18060562589012324</v>
      </c>
      <c r="B17">
        <v>8.6645484575379558E-2</v>
      </c>
      <c r="C17">
        <v>1.0670198578174519E-2</v>
      </c>
      <c r="E17">
        <f t="array" ref="E17">$B$4 +$C17*(SUM($A$6:$A$10)-5*$B$4)</f>
        <v>3.2827602623216247E-2</v>
      </c>
    </row>
    <row r="18" spans="1:5" x14ac:dyDescent="0.45">
      <c r="A18">
        <v>0.22575703236265407</v>
      </c>
      <c r="B18">
        <v>8.8633774719624858E-2</v>
      </c>
      <c r="C18">
        <v>1.1478165446567837E-2</v>
      </c>
      <c r="E18">
        <f t="array" ref="E18">$B$4 +$C18*(SUM($A$6:$A$10)-5*$B$4)</f>
        <v>3.3041713843340474E-2</v>
      </c>
    </row>
    <row r="19" spans="1:5" x14ac:dyDescent="0.45">
      <c r="A19">
        <v>0.27090843883518484</v>
      </c>
      <c r="B19">
        <v>9.0622064863870158E-2</v>
      </c>
      <c r="C19">
        <v>1.2465680507937445E-2</v>
      </c>
      <c r="E19">
        <f t="array" ref="E19">$B$4 +$C19*(SUM($A$6:$A$10)-5*$B$4)</f>
        <v>3.3303405334603423E-2</v>
      </c>
    </row>
    <row r="20" spans="1:5" x14ac:dyDescent="0.45">
      <c r="A20">
        <v>0.31605984530771569</v>
      </c>
      <c r="B20">
        <v>9.2610355008115458E-2</v>
      </c>
      <c r="C20">
        <v>1.363274376228335E-2</v>
      </c>
      <c r="E20">
        <f t="array" ref="E20">$B$4 +$C20*(SUM($A$6:$A$10)-5*$B$4)</f>
        <v>3.3612677097005085E-2</v>
      </c>
    </row>
    <row r="21" spans="1:5" x14ac:dyDescent="0.45">
      <c r="A21">
        <v>0.36121125178024649</v>
      </c>
      <c r="B21">
        <v>9.4598645152360744E-2</v>
      </c>
      <c r="C21">
        <v>1.4979355209605543E-2</v>
      </c>
      <c r="E21">
        <f t="array" ref="E21">$B$4 +$C21*(SUM($A$6:$A$10)-5*$B$4)</f>
        <v>3.3969529130545469E-2</v>
      </c>
    </row>
    <row r="22" spans="1:5" x14ac:dyDescent="0.45">
      <c r="A22">
        <v>0.40636265825277734</v>
      </c>
      <c r="B22">
        <v>9.6586935296606044E-2</v>
      </c>
      <c r="C22">
        <v>1.6505514849904031E-2</v>
      </c>
      <c r="E22">
        <f t="array" ref="E22">$B$4 +$C22*(SUM($A$6:$A$10)-5*$B$4)</f>
        <v>3.4373961435224566E-2</v>
      </c>
    </row>
    <row r="23" spans="1:5" x14ac:dyDescent="0.45">
      <c r="A23">
        <v>0.45151406472530814</v>
      </c>
      <c r="B23">
        <v>9.8575225440851344E-2</v>
      </c>
      <c r="C23">
        <v>1.8211222683178811E-2</v>
      </c>
      <c r="E23">
        <f t="array" ref="E23">$B$4 +$C23*(SUM($A$6:$A$10)-5*$B$4)</f>
        <v>3.4825974011042385E-2</v>
      </c>
    </row>
    <row r="24" spans="1:5" x14ac:dyDescent="0.45">
      <c r="A24">
        <v>0.49666547119783899</v>
      </c>
      <c r="B24">
        <v>0.10056351558509664</v>
      </c>
      <c r="C24">
        <v>2.0096478709429887E-2</v>
      </c>
      <c r="E24">
        <f t="array" ref="E24">$B$4 +$C24*(SUM($A$6:$A$10)-5*$B$4)</f>
        <v>3.5325566857998918E-2</v>
      </c>
    </row>
    <row r="25" spans="1:5" x14ac:dyDescent="0.45">
      <c r="A25">
        <v>0.54181687767036968</v>
      </c>
      <c r="B25">
        <v>0.10255180572934193</v>
      </c>
      <c r="C25">
        <v>2.2161282928657246E-2</v>
      </c>
      <c r="E25">
        <f t="array" ref="E25">$B$4 +$C25*(SUM($A$6:$A$10)-5*$B$4)</f>
        <v>3.5872739976094171E-2</v>
      </c>
    </row>
    <row r="26" spans="1:5" x14ac:dyDescent="0.45">
      <c r="A26">
        <v>0.58696828414290059</v>
      </c>
      <c r="B26">
        <v>0.10454009587358723</v>
      </c>
      <c r="C26">
        <v>2.4405635340860911E-2</v>
      </c>
      <c r="E26">
        <f t="array" ref="E26">$B$4 +$C26*(SUM($A$6:$A$10)-5*$B$4)</f>
        <v>3.6467493365328139E-2</v>
      </c>
    </row>
    <row r="27" spans="1:5" x14ac:dyDescent="0.45">
      <c r="A27">
        <v>0.63211969061543138</v>
      </c>
      <c r="B27">
        <v>0.10652838601783253</v>
      </c>
      <c r="C27">
        <v>2.6829535946040862E-2</v>
      </c>
      <c r="E27">
        <f t="array" ref="E27">$B$4 +$C27*(SUM($A$6:$A$10)-5*$B$4)</f>
        <v>3.7109827025700828E-2</v>
      </c>
    </row>
    <row r="28" spans="1:5" x14ac:dyDescent="0.45">
      <c r="A28">
        <v>0.67727109708796218</v>
      </c>
      <c r="B28">
        <v>0.10851667616207783</v>
      </c>
      <c r="C28">
        <v>2.9432984744197102E-2</v>
      </c>
      <c r="E28">
        <f t="array" ref="E28">$B$4 +$C28*(SUM($A$6:$A$10)-5*$B$4)</f>
        <v>3.7799740957212231E-2</v>
      </c>
    </row>
    <row r="29" spans="1:5" x14ac:dyDescent="0.45">
      <c r="A29">
        <v>0.72242250356049298</v>
      </c>
      <c r="B29">
        <v>0.11050496630632312</v>
      </c>
      <c r="C29">
        <v>3.2215981735329635E-2</v>
      </c>
      <c r="E29">
        <f t="array" ref="E29">$B$4 +$C29*(SUM($A$6:$A$10)-5*$B$4)</f>
        <v>3.8537235159862349E-2</v>
      </c>
    </row>
    <row r="30" spans="1:5" x14ac:dyDescent="0.45">
      <c r="A30">
        <v>0.76757391003302378</v>
      </c>
      <c r="B30">
        <v>0.11249325645056843</v>
      </c>
      <c r="C30">
        <v>3.5178526919438471E-2</v>
      </c>
      <c r="E30">
        <f t="array" ref="E30">$B$4 +$C30*(SUM($A$6:$A$10)-5*$B$4)</f>
        <v>3.9322309633651194E-2</v>
      </c>
    </row>
    <row r="31" spans="1:5" x14ac:dyDescent="0.45">
      <c r="A31">
        <v>0.81272531650555468</v>
      </c>
      <c r="B31">
        <v>0.11448154659481372</v>
      </c>
      <c r="C31">
        <v>3.8320620296523597E-2</v>
      </c>
      <c r="E31">
        <f t="array" ref="E31">$B$4 +$C31*(SUM($A$6:$A$10)-5*$B$4)</f>
        <v>4.0154964378578753E-2</v>
      </c>
    </row>
    <row r="32" spans="1:5" x14ac:dyDescent="0.45">
      <c r="A32">
        <v>0.85787672297808537</v>
      </c>
      <c r="B32">
        <v>0.11646983673905902</v>
      </c>
      <c r="C32">
        <v>4.1642261866584998E-2</v>
      </c>
      <c r="E32">
        <f t="array" ref="E32">$B$4 +$C32*(SUM($A$6:$A$10)-5*$B$4)</f>
        <v>4.1035199394645026E-2</v>
      </c>
    </row>
    <row r="33" spans="1:5" x14ac:dyDescent="0.45">
      <c r="A33">
        <v>0.90302812945061628</v>
      </c>
      <c r="B33">
        <v>0.11845812688330432</v>
      </c>
      <c r="C33">
        <v>4.5143451629622716E-2</v>
      </c>
      <c r="E33">
        <f t="array" ref="E33">$B$4 +$C33*(SUM($A$6:$A$10)-5*$B$4)</f>
        <v>4.1963014681850021E-2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PT_FUNCS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michalis</dc:creator>
  <cp:lastModifiedBy>Rui</cp:lastModifiedBy>
  <dcterms:created xsi:type="dcterms:W3CDTF">2015-04-15T01:57:31Z</dcterms:created>
  <dcterms:modified xsi:type="dcterms:W3CDTF">2018-12-04T04:38:43Z</dcterms:modified>
</cp:coreProperties>
</file>