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MINISTERIO DE CULTURA/BD Cotizaciones/2026/"/>
    </mc:Choice>
  </mc:AlternateContent>
  <xr:revisionPtr revIDLastSave="11" documentId="8_{2A09AFCC-7D49-450A-BA6C-240D1F7CAA8A}" xr6:coauthVersionLast="47" xr6:coauthVersionMax="47" xr10:uidLastSave="{F6370E4E-A167-4E9D-A98C-A96345DF530A}"/>
  <bookViews>
    <workbookView xWindow="-120" yWindow="-120" windowWidth="29040" windowHeight="15840" activeTab="1" xr2:uid="{00000000-000D-0000-FFFF-FFFF00000000}"/>
  </bookViews>
  <sheets>
    <sheet name="FEBRERO" sheetId="4" r:id="rId1"/>
    <sheet name="ABRIL" sheetId="5" r:id="rId2"/>
  </sheets>
  <externalReferences>
    <externalReference r:id="rId3"/>
    <externalReference r:id="rId4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5" l="1"/>
  <c r="R4" i="5" s="1"/>
  <c r="W4" i="5"/>
  <c r="V4" i="5"/>
  <c r="AD4" i="5"/>
  <c r="U4" i="5"/>
  <c r="P8" i="4"/>
  <c r="V8" i="4" s="1"/>
  <c r="P4" i="4"/>
  <c r="P7" i="4"/>
  <c r="AF5" i="4"/>
  <c r="AF6" i="4"/>
  <c r="W8" i="4"/>
  <c r="W5" i="4"/>
  <c r="W6" i="4"/>
  <c r="W7" i="4"/>
  <c r="W4" i="4"/>
  <c r="Z7" i="4"/>
  <c r="AD4" i="4"/>
  <c r="U4" i="4"/>
  <c r="P6" i="4"/>
  <c r="P5" i="4"/>
  <c r="AD8" i="4"/>
  <c r="U8" i="4"/>
  <c r="AD6" i="4"/>
  <c r="U6" i="4"/>
  <c r="AD5" i="4"/>
  <c r="U5" i="4"/>
  <c r="T4" i="5" l="1"/>
  <c r="X4" i="5" s="1"/>
  <c r="S4" i="5"/>
  <c r="R4" i="4"/>
  <c r="S4" i="4" s="1"/>
  <c r="R8" i="4"/>
  <c r="T8" i="4" s="1"/>
  <c r="X8" i="4" s="1"/>
  <c r="AF8" i="4" s="1"/>
  <c r="R6" i="4"/>
  <c r="S6" i="4" s="1"/>
  <c r="R5" i="4"/>
  <c r="S5" i="4" s="1"/>
  <c r="AF4" i="5" l="1"/>
  <c r="AG4" i="5" s="1"/>
  <c r="AH4" i="5" s="1"/>
  <c r="AP8" i="4"/>
  <c r="T4" i="4"/>
  <c r="X4" i="4" s="1"/>
  <c r="AF4" i="4" s="1"/>
  <c r="AG4" i="4" s="1"/>
  <c r="AH4" i="4" s="1"/>
  <c r="S8" i="4"/>
  <c r="T6" i="4"/>
  <c r="X6" i="4" s="1"/>
  <c r="AG6" i="4" s="1"/>
  <c r="AH6" i="4" s="1"/>
  <c r="AG8" i="4"/>
  <c r="AH8" i="4" s="1"/>
  <c r="T5" i="4"/>
  <c r="X5" i="4" s="1"/>
  <c r="AI4" i="5" l="1"/>
  <c r="AJ4" i="5" s="1"/>
  <c r="J4" i="5" s="1"/>
  <c r="AI4" i="4"/>
  <c r="AJ4" i="4" s="1"/>
  <c r="J4" i="4" s="1"/>
  <c r="AI8" i="4"/>
  <c r="AJ8" i="4" s="1"/>
  <c r="J8" i="4" s="1"/>
  <c r="AI6" i="4"/>
  <c r="AJ6" i="4" s="1"/>
  <c r="J6" i="4" s="1"/>
  <c r="AG5" i="4"/>
  <c r="AH5" i="4" s="1"/>
  <c r="AO8" i="4" l="1"/>
  <c r="AN8" i="4"/>
  <c r="AM8" i="4"/>
  <c r="AL8" i="4"/>
  <c r="AI5" i="4"/>
  <c r="AJ5" i="4" s="1"/>
  <c r="J5" i="4" s="1"/>
  <c r="AS8" i="4" l="1"/>
  <c r="AQ8" i="4"/>
  <c r="AT8" i="4" s="1"/>
  <c r="AD7" i="4" l="1"/>
  <c r="U7" i="4"/>
  <c r="R7" i="4"/>
  <c r="W16" i="4"/>
  <c r="W15" i="4"/>
  <c r="P12" i="4"/>
  <c r="P16" i="4"/>
  <c r="V16" i="4" s="1"/>
  <c r="P15" i="4"/>
  <c r="R15" i="4" s="1"/>
  <c r="T15" i="4" s="1"/>
  <c r="P14" i="4"/>
  <c r="V14" i="4" s="1"/>
  <c r="P13" i="4"/>
  <c r="V13" i="4" s="1"/>
  <c r="AD16" i="4"/>
  <c r="U16" i="4"/>
  <c r="AD15" i="4"/>
  <c r="U15" i="4"/>
  <c r="AD13" i="4"/>
  <c r="U13" i="4"/>
  <c r="AD14" i="4"/>
  <c r="U14" i="4"/>
  <c r="V15" i="4" l="1"/>
  <c r="X15" i="4" s="1"/>
  <c r="T7" i="4"/>
  <c r="X7" i="4" s="1"/>
  <c r="AF7" i="4" s="1"/>
  <c r="S7" i="4"/>
  <c r="AP7" i="4"/>
  <c r="R16" i="4"/>
  <c r="S16" i="4" s="1"/>
  <c r="AP15" i="4"/>
  <c r="S15" i="4"/>
  <c r="R13" i="4"/>
  <c r="T13" i="4" s="1"/>
  <c r="X13" i="4" s="1"/>
  <c r="R14" i="4"/>
  <c r="AG7" i="4" l="1"/>
  <c r="AH7" i="4" s="1"/>
  <c r="AP16" i="4"/>
  <c r="T16" i="4"/>
  <c r="X16" i="4" s="1"/>
  <c r="AF16" i="4" s="1"/>
  <c r="AG16" i="4" s="1"/>
  <c r="AH16" i="4" s="1"/>
  <c r="AI16" i="4" s="1"/>
  <c r="AJ16" i="4" s="1"/>
  <c r="AF15" i="4"/>
  <c r="AG15" i="4" s="1"/>
  <c r="AH15" i="4" s="1"/>
  <c r="AF13" i="4"/>
  <c r="AG13" i="4" s="1"/>
  <c r="AH13" i="4" s="1"/>
  <c r="S13" i="4"/>
  <c r="AP13" i="4"/>
  <c r="S14" i="4"/>
  <c r="AP14" i="4"/>
  <c r="T14" i="4"/>
  <c r="X14" i="4" s="1"/>
  <c r="AI7" i="4" l="1"/>
  <c r="AJ7" i="4" s="1"/>
  <c r="J7" i="4" s="1"/>
  <c r="AI15" i="4"/>
  <c r="AJ15" i="4" s="1"/>
  <c r="AO16" i="4"/>
  <c r="J16" i="4"/>
  <c r="AN16" i="4"/>
  <c r="AM16" i="4"/>
  <c r="AL16" i="4"/>
  <c r="AI13" i="4"/>
  <c r="AJ13" i="4" s="1"/>
  <c r="AF14" i="4"/>
  <c r="AG14" i="4" s="1"/>
  <c r="AH14" i="4" s="1"/>
  <c r="AO7" i="4" l="1"/>
  <c r="AN7" i="4"/>
  <c r="AM7" i="4"/>
  <c r="AL7" i="4"/>
  <c r="AO15" i="4"/>
  <c r="J15" i="4"/>
  <c r="AN15" i="4"/>
  <c r="AM15" i="4"/>
  <c r="AL15" i="4"/>
  <c r="AS16" i="4"/>
  <c r="AQ16" i="4"/>
  <c r="AT16" i="4" s="1"/>
  <c r="J13" i="4"/>
  <c r="AO13" i="4"/>
  <c r="AN13" i="4"/>
  <c r="AM13" i="4"/>
  <c r="AL13" i="4"/>
  <c r="AI14" i="4"/>
  <c r="AJ14" i="4" s="1"/>
  <c r="AS7" i="4" l="1"/>
  <c r="AQ7" i="4"/>
  <c r="AT7" i="4" s="1"/>
  <c r="AS15" i="4"/>
  <c r="AQ15" i="4"/>
  <c r="AT15" i="4" s="1"/>
  <c r="AQ13" i="4"/>
  <c r="AT13" i="4" s="1"/>
  <c r="AS13" i="4"/>
  <c r="AO14" i="4"/>
  <c r="AN14" i="4"/>
  <c r="J14" i="4"/>
  <c r="AM14" i="4"/>
  <c r="AL14" i="4"/>
  <c r="AS14" i="4" l="1"/>
  <c r="AQ14" i="4"/>
  <c r="AT14" i="4" s="1"/>
  <c r="R12" i="4" l="1"/>
  <c r="AD12" i="4"/>
  <c r="U12" i="4"/>
  <c r="AP12" i="4" l="1"/>
  <c r="S12" i="4"/>
  <c r="T12" i="4"/>
  <c r="X12" i="4" s="1"/>
  <c r="AF12" i="4" s="1"/>
  <c r="AG12" i="4" l="1"/>
  <c r="AH12" i="4" s="1"/>
  <c r="AI12" i="4" s="1"/>
  <c r="AJ12" i="4" s="1"/>
  <c r="J12" i="4" s="1"/>
  <c r="AO12" i="4" l="1"/>
  <c r="AN12" i="4"/>
  <c r="AM12" i="4"/>
  <c r="AL12" i="4"/>
  <c r="AQ12" i="4" l="1"/>
  <c r="AT12" i="4" s="1"/>
  <c r="AS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</author>
    <author>PC - Karina</author>
  </authors>
  <commentList>
    <comment ref="W3" authorId="0" shapeId="0" xr:uid="{799A9C6A-C83E-4E22-9E05-F4FD96D97FC2}">
      <text>
        <r>
          <rPr>
            <b/>
            <sz val="9"/>
            <color indexed="81"/>
            <rFont val="Tahoma"/>
            <family val="2"/>
          </rPr>
          <t>Se incluye costo % transf. Bancaria si cuentas son de provimncias.
X2 por ser 2 los pagos q se realizan</t>
        </r>
      </text>
    </comment>
    <comment ref="AE8" authorId="1" shapeId="0" xr:uid="{9C7D5E35-78DA-4ABC-8612-60A5EE944CFD}">
      <text>
        <r>
          <rPr>
            <b/>
            <sz val="11"/>
            <color indexed="81"/>
            <rFont val="Tahoma"/>
            <family val="2"/>
          </rPr>
          <t>Por Caja entra 75 unid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W11" authorId="0" shapeId="0" xr:uid="{BC939F5B-FD8A-41CE-A782-2A89A06CAE42}">
      <text>
        <r>
          <rPr>
            <b/>
            <sz val="9"/>
            <color indexed="81"/>
            <rFont val="Tahoma"/>
            <family val="2"/>
          </rPr>
          <t>Se incluye costo % transf. Bancaria si cuentas son de provimncias.
X2 por ser 2 los pagos q se realizan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</author>
  </authors>
  <commentList>
    <comment ref="W3" authorId="0" shapeId="0" xr:uid="{41116449-0EEC-45C9-B698-34F7634FB037}">
      <text>
        <r>
          <rPr>
            <b/>
            <sz val="9"/>
            <color indexed="81"/>
            <rFont val="Tahoma"/>
            <family val="2"/>
          </rPr>
          <t>Se incluye costo % transf. Bancaria si cuentas son de provimncias.
X2 por ser 2 los pagos q se realizan</t>
        </r>
      </text>
    </comment>
  </commentList>
</comments>
</file>

<file path=xl/sharedStrings.xml><?xml version="1.0" encoding="utf-8"?>
<sst xmlns="http://schemas.openxmlformats.org/spreadsheetml/2006/main" count="211" uniqueCount="94">
  <si>
    <t>Para editar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</si>
  <si>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</si>
  <si>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</si>
  <si>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</si>
  <si>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</si>
  <si>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</si>
  <si>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</si>
  <si>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>Costo Uni.
 INC. IGV(S/.)</t>
  </si>
  <si>
    <t>Tiempo Entrega</t>
  </si>
  <si>
    <t>Detalles</t>
  </si>
  <si>
    <t>Costo TOTAL
INC. IGV (S/.)</t>
  </si>
  <si>
    <t xml:space="preserve"> CREDITO 15 DIAS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</si>
  <si>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</si>
  <si>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</si>
  <si>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</si>
  <si>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</si>
  <si>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</si>
  <si>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</si>
  <si>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</si>
  <si>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</si>
  <si>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</si>
  <si>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</si>
  <si>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</si>
  <si>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</si>
  <si>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</si>
  <si>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</si>
  <si>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</si>
  <si>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</si>
  <si>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</si>
  <si>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</si>
  <si>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</si>
  <si>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</si>
  <si>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</si>
  <si>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</si>
  <si>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</si>
  <si>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</si>
  <si>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</si>
  <si>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</si>
  <si>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</si>
  <si>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</si>
  <si>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</si>
  <si>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</si>
  <si>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</si>
  <si>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</si>
  <si>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BANNER ROLLSCREEN</t>
  </si>
  <si>
    <t>Imagen Referencial</t>
  </si>
  <si>
    <t>7 dias calendario</t>
  </si>
  <si>
    <r>
      <rPr>
        <b/>
        <u/>
        <sz val="16"/>
        <color rgb="FF000000"/>
        <rFont val="Arial"/>
        <family val="2"/>
      </rPr>
      <t xml:space="preserve">BANNER ROLLSCREEN
</t>
    </r>
    <r>
      <rPr>
        <sz val="16"/>
        <color rgb="FF000000"/>
        <rFont val="Arial"/>
        <family val="2"/>
      </rPr>
      <t xml:space="preserve">Medida: 1.2 mt x 2 mt
Material: Banner 13 onz
Incluye estructura banner de aluminio
Presentacion: Estuche
</t>
    </r>
    <r>
      <rPr>
        <b/>
        <sz val="16"/>
        <color rgb="FFFF0000"/>
        <rFont val="Arial"/>
        <family val="2"/>
      </rPr>
      <t>*Incluye impresión full color
*Arte y diseño facilitado por el cliente.</t>
    </r>
  </si>
  <si>
    <t>SAN BORJA</t>
  </si>
  <si>
    <t>klgrafic</t>
  </si>
  <si>
    <t>POLO MANGA LARGA PIQUE</t>
  </si>
  <si>
    <t>20 dias calendario</t>
  </si>
  <si>
    <t>LIMA</t>
  </si>
  <si>
    <t>CONFECCIONES REYES
Cel.956240802</t>
  </si>
  <si>
    <t>PANTALON DRILL</t>
  </si>
  <si>
    <t>CAMISA MANGA LARGA</t>
  </si>
  <si>
    <t>15 dias calendario</t>
  </si>
  <si>
    <t>SUPE</t>
  </si>
  <si>
    <t>PANTALON CORPORATIVO</t>
  </si>
  <si>
    <r>
      <rPr>
        <b/>
        <u/>
        <sz val="16"/>
        <color rgb="FF000000"/>
        <rFont val="Arial"/>
        <family val="2"/>
      </rPr>
      <t>POLO MANGA LARGA PIQUE</t>
    </r>
    <r>
      <rPr>
        <sz val="16"/>
        <color rgb="FF000000"/>
        <rFont val="Arial"/>
        <family val="2"/>
      </rPr>
      <t xml:space="preserve">
Material: Pique 30/1
Modelo: Cuello casmisero, manga larga
Color: Beige
Talla: Unisex
Presentación: Bolsita individual
</t>
    </r>
    <r>
      <rPr>
        <b/>
        <sz val="16"/>
        <color rgb="FFFF0000"/>
        <rFont val="Arial"/>
        <family val="2"/>
      </rPr>
      <t>*Incluye logo bordado a 1 color en el pecho tamaño insignia de 7 cm
*Arte y diseño facilitado por el cliente.</t>
    </r>
  </si>
  <si>
    <t>INCLUYE</t>
  </si>
  <si>
    <t>214 und
S/.35.00 Incluido IGV C/U
Tiempo 15 dias</t>
  </si>
  <si>
    <t xml:space="preserve"> 214 und
S/.60.00 Incluido IGV C/U
Tiempo 15 dias</t>
  </si>
  <si>
    <r>
      <rPr>
        <b/>
        <u/>
        <sz val="16"/>
        <color rgb="FF000000"/>
        <rFont val="Arial"/>
        <family val="2"/>
      </rPr>
      <t>CAMISA MANGA LARGA</t>
    </r>
    <r>
      <rPr>
        <sz val="16"/>
        <color rgb="FF000000"/>
        <rFont val="Arial"/>
        <family val="2"/>
      </rPr>
      <t xml:space="preserve">
Material: Rib stock
2 bolsillos delanteros
Color: A elegir
Talla: Unisex
Presentacion:  Bolsita individual
</t>
    </r>
    <r>
      <rPr>
        <b/>
        <sz val="16"/>
        <color rgb="FFFF0000"/>
        <rFont val="Arial"/>
        <family val="2"/>
      </rPr>
      <t>*Incluye logo bordado a 1 color en el pecho tamaño insignia de 7 cm
*Arte y diseño facilitado por el cliente.</t>
    </r>
  </si>
  <si>
    <t xml:space="preserve"> 101 und
S/.90.00 Incluido IGV C/U
Tiempo </t>
  </si>
  <si>
    <t xml:space="preserve"> 101 und
S/.65.00 Incluido IGV C/U
Tiempo </t>
  </si>
  <si>
    <r>
      <rPr>
        <b/>
        <u/>
        <sz val="16"/>
        <color rgb="FF000000"/>
        <rFont val="Arial"/>
        <family val="2"/>
      </rPr>
      <t>PANTALON DRILL</t>
    </r>
    <r>
      <rPr>
        <sz val="16"/>
        <color rgb="FF000000"/>
        <rFont val="Arial"/>
        <family val="2"/>
      </rPr>
      <t xml:space="preserve">
Material: Drill
Modelo: Con bolsillo laterales
Color: Biege
Talla : Unisex
Presentacion: Grupal en bolsas manga
</t>
    </r>
    <r>
      <rPr>
        <b/>
        <sz val="16"/>
        <color rgb="FFFF0000"/>
        <rFont val="Arial"/>
        <family val="2"/>
      </rPr>
      <t>*No incluye logo
*Arte y diseño facilitado por el cliente.
S/.3.50 +IGV costo adicional por logo bordado 7cm</t>
    </r>
  </si>
  <si>
    <t>3 UNID 315 incl igv</t>
  </si>
  <si>
    <r>
      <rPr>
        <b/>
        <u/>
        <sz val="16"/>
        <color rgb="FF000000"/>
        <rFont val="Arial"/>
        <family val="2"/>
      </rPr>
      <t>PANTALON CORPORATIVO</t>
    </r>
    <r>
      <rPr>
        <sz val="16"/>
        <color rgb="FF000000"/>
        <rFont val="Arial"/>
        <family val="2"/>
      </rPr>
      <t xml:space="preserve">
Material: Drill 
Modelo: bolsillos laterales
Color: A elegir
Tallas: Unisex
Presentacion: Grupal en bolsas manga
</t>
    </r>
    <r>
      <rPr>
        <b/>
        <sz val="16"/>
        <color rgb="FFFF0000"/>
        <rFont val="Arial"/>
        <family val="2"/>
      </rPr>
      <t>*No incluye logo
*Arte y diseño facilitado por el cliente.
++S/.3.80 costo adicional por logo bordado 7cm</t>
    </r>
  </si>
  <si>
    <t>COTIZACIÓN PROPUESTA_MINISTERIO DE CULTURA _BANNER ROLLSCREEN, POLO MANGA LARGA, PANTALON DRILL_11.02.2026</t>
  </si>
  <si>
    <t>DADO</t>
  </si>
  <si>
    <t>*Imagen Referencial</t>
  </si>
  <si>
    <t>DEAVANCE</t>
  </si>
  <si>
    <t>RULETA DE MESA</t>
  </si>
  <si>
    <t>MAGA</t>
  </si>
  <si>
    <t>85 incl igv</t>
  </si>
  <si>
    <t>POLO MANGA CORTA</t>
  </si>
  <si>
    <t>20 incl igv</t>
  </si>
  <si>
    <t>14 a 16 días útiles</t>
  </si>
  <si>
    <t>7 dias utiles</t>
  </si>
  <si>
    <t>5 a 7 dias utiles</t>
  </si>
  <si>
    <t>GIGANTOGRAFIA</t>
  </si>
  <si>
    <r>
      <rPr>
        <b/>
        <u/>
        <sz val="17"/>
        <color rgb="FF000000"/>
        <rFont val="Arial"/>
        <family val="2"/>
      </rPr>
      <t xml:space="preserve">BANNER ROLLSCREEN
</t>
    </r>
    <r>
      <rPr>
        <sz val="17"/>
        <color rgb="FF000000"/>
        <rFont val="Arial"/>
        <family val="2"/>
      </rPr>
      <t xml:space="preserve">Medida: 1.2 mt x 2 mt
Material: Banner 13 onz
Diseños: 3 diseños
Incluye estructura banner de aluminio
Presentacion: Estuche
</t>
    </r>
    <r>
      <rPr>
        <b/>
        <sz val="17"/>
        <color rgb="FFFF0000"/>
        <rFont val="Arial"/>
        <family val="2"/>
      </rPr>
      <t>*Incluye impresión full color
*Arte y diseño facilitado por el cliente.</t>
    </r>
  </si>
  <si>
    <r>
      <rPr>
        <b/>
        <u/>
        <sz val="17"/>
        <color indexed="8"/>
        <rFont val="Arial"/>
        <family val="2"/>
      </rPr>
      <t>POLO MANGA CORTA</t>
    </r>
    <r>
      <rPr>
        <sz val="17"/>
        <color indexed="8"/>
        <rFont val="Arial"/>
        <family val="2"/>
      </rPr>
      <t xml:space="preserve">
Descripción: Polo Jersey manga corta
Material: Jersey 30/1
Acabado: Manga corta, cuello redondo
Color: Blanco
Talla: M,L UNISEX
</t>
    </r>
    <r>
      <rPr>
        <sz val="17"/>
        <rFont val="Arial"/>
        <family val="2"/>
      </rPr>
      <t>Presentacion: Cajas</t>
    </r>
    <r>
      <rPr>
        <sz val="17"/>
        <color indexed="10"/>
        <rFont val="Arial"/>
        <family val="2"/>
      </rPr>
      <t xml:space="preserve">
</t>
    </r>
    <r>
      <rPr>
        <b/>
        <sz val="17"/>
        <color indexed="10"/>
        <rFont val="Arial"/>
        <family val="2"/>
      </rPr>
      <t>*Incluye diseño estampado en pecho, esplada y ambos brazos
*Arte y diseño facilitado por el cliente.</t>
    </r>
  </si>
  <si>
    <r>
      <rPr>
        <b/>
        <u/>
        <sz val="17"/>
        <color rgb="FF000000"/>
        <rFont val="Arial"/>
        <family val="2"/>
      </rPr>
      <t>RULETA DE MESA</t>
    </r>
    <r>
      <rPr>
        <sz val="17"/>
        <color rgb="FF000000"/>
        <rFont val="Arial"/>
        <family val="2"/>
      </rPr>
      <t xml:space="preserve">
Medidas: 60cm alto, 40cm diámetro
Material: MDF, Vinil
Incluye flecha
Impresión: Vinil de Alta Resolución 1440 D.P.I
Presentaciòn: Grupal con fill
</t>
    </r>
    <r>
      <rPr>
        <b/>
        <sz val="17"/>
        <color rgb="FFFF0000"/>
        <rFont val="Arial"/>
        <family val="2"/>
      </rPr>
      <t>*Incluye impresión en banner de alta resolicion 144 DPI</t>
    </r>
    <r>
      <rPr>
        <b/>
        <sz val="17"/>
        <color rgb="FF000000"/>
        <rFont val="Arial"/>
        <family val="2"/>
      </rPr>
      <t xml:space="preserve">
</t>
    </r>
    <r>
      <rPr>
        <b/>
        <sz val="17"/>
        <color rgb="FFFF0000"/>
        <rFont val="Arial"/>
        <family val="2"/>
      </rPr>
      <t>*Arte y diseño debe ser facilitado por el cliente</t>
    </r>
  </si>
  <si>
    <r>
      <rPr>
        <b/>
        <u/>
        <sz val="17"/>
        <color rgb="FF000000"/>
        <rFont val="Arial"/>
        <family val="2"/>
      </rPr>
      <t>DADO</t>
    </r>
    <r>
      <rPr>
        <sz val="17"/>
        <color rgb="FF000000"/>
        <rFont val="Arial"/>
        <family val="2"/>
      </rPr>
      <t xml:space="preserve">
Material: Esponja y lino grueso lavanble
Medidas: 40 cm x 40 cm
Presentaciòn: Grupal con fill
</t>
    </r>
    <r>
      <rPr>
        <b/>
        <sz val="17"/>
        <color rgb="FFFF0000"/>
        <rFont val="Arial"/>
        <family val="2"/>
      </rPr>
      <t>*Incluye impresión en banner de alta resolicion 144 DPI</t>
    </r>
    <r>
      <rPr>
        <b/>
        <sz val="17"/>
        <color rgb="FF000000"/>
        <rFont val="Arial"/>
        <family val="2"/>
      </rPr>
      <t xml:space="preserve">
</t>
    </r>
    <r>
      <rPr>
        <b/>
        <sz val="17"/>
        <color rgb="FFFF0000"/>
        <rFont val="Arial"/>
        <family val="2"/>
      </rPr>
      <t>*Arte y diseño debe ser facilitado por el cliente</t>
    </r>
  </si>
  <si>
    <r>
      <rPr>
        <b/>
        <u/>
        <sz val="17"/>
        <color rgb="FF000000"/>
        <rFont val="Arial"/>
        <family val="2"/>
      </rPr>
      <t>GIGANTOGRAFIA</t>
    </r>
    <r>
      <rPr>
        <sz val="17"/>
        <color rgb="FF000000"/>
        <rFont val="Arial"/>
        <family val="2"/>
      </rPr>
      <t xml:space="preserve">
Material: Banner lona .
Tamaño: 3.5 x 3.5 m
Acabado: Con reforzamiento en el perimetro.
Impresión: Full color 1400 DPI  un solo lado
Acabado: Con reforzamiento en el perímetro
Presentaciòn: Grupal con fill
</t>
    </r>
    <r>
      <rPr>
        <b/>
        <sz val="17"/>
        <color rgb="FFFF0000"/>
        <rFont val="Arial"/>
        <family val="2"/>
      </rPr>
      <t>*Incluye impresión en banner de alta resolicion 144 DPI</t>
    </r>
    <r>
      <rPr>
        <b/>
        <sz val="17"/>
        <color rgb="FF000000"/>
        <rFont val="Arial"/>
        <family val="2"/>
      </rPr>
      <t xml:space="preserve">
</t>
    </r>
    <r>
      <rPr>
        <b/>
        <sz val="17"/>
        <color rgb="FFFF0000"/>
        <rFont val="Arial"/>
        <family val="2"/>
      </rPr>
      <t>*Arte y diseño debe ser facilitado por el cliente</t>
    </r>
    <r>
      <rPr>
        <sz val="17"/>
        <color rgb="FF000000"/>
        <rFont val="Arial"/>
        <family val="2"/>
      </rPr>
      <t xml:space="preserve">
</t>
    </r>
    <r>
      <rPr>
        <b/>
        <sz val="20"/>
        <color rgb="FFFF0000"/>
        <rFont val="Arial"/>
        <family val="2"/>
      </rPr>
      <t>**NO INCLUYE SERVICIO DE INSTALACION</t>
    </r>
  </si>
  <si>
    <t>COTIZACIÓN PROPUESTA_MINISTERIO DE CULTURA _GIGANTOGRAFIA, DADO, BANNER, POLO, RULETA_24.03.2026</t>
  </si>
  <si>
    <t>INSTALACION</t>
  </si>
  <si>
    <t>POLO CAMISERO MANGA LARGA</t>
  </si>
  <si>
    <t>S/28.5 icnl  IGV</t>
  </si>
  <si>
    <t>MAGALY</t>
  </si>
  <si>
    <r>
      <rPr>
        <b/>
        <u/>
        <sz val="17"/>
        <color rgb="FF000000"/>
        <rFont val="Arial"/>
        <family val="2"/>
      </rPr>
      <t>POLO CAMISERO MANGA LARGA</t>
    </r>
    <r>
      <rPr>
        <sz val="17"/>
        <color rgb="FF000000"/>
        <rFont val="Arial"/>
        <family val="2"/>
      </rPr>
      <t xml:space="preserve">
Material: Jersey 20/1
Acabado: Manga larga, cuello camisero
Tallas: S,M,L
Corte: Unisex
Color: Beige
Presentacion: Grupal en bolsa manga
</t>
    </r>
    <r>
      <rPr>
        <b/>
        <sz val="17"/>
        <color rgb="FFFF0000"/>
        <rFont val="Arial"/>
        <family val="2"/>
      </rPr>
      <t>*Incluye logo bordado a 1 lado del pecho
*Arte y diseño debe ser facilitado por el cliente</t>
    </r>
  </si>
  <si>
    <t>COTIZACIÓN PROPUESTA_MINISTERIO DE CULTURA _POLO MANGA LARGA_13.05.2026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</si>
</sst>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.00\ &quot;€&quot;_-;\-* #,##0.00\ &quot;€&quot;_-;_-* &quot;-&quot;??\ &quot;€&quot;_-;_-@_-"/>
    <numFmt numFmtId="165" formatCode="_ * #,##0.00_ ;_ * \-#,##0.00_ ;_ * &quot;-&quot;??_ ;_ @_ "/>
    <numFmt numFmtId="166" formatCode="_ &quot;S/.&quot;\ * #,##0.00_ ;_ &quot;S/.&quot;\ * \-#,##0.00_ ;_ &quot;S/.&quot;\ * &quot;-&quot;??_ ;_ @_ "/>
    <numFmt numFmtId="167" formatCode="_-* #,##0.00\ _€_-;\-* #,##0.00\ _€_-;_-* &quot;-&quot;??\ _€_-;_-@_-"/>
    <numFmt numFmtId="168" formatCode="_-[$$-409]* #,##0.00_ ;_-[$$-409]* \-#,##0.00\ ;_-[$$-409]* &quot;-&quot;??_ ;_-@_ "/>
    <numFmt numFmtId="169" formatCode="&quot;S/.&quot;\ #,##0.00"/>
    <numFmt numFmtId="170" formatCode="[$S/.-280A]\ #,##0.00"/>
    <numFmt numFmtId="171" formatCode="_(* #,##0.00_);_(* \(#,##0.00\);_(* &quot;-&quot;??_);_(@_)"/>
    <numFmt numFmtId="172" formatCode="_(&quot;$&quot;* #,##0.00_);_(&quot;$&quot;* \(#,##0.00\);_(&quot;$&quot;* &quot;-&quot;??_);_(@_)"/>
    <numFmt numFmtId="173" formatCode="_(* #,##0_);_(* \(#,##0\);_(* &quot;-&quot;_);_(@_)"/>
    <numFmt numFmtId="174" formatCode="_(&quot;$&quot;* #,##0_);_(&quot;$&quot;* \(#,##0\);_(&quot;$&quot;* &quot;-&quot;_);_(@_)"/>
    <numFmt numFmtId="175" formatCode="_([$€-2]\ * #,##0.00_);_([$€-2]\ * \(#,##0.00\);_([$€-2]\ * &quot;-&quot;??_)"/>
    <numFmt numFmtId="176" formatCode="_ &quot;S/.&quot;* #,##0.00_ ;_ &quot;S/.&quot;* \-#,##0.00_ ;_ &quot;S/.&quot;* &quot;-&quot;??_ ;_ @_ "/>
    <numFmt numFmtId="177" formatCode="_(&quot;S/.&quot;\ * #,##0.00_);_(&quot;S/.&quot;\ * \(#,##0.00\);_(&quot;S/.&quot;\ * &quot;-&quot;??_);_(@_)"/>
    <numFmt numFmtId="178" formatCode="_ &quot;€&quot;* #,##0.00_ ;_ &quot;€&quot;* \-#,##0.00_ ;_ &quot;€&quot;* &quot;-&quot;??_ ;_ @_ "/>
    <numFmt numFmtId="179" formatCode="_-[$€]* #,##0.00_-;\-[$€]* #,##0.00_-;_-[$€]* &quot;-&quot;??_-;_-@_-"/>
    <numFmt numFmtId="180" formatCode="[$S/.-280A]\ #,##0.000"/>
    <numFmt numFmtId="181" formatCode="[$$-409]#,##0.00"/>
    <numFmt numFmtId="182" formatCode="_(&quot;€&quot;\ * #,##0.00_);_(&quot;€&quot;\ * \(#,##0.00\);_(&quot;€&quot;\ * &quot;-&quot;??_);_(@_)"/>
    <numFmt numFmtId="183" formatCode="_(* #,##0_);_(* \(#,##0\);_(* &quot;-&quot;??_);_(@_)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12"/>
      <name val="宋体"/>
      <charset val="134"/>
    </font>
    <font>
      <u/>
      <sz val="10"/>
      <color indexed="12"/>
      <name val="Arial"/>
      <family val="2"/>
    </font>
    <font>
      <u/>
      <sz val="6.05"/>
      <color theme="10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7.5"/>
      <color indexed="12"/>
      <name val="Arial"/>
      <family val="2"/>
    </font>
    <font>
      <b/>
      <sz val="9"/>
      <color indexed="81"/>
      <name val="Tahoma"/>
      <family val="2"/>
    </font>
    <font>
      <b/>
      <sz val="16"/>
      <color rgb="FF000000"/>
      <name val="Arial"/>
      <family val="2"/>
    </font>
    <font>
      <sz val="16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11"/>
      <color theme="10"/>
      <name val="Calibri"/>
      <family val="2"/>
    </font>
    <font>
      <sz val="16"/>
      <name val="Arial"/>
      <family val="2"/>
    </font>
    <font>
      <sz val="16"/>
      <color indexed="1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indexed="9"/>
      <name val="Arial"/>
      <family val="2"/>
    </font>
    <font>
      <b/>
      <sz val="16"/>
      <color theme="0"/>
      <name val="Arial"/>
      <family val="2"/>
    </font>
    <font>
      <sz val="16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6"/>
      <color rgb="FFFFFFFF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6"/>
      <color rgb="FF993300"/>
      <name val="Arial"/>
      <family val="2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rgb="FFC00000"/>
      <name val="Arial"/>
      <family val="2"/>
    </font>
    <font>
      <sz val="14"/>
      <color indexed="8"/>
      <name val="Arial"/>
      <family val="2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sz val="18"/>
      <color rgb="FFFF0000"/>
      <name val="Arial"/>
      <family val="2"/>
    </font>
    <font>
      <sz val="14"/>
      <color indexed="10"/>
      <name val="Arial"/>
      <family val="2"/>
    </font>
    <font>
      <sz val="11"/>
      <color indexed="52"/>
      <name val="Tahoma"/>
      <family val="2"/>
      <charset val="1"/>
    </font>
    <font>
      <b/>
      <sz val="14"/>
      <color indexed="9"/>
      <name val="Arial"/>
      <family val="2"/>
    </font>
    <font>
      <b/>
      <sz val="14"/>
      <color indexed="10"/>
      <name val="Arial"/>
      <family val="2"/>
    </font>
    <font>
      <sz val="14"/>
      <color indexed="60"/>
      <name val="Arial"/>
      <family val="2"/>
    </font>
    <font>
      <b/>
      <sz val="14"/>
      <color indexed="8"/>
      <name val="Arial"/>
      <family val="2"/>
    </font>
    <font>
      <b/>
      <sz val="11"/>
      <color indexed="81"/>
      <name val="Tahoma"/>
      <family val="2"/>
    </font>
    <font>
      <b/>
      <sz val="17"/>
      <color rgb="FF000000"/>
      <name val="Arial"/>
      <family val="2"/>
    </font>
    <font>
      <b/>
      <sz val="17"/>
      <color theme="1"/>
      <name val="Arial"/>
      <family val="2"/>
    </font>
    <font>
      <b/>
      <sz val="17"/>
      <name val="Arial"/>
      <family val="2"/>
    </font>
    <font>
      <b/>
      <sz val="17"/>
      <color rgb="FFFF0000"/>
      <name val="Arial"/>
      <family val="2"/>
    </font>
    <font>
      <sz val="17"/>
      <name val="Arial"/>
      <family val="2"/>
    </font>
    <font>
      <sz val="17"/>
      <color rgb="FF000000"/>
      <name val="Arial"/>
      <family val="2"/>
    </font>
    <font>
      <b/>
      <u/>
      <sz val="17"/>
      <color rgb="FF000000"/>
      <name val="Arial"/>
      <family val="2"/>
    </font>
    <font>
      <sz val="17"/>
      <color rgb="FFFF0000"/>
      <name val="Arial"/>
      <family val="2"/>
    </font>
    <font>
      <sz val="17"/>
      <color indexed="8"/>
      <name val="Arial"/>
      <family val="2"/>
    </font>
    <font>
      <b/>
      <u/>
      <sz val="17"/>
      <color indexed="8"/>
      <name val="Arial"/>
      <family val="2"/>
    </font>
    <font>
      <sz val="17"/>
      <color indexed="10"/>
      <name val="Arial"/>
      <family val="2"/>
    </font>
    <font>
      <b/>
      <sz val="17"/>
      <color indexed="10"/>
      <name val="Arial"/>
      <family val="2"/>
    </font>
    <font>
      <b/>
      <sz val="20"/>
      <color rgb="FFFF0000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8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268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8" fillId="22" borderId="0" applyNumberFormat="0" applyBorder="0" applyAlignment="0" applyProtection="0"/>
    <xf numFmtId="0" fontId="8" fillId="21" borderId="0" applyNumberFormat="0" applyBorder="0" applyAlignment="0" applyProtection="0"/>
    <xf numFmtId="0" fontId="1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1" fillId="20" borderId="3" applyNumberFormat="0" applyAlignment="0" applyProtection="0"/>
    <xf numFmtId="0" fontId="10" fillId="19" borderId="2" applyNumberFormat="0" applyAlignment="0" applyProtection="0"/>
    <xf numFmtId="0" fontId="9" fillId="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8" fillId="17" borderId="0" applyNumberFormat="0" applyBorder="0" applyAlignment="0" applyProtection="0"/>
    <xf numFmtId="0" fontId="8" fillId="24" borderId="0" applyNumberFormat="0" applyBorder="0" applyAlignment="0" applyProtection="0"/>
    <xf numFmtId="0" fontId="14" fillId="10" borderId="2" applyNumberFormat="0" applyAlignment="0" applyProtection="0"/>
    <xf numFmtId="0" fontId="15" fillId="6" borderId="0" applyNumberFormat="0" applyBorder="0" applyAlignment="0" applyProtection="0"/>
    <xf numFmtId="0" fontId="16" fillId="25" borderId="0" applyNumberFormat="0" applyBorder="0" applyAlignment="0" applyProtection="0"/>
    <xf numFmtId="0" fontId="3" fillId="26" borderId="5" applyNumberFormat="0" applyFont="0" applyAlignment="0" applyProtection="0"/>
    <xf numFmtId="0" fontId="17" fillId="19" borderId="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13" fillId="0" borderId="9" applyNumberFormat="0" applyFill="0" applyAlignment="0" applyProtection="0"/>
    <xf numFmtId="0" fontId="23" fillId="0" borderId="10" applyNumberFormat="0" applyFill="0" applyAlignment="0" applyProtection="0"/>
    <xf numFmtId="0" fontId="5" fillId="0" borderId="0"/>
    <xf numFmtId="178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5" fillId="0" borderId="0"/>
    <xf numFmtId="0" fontId="1" fillId="0" borderId="0"/>
    <xf numFmtId="164" fontId="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8" fontId="5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5" fillId="0" borderId="0"/>
    <xf numFmtId="0" fontId="1" fillId="0" borderId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79" fontId="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9" fillId="29" borderId="0" applyProtection="0">
      <alignment vertical="center"/>
    </xf>
    <xf numFmtId="0" fontId="29" fillId="29" borderId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Protection="0">
      <alignment vertical="center"/>
    </xf>
    <xf numFmtId="0" fontId="29" fillId="30" borderId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Protection="0">
      <alignment vertical="center"/>
    </xf>
    <xf numFmtId="0" fontId="29" fillId="31" borderId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Protection="0">
      <alignment vertical="center"/>
    </xf>
    <xf numFmtId="0" fontId="29" fillId="32" borderId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Protection="0">
      <alignment vertical="center"/>
    </xf>
    <xf numFmtId="0" fontId="29" fillId="33" borderId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Protection="0">
      <alignment vertical="center"/>
    </xf>
    <xf numFmtId="0" fontId="29" fillId="34" borderId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9" fillId="35" borderId="0" applyProtection="0">
      <alignment vertical="center"/>
    </xf>
    <xf numFmtId="0" fontId="29" fillId="35" borderId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Protection="0">
      <alignment vertical="center"/>
    </xf>
    <xf numFmtId="0" fontId="29" fillId="36" borderId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Protection="0">
      <alignment vertical="center"/>
    </xf>
    <xf numFmtId="0" fontId="29" fillId="37" borderId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2" borderId="0" applyProtection="0">
      <alignment vertical="center"/>
    </xf>
    <xf numFmtId="0" fontId="29" fillId="32" borderId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Protection="0">
      <alignment vertical="center"/>
    </xf>
    <xf numFmtId="0" fontId="29" fillId="35" borderId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8" borderId="0" applyProtection="0">
      <alignment vertical="center"/>
    </xf>
    <xf numFmtId="0" fontId="29" fillId="38" borderId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30" fillId="39" borderId="0" applyProtection="0">
      <alignment vertical="center"/>
    </xf>
    <xf numFmtId="0" fontId="30" fillId="39" borderId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6" borderId="0" applyProtection="0">
      <alignment vertical="center"/>
    </xf>
    <xf numFmtId="0" fontId="30" fillId="36" borderId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Protection="0">
      <alignment vertical="center"/>
    </xf>
    <xf numFmtId="0" fontId="30" fillId="37" borderId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40" borderId="0" applyProtection="0">
      <alignment vertical="center"/>
    </xf>
    <xf numFmtId="0" fontId="30" fillId="40" borderId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Protection="0">
      <alignment vertical="center"/>
    </xf>
    <xf numFmtId="0" fontId="30" fillId="42" borderId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Protection="0">
      <alignment vertical="center"/>
    </xf>
    <xf numFmtId="0" fontId="30" fillId="43" borderId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9" fillId="7" borderId="0" applyNumberFormat="0" applyBorder="0" applyAlignment="0" applyProtection="0"/>
    <xf numFmtId="0" fontId="10" fillId="19" borderId="2" applyNumberFormat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4" borderId="0" applyNumberFormat="0" applyBorder="0" applyAlignment="0" applyProtection="0"/>
    <xf numFmtId="0" fontId="14" fillId="10" borderId="2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6" fillId="25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2" fillId="0" borderId="0"/>
    <xf numFmtId="0" fontId="28" fillId="0" borderId="0">
      <alignment vertical="top"/>
    </xf>
    <xf numFmtId="0" fontId="3" fillId="26" borderId="5" applyNumberFormat="0" applyFont="0" applyAlignment="0" applyProtection="0"/>
    <xf numFmtId="0" fontId="3" fillId="26" borderId="5" applyNumberFormat="0" applyFont="0" applyAlignment="0" applyProtection="0"/>
    <xf numFmtId="0" fontId="3" fillId="26" borderId="5" applyNumberFormat="0" applyFont="0" applyAlignment="0" applyProtection="0"/>
    <xf numFmtId="0" fontId="3" fillId="26" borderId="5" applyNumberFormat="0" applyFont="0" applyAlignment="0" applyProtection="0"/>
    <xf numFmtId="0" fontId="3" fillId="26" borderId="5" applyNumberFormat="0" applyFont="0" applyAlignment="0" applyProtection="0"/>
    <xf numFmtId="9" fontId="2" fillId="0" borderId="0" applyFont="0" applyFill="0" applyBorder="0" applyAlignment="0" applyProtection="0"/>
    <xf numFmtId="0" fontId="17" fillId="19" borderId="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13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31" fillId="31" borderId="0" applyProtection="0">
      <alignment vertical="center"/>
    </xf>
    <xf numFmtId="0" fontId="31" fillId="31" borderId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0" borderId="0" applyProtection="0">
      <alignment vertical="center"/>
    </xf>
    <xf numFmtId="0" fontId="32" fillId="30" borderId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5" fillId="0" borderId="0" applyProtection="0"/>
    <xf numFmtId="0" fontId="30" fillId="44" borderId="0" applyProtection="0">
      <alignment vertical="center"/>
    </xf>
    <xf numFmtId="0" fontId="30" fillId="44" borderId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Protection="0">
      <alignment vertical="center"/>
    </xf>
    <xf numFmtId="0" fontId="30" fillId="45" borderId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Protection="0">
      <alignment vertical="center"/>
    </xf>
    <xf numFmtId="0" fontId="30" fillId="46" borderId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0" borderId="0" applyProtection="0">
      <alignment vertical="center"/>
    </xf>
    <xf numFmtId="0" fontId="30" fillId="40" borderId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Protection="0">
      <alignment vertical="center"/>
    </xf>
    <xf numFmtId="0" fontId="30" fillId="42" borderId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7" borderId="0" applyProtection="0">
      <alignment vertical="center"/>
    </xf>
    <xf numFmtId="0" fontId="30" fillId="47" borderId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3" fillId="0" borderId="0" applyProtection="0">
      <alignment vertical="center"/>
    </xf>
    <xf numFmtId="0" fontId="34" fillId="0" borderId="7" applyProtection="0">
      <alignment vertical="center"/>
    </xf>
    <xf numFmtId="0" fontId="34" fillId="0" borderId="7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Protection="0">
      <alignment vertical="center"/>
    </xf>
    <xf numFmtId="0" fontId="35" fillId="0" borderId="8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Protection="0">
      <alignment vertical="center"/>
    </xf>
    <xf numFmtId="0" fontId="36" fillId="0" borderId="9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6" fillId="0" borderId="0" applyProtection="0">
      <alignment vertical="center"/>
    </xf>
    <xf numFmtId="0" fontId="36" fillId="0" borderId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48" borderId="3" applyProtection="0">
      <alignment vertical="center"/>
    </xf>
    <xf numFmtId="0" fontId="37" fillId="48" borderId="3" applyProtection="0">
      <alignment vertical="center"/>
    </xf>
    <xf numFmtId="0" fontId="37" fillId="48" borderId="3" applyNumberFormat="0" applyAlignment="0" applyProtection="0">
      <alignment vertical="center"/>
    </xf>
    <xf numFmtId="0" fontId="38" fillId="0" borderId="10" applyProtection="0">
      <alignment vertical="center"/>
    </xf>
    <xf numFmtId="0" fontId="38" fillId="0" borderId="1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5" fillId="49" borderId="5" applyProtection="0">
      <alignment vertical="center"/>
    </xf>
    <xf numFmtId="0" fontId="5" fillId="49" borderId="5" applyProtection="0">
      <alignment vertical="center"/>
    </xf>
    <xf numFmtId="0" fontId="5" fillId="49" borderId="5" applyNumberFormat="0" applyFont="0" applyAlignment="0" applyProtection="0">
      <alignment vertical="center"/>
    </xf>
    <xf numFmtId="0" fontId="39" fillId="0" borderId="0" applyProtection="0">
      <alignment vertical="center"/>
    </xf>
    <xf numFmtId="0" fontId="39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Protection="0">
      <alignment vertical="center"/>
    </xf>
    <xf numFmtId="0" fontId="40" fillId="0" borderId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0" borderId="2" applyProtection="0">
      <alignment vertical="center"/>
    </xf>
    <xf numFmtId="0" fontId="41" fillId="50" borderId="2" applyProtection="0">
      <alignment vertical="center"/>
    </xf>
    <xf numFmtId="0" fontId="41" fillId="50" borderId="2" applyNumberFormat="0" applyAlignment="0" applyProtection="0">
      <alignment vertical="center"/>
    </xf>
    <xf numFmtId="0" fontId="42" fillId="34" borderId="2" applyProtection="0">
      <alignment vertical="center"/>
    </xf>
    <xf numFmtId="0" fontId="42" fillId="34" borderId="2" applyProtection="0">
      <alignment vertical="center"/>
    </xf>
    <xf numFmtId="0" fontId="42" fillId="34" borderId="2" applyNumberFormat="0" applyAlignment="0" applyProtection="0">
      <alignment vertical="center"/>
    </xf>
    <xf numFmtId="0" fontId="43" fillId="50" borderId="6" applyProtection="0">
      <alignment vertical="center"/>
    </xf>
    <xf numFmtId="0" fontId="43" fillId="50" borderId="6" applyProtection="0">
      <alignment vertical="center"/>
    </xf>
    <xf numFmtId="0" fontId="43" fillId="50" borderId="6" applyNumberFormat="0" applyAlignment="0" applyProtection="0">
      <alignment vertical="center"/>
    </xf>
    <xf numFmtId="0" fontId="44" fillId="51" borderId="0" applyProtection="0">
      <alignment vertical="center"/>
    </xf>
    <xf numFmtId="0" fontId="44" fillId="51" borderId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0" borderId="4" applyProtection="0">
      <alignment vertical="center"/>
    </xf>
    <xf numFmtId="0" fontId="45" fillId="0" borderId="4" applyProtection="0">
      <alignment vertical="center"/>
    </xf>
    <xf numFmtId="0" fontId="45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8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70" fillId="0" borderId="4" applyProtection="0">
      <alignment vertical="center"/>
    </xf>
  </cellStyleXfs>
  <cellXfs count="152">
    <xf numFmtId="0" fontId="0" fillId="0" borderId="0" xfId="0"/>
    <xf numFmtId="0" fontId="27" fillId="0" borderId="1" xfId="0" applyFont="1" applyBorder="1" applyAlignment="1">
      <alignment horizontal="center" wrapText="1"/>
    </xf>
    <xf numFmtId="0" fontId="51" fillId="0" borderId="0" xfId="0" applyFont="1"/>
    <xf numFmtId="0" fontId="47" fillId="0" borderId="0" xfId="21" applyFont="1"/>
    <xf numFmtId="0" fontId="52" fillId="4" borderId="17" xfId="21" applyFont="1" applyFill="1" applyBorder="1" applyAlignment="1">
      <alignment horizontal="center" vertical="center" wrapText="1"/>
    </xf>
    <xf numFmtId="0" fontId="52" fillId="4" borderId="15" xfId="21" applyFont="1" applyFill="1" applyBorder="1" applyAlignment="1">
      <alignment horizontal="center" vertical="center" wrapText="1"/>
    </xf>
    <xf numFmtId="0" fontId="52" fillId="4" borderId="15" xfId="156" applyFont="1" applyFill="1" applyBorder="1" applyAlignment="1">
      <alignment horizontal="center" vertical="center" wrapText="1"/>
    </xf>
    <xf numFmtId="0" fontId="52" fillId="4" borderId="18" xfId="156" applyFont="1" applyFill="1" applyBorder="1" applyAlignment="1">
      <alignment horizontal="center" vertical="center" wrapText="1"/>
    </xf>
    <xf numFmtId="0" fontId="49" fillId="4" borderId="15" xfId="21" applyFont="1" applyFill="1" applyBorder="1" applyAlignment="1">
      <alignment horizontal="center" vertical="center" wrapText="1"/>
    </xf>
    <xf numFmtId="0" fontId="53" fillId="2" borderId="11" xfId="21" applyFont="1" applyFill="1" applyBorder="1" applyAlignment="1">
      <alignment horizontal="center" vertical="center" wrapText="1"/>
    </xf>
    <xf numFmtId="0" fontId="53" fillId="2" borderId="13" xfId="21" applyFont="1" applyFill="1" applyBorder="1" applyAlignment="1">
      <alignment horizontal="center" vertical="center" wrapText="1"/>
    </xf>
    <xf numFmtId="0" fontId="53" fillId="2" borderId="12" xfId="21" applyFont="1" applyFill="1" applyBorder="1" applyAlignment="1">
      <alignment horizontal="center" vertical="center" wrapText="1"/>
    </xf>
    <xf numFmtId="0" fontId="49" fillId="27" borderId="11" xfId="21" applyFont="1" applyFill="1" applyBorder="1" applyAlignment="1">
      <alignment horizontal="center" vertical="center" wrapText="1"/>
    </xf>
    <xf numFmtId="0" fontId="49" fillId="27" borderId="13" xfId="21" applyFont="1" applyFill="1" applyBorder="1" applyAlignment="1">
      <alignment horizontal="center" vertical="center" wrapText="1"/>
    </xf>
    <xf numFmtId="0" fontId="49" fillId="27" borderId="12" xfId="21" applyFont="1" applyFill="1" applyBorder="1" applyAlignment="1">
      <alignment horizontal="center" vertical="center" wrapText="1"/>
    </xf>
    <xf numFmtId="0" fontId="54" fillId="55" borderId="11" xfId="21" applyFont="1" applyFill="1" applyBorder="1" applyAlignment="1">
      <alignment horizontal="center" vertical="center" wrapText="1"/>
    </xf>
    <xf numFmtId="0" fontId="49" fillId="4" borderId="11" xfId="21" applyFont="1" applyFill="1" applyBorder="1" applyAlignment="1">
      <alignment horizontal="center" vertical="center" wrapText="1"/>
    </xf>
    <xf numFmtId="0" fontId="49" fillId="4" borderId="13" xfId="21" applyFont="1" applyFill="1" applyBorder="1" applyAlignment="1">
      <alignment horizontal="center" vertical="center" wrapText="1"/>
    </xf>
    <xf numFmtId="0" fontId="49" fillId="4" borderId="12" xfId="21" applyFont="1" applyFill="1" applyBorder="1" applyAlignment="1">
      <alignment horizontal="center" vertical="center" wrapText="1"/>
    </xf>
    <xf numFmtId="0" fontId="53" fillId="3" borderId="11" xfId="21" applyFont="1" applyFill="1" applyBorder="1" applyAlignment="1">
      <alignment horizontal="center" vertical="center" wrapText="1"/>
    </xf>
    <xf numFmtId="0" fontId="54" fillId="3" borderId="13" xfId="21" applyFont="1" applyFill="1" applyBorder="1" applyAlignment="1">
      <alignment horizontal="center" vertical="center" wrapText="1"/>
    </xf>
    <xf numFmtId="9" fontId="54" fillId="3" borderId="12" xfId="21" applyNumberFormat="1" applyFont="1" applyFill="1" applyBorder="1" applyAlignment="1">
      <alignment horizontal="center" vertical="center"/>
    </xf>
    <xf numFmtId="0" fontId="51" fillId="54" borderId="1" xfId="0" applyFont="1" applyFill="1" applyBorder="1" applyAlignment="1">
      <alignment horizontal="center" vertical="center" wrapText="1"/>
    </xf>
    <xf numFmtId="0" fontId="52" fillId="54" borderId="1" xfId="0" applyFont="1" applyFill="1" applyBorder="1" applyAlignment="1">
      <alignment horizontal="center" vertical="center" wrapText="1"/>
    </xf>
    <xf numFmtId="169" fontId="55" fillId="52" borderId="16" xfId="21" applyNumberFormat="1" applyFont="1" applyFill="1" applyBorder="1" applyAlignment="1">
      <alignment horizontal="center" vertical="center"/>
    </xf>
    <xf numFmtId="169" fontId="55" fillId="28" borderId="16" xfId="21" applyNumberFormat="1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169" fontId="55" fillId="28" borderId="1" xfId="21" applyNumberFormat="1" applyFont="1" applyFill="1" applyBorder="1" applyAlignment="1">
      <alignment horizontal="center" vertical="center"/>
    </xf>
    <xf numFmtId="0" fontId="50" fillId="0" borderId="0" xfId="0" applyFont="1"/>
    <xf numFmtId="0" fontId="51" fillId="56" borderId="0" xfId="0" applyFont="1" applyFill="1"/>
    <xf numFmtId="0" fontId="52" fillId="0" borderId="0" xfId="0" applyFont="1"/>
    <xf numFmtId="0" fontId="47" fillId="0" borderId="0" xfId="0" applyFont="1"/>
    <xf numFmtId="169" fontId="49" fillId="0" borderId="0" xfId="0" applyNumberFormat="1" applyFont="1" applyAlignment="1">
      <alignment horizontal="center" vertical="center" wrapText="1"/>
    </xf>
    <xf numFmtId="49" fontId="47" fillId="57" borderId="22" xfId="0" applyNumberFormat="1" applyFont="1" applyFill="1" applyBorder="1" applyAlignment="1">
      <alignment horizontal="center" vertical="center" wrapText="1"/>
    </xf>
    <xf numFmtId="166" fontId="48" fillId="58" borderId="1" xfId="21" applyNumberFormat="1" applyFont="1" applyFill="1" applyBorder="1" applyAlignment="1">
      <alignment vertical="center"/>
    </xf>
    <xf numFmtId="0" fontId="49" fillId="59" borderId="22" xfId="0" applyFont="1" applyFill="1" applyBorder="1" applyAlignment="1">
      <alignment horizontal="center" vertical="center"/>
    </xf>
    <xf numFmtId="170" fontId="55" fillId="60" borderId="22" xfId="0" applyNumberFormat="1" applyFont="1" applyFill="1" applyBorder="1" applyAlignment="1">
      <alignment horizontal="center" vertical="center"/>
    </xf>
    <xf numFmtId="169" fontId="56" fillId="60" borderId="22" xfId="0" applyNumberFormat="1" applyFont="1" applyFill="1" applyBorder="1" applyAlignment="1">
      <alignment horizontal="center" vertical="center"/>
    </xf>
    <xf numFmtId="169" fontId="57" fillId="60" borderId="22" xfId="0" applyNumberFormat="1" applyFont="1" applyFill="1" applyBorder="1" applyAlignment="1">
      <alignment horizontal="center" vertical="center"/>
    </xf>
    <xf numFmtId="0" fontId="49" fillId="52" borderId="19" xfId="21" applyFont="1" applyFill="1" applyBorder="1" applyAlignment="1">
      <alignment horizontal="center" vertical="center"/>
    </xf>
    <xf numFmtId="169" fontId="55" fillId="53" borderId="19" xfId="21" applyNumberFormat="1" applyFont="1" applyFill="1" applyBorder="1" applyAlignment="1">
      <alignment horizontal="center" vertical="center"/>
    </xf>
    <xf numFmtId="169" fontId="50" fillId="57" borderId="22" xfId="0" applyNumberFormat="1" applyFont="1" applyFill="1" applyBorder="1" applyAlignment="1">
      <alignment horizontal="center" vertical="center"/>
    </xf>
    <xf numFmtId="169" fontId="60" fillId="57" borderId="22" xfId="0" applyNumberFormat="1" applyFont="1" applyFill="1" applyBorder="1" applyAlignment="1">
      <alignment horizontal="center" vertical="center" wrapText="1"/>
    </xf>
    <xf numFmtId="169" fontId="55" fillId="61" borderId="22" xfId="0" applyNumberFormat="1" applyFont="1" applyFill="1" applyBorder="1" applyAlignment="1">
      <alignment horizontal="center" vertical="center"/>
    </xf>
    <xf numFmtId="0" fontId="55" fillId="62" borderId="22" xfId="0" applyFont="1" applyFill="1" applyBorder="1" applyAlignment="1">
      <alignment horizontal="center" vertical="center"/>
    </xf>
    <xf numFmtId="169" fontId="27" fillId="28" borderId="19" xfId="21" applyNumberFormat="1" applyFont="1" applyFill="1" applyBorder="1" applyAlignment="1">
      <alignment horizontal="center" vertical="center"/>
    </xf>
    <xf numFmtId="169" fontId="55" fillId="0" borderId="22" xfId="0" applyNumberFormat="1" applyFont="1" applyBorder="1" applyAlignment="1">
      <alignment horizontal="center" vertical="center"/>
    </xf>
    <xf numFmtId="169" fontId="58" fillId="63" borderId="22" xfId="0" applyNumberFormat="1" applyFont="1" applyFill="1" applyBorder="1" applyAlignment="1">
      <alignment horizontal="center" vertical="center"/>
    </xf>
    <xf numFmtId="170" fontId="55" fillId="57" borderId="22" xfId="0" applyNumberFormat="1" applyFont="1" applyFill="1" applyBorder="1" applyAlignment="1">
      <alignment horizontal="center" vertical="center"/>
    </xf>
    <xf numFmtId="170" fontId="50" fillId="57" borderId="22" xfId="0" applyNumberFormat="1" applyFont="1" applyFill="1" applyBorder="1" applyAlignment="1">
      <alignment horizontal="center" vertical="center"/>
    </xf>
    <xf numFmtId="0" fontId="47" fillId="0" borderId="25" xfId="0" applyFont="1" applyBorder="1"/>
    <xf numFmtId="170" fontId="61" fillId="0" borderId="22" xfId="0" applyNumberFormat="1" applyFont="1" applyBorder="1" applyAlignment="1">
      <alignment horizontal="center" vertical="center"/>
    </xf>
    <xf numFmtId="170" fontId="55" fillId="0" borderId="22" xfId="0" applyNumberFormat="1" applyFont="1" applyBorder="1" applyAlignment="1">
      <alignment horizontal="center" vertical="center"/>
    </xf>
    <xf numFmtId="0" fontId="55" fillId="0" borderId="0" xfId="0" applyFont="1"/>
    <xf numFmtId="2" fontId="26" fillId="0" borderId="22" xfId="0" applyNumberFormat="1" applyFont="1" applyBorder="1" applyAlignment="1">
      <alignment horizontal="center" vertical="center"/>
    </xf>
    <xf numFmtId="0" fontId="49" fillId="57" borderId="1" xfId="0" applyFont="1" applyFill="1" applyBorder="1" applyAlignment="1">
      <alignment horizontal="center" vertical="center"/>
    </xf>
    <xf numFmtId="169" fontId="49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9" fontId="59" fillId="0" borderId="1" xfId="21" applyNumberFormat="1" applyFont="1" applyBorder="1" applyAlignment="1">
      <alignment horizontal="center" vertical="center"/>
    </xf>
    <xf numFmtId="0" fontId="55" fillId="57" borderId="1" xfId="0" applyFont="1" applyFill="1" applyBorder="1" applyAlignment="1">
      <alignment horizontal="center" vertical="center" wrapText="1"/>
    </xf>
    <xf numFmtId="181" fontId="63" fillId="57" borderId="1" xfId="0" applyNumberFormat="1" applyFont="1" applyFill="1" applyBorder="1" applyAlignment="1">
      <alignment horizontal="left" vertical="center" wrapText="1"/>
    </xf>
    <xf numFmtId="181" fontId="55" fillId="57" borderId="1" xfId="0" applyNumberFormat="1" applyFont="1" applyFill="1" applyBorder="1" applyAlignment="1">
      <alignment horizontal="left" vertical="center" wrapText="1"/>
    </xf>
    <xf numFmtId="169" fontId="55" fillId="52" borderId="19" xfId="21" applyNumberFormat="1" applyFont="1" applyFill="1" applyBorder="1" applyAlignment="1">
      <alignment horizontal="center" vertical="center"/>
    </xf>
    <xf numFmtId="169" fontId="55" fillId="28" borderId="26" xfId="21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66" fontId="27" fillId="57" borderId="22" xfId="0" applyNumberFormat="1" applyFont="1" applyFill="1" applyBorder="1" applyAlignment="1">
      <alignment vertical="center" wrapText="1"/>
    </xf>
    <xf numFmtId="0" fontId="49" fillId="64" borderId="22" xfId="0" applyFont="1" applyFill="1" applyBorder="1" applyAlignment="1">
      <alignment horizontal="center" vertical="center"/>
    </xf>
    <xf numFmtId="170" fontId="47" fillId="60" borderId="22" xfId="0" applyNumberFormat="1" applyFont="1" applyFill="1" applyBorder="1" applyAlignment="1">
      <alignment horizontal="center" vertical="center"/>
    </xf>
    <xf numFmtId="169" fontId="47" fillId="60" borderId="22" xfId="0" applyNumberFormat="1" applyFont="1" applyFill="1" applyBorder="1" applyAlignment="1">
      <alignment horizontal="center" vertical="center"/>
    </xf>
    <xf numFmtId="169" fontId="55" fillId="57" borderId="22" xfId="0" applyNumberFormat="1" applyFont="1" applyFill="1" applyBorder="1" applyAlignment="1">
      <alignment horizontal="center" vertical="center"/>
    </xf>
    <xf numFmtId="169" fontId="50" fillId="0" borderId="22" xfId="0" applyNumberFormat="1" applyFont="1" applyBorder="1" applyAlignment="1">
      <alignment horizontal="center" vertical="center"/>
    </xf>
    <xf numFmtId="169" fontId="47" fillId="0" borderId="22" xfId="0" applyNumberFormat="1" applyFont="1" applyBorder="1" applyAlignment="1">
      <alignment horizontal="center" vertical="center" wrapText="1"/>
    </xf>
    <xf numFmtId="0" fontId="55" fillId="64" borderId="22" xfId="0" applyFont="1" applyFill="1" applyBorder="1" applyAlignment="1">
      <alignment horizontal="center" vertical="center"/>
    </xf>
    <xf numFmtId="169" fontId="27" fillId="0" borderId="22" xfId="0" applyNumberFormat="1" applyFont="1" applyBorder="1" applyAlignment="1">
      <alignment horizontal="center" vertical="center"/>
    </xf>
    <xf numFmtId="169" fontId="47" fillId="59" borderId="22" xfId="0" applyNumberFormat="1" applyFont="1" applyFill="1" applyBorder="1" applyAlignment="1">
      <alignment horizontal="center" vertical="center"/>
    </xf>
    <xf numFmtId="169" fontId="48" fillId="58" borderId="1" xfId="21" applyNumberFormat="1" applyFont="1" applyFill="1" applyBorder="1" applyAlignment="1">
      <alignment horizontal="center" vertical="center"/>
    </xf>
    <xf numFmtId="169" fontId="47" fillId="0" borderId="22" xfId="0" applyNumberFormat="1" applyFont="1" applyBorder="1" applyAlignment="1">
      <alignment horizontal="center" vertical="center"/>
    </xf>
    <xf numFmtId="169" fontId="49" fillId="63" borderId="22" xfId="0" applyNumberFormat="1" applyFont="1" applyFill="1" applyBorder="1" applyAlignment="1">
      <alignment horizontal="center" vertical="center"/>
    </xf>
    <xf numFmtId="170" fontId="47" fillId="0" borderId="22" xfId="0" applyNumberFormat="1" applyFont="1" applyBorder="1" applyAlignment="1">
      <alignment horizontal="center" vertical="center"/>
    </xf>
    <xf numFmtId="170" fontId="50" fillId="0" borderId="22" xfId="0" applyNumberFormat="1" applyFont="1" applyBorder="1" applyAlignment="1">
      <alignment horizontal="center" vertical="center"/>
    </xf>
    <xf numFmtId="170" fontId="64" fillId="0" borderId="0" xfId="0" applyNumberFormat="1" applyFont="1" applyAlignment="1">
      <alignment horizontal="center" vertical="center"/>
    </xf>
    <xf numFmtId="170" fontId="47" fillId="0" borderId="0" xfId="0" applyNumberFormat="1" applyFont="1" applyAlignment="1">
      <alignment horizontal="center" vertical="center"/>
    </xf>
    <xf numFmtId="2" fontId="49" fillId="0" borderId="0" xfId="0" applyNumberFormat="1" applyFont="1" applyAlignment="1">
      <alignment horizontal="center" vertical="center"/>
    </xf>
    <xf numFmtId="0" fontId="1" fillId="0" borderId="0" xfId="146"/>
    <xf numFmtId="0" fontId="60" fillId="66" borderId="0" xfId="21" applyFont="1" applyFill="1" applyAlignment="1">
      <alignment horizontal="center" vertical="center"/>
    </xf>
    <xf numFmtId="49" fontId="60" fillId="65" borderId="34" xfId="21" applyNumberFormat="1" applyFont="1" applyFill="1" applyBorder="1" applyAlignment="1">
      <alignment horizontal="center" vertical="center" wrapText="1"/>
    </xf>
    <xf numFmtId="49" fontId="60" fillId="65" borderId="16" xfId="21" applyNumberFormat="1" applyFont="1" applyFill="1" applyBorder="1" applyAlignment="1">
      <alignment horizontal="center" vertical="center" wrapText="1"/>
    </xf>
    <xf numFmtId="170" fontId="65" fillId="65" borderId="30" xfId="21" applyNumberFormat="1" applyFont="1" applyFill="1" applyBorder="1" applyAlignment="1">
      <alignment horizontal="center" vertical="center"/>
    </xf>
    <xf numFmtId="0" fontId="59" fillId="67" borderId="32" xfId="21" applyFont="1" applyFill="1" applyBorder="1" applyAlignment="1">
      <alignment horizontal="center" vertical="center"/>
    </xf>
    <xf numFmtId="170" fontId="65" fillId="68" borderId="37" xfId="21" applyNumberFormat="1" applyFont="1" applyFill="1" applyBorder="1" applyAlignment="1">
      <alignment horizontal="center" vertical="center"/>
    </xf>
    <xf numFmtId="169" fontId="66" fillId="68" borderId="37" xfId="21" applyNumberFormat="1" applyFont="1" applyFill="1" applyBorder="1" applyAlignment="1">
      <alignment horizontal="center" vertical="center"/>
    </xf>
    <xf numFmtId="169" fontId="67" fillId="68" borderId="37" xfId="21" applyNumberFormat="1" applyFont="1" applyFill="1" applyBorder="1" applyAlignment="1">
      <alignment horizontal="center" vertical="center"/>
    </xf>
    <xf numFmtId="169" fontId="68" fillId="68" borderId="19" xfId="21" applyNumberFormat="1" applyFont="1" applyFill="1" applyBorder="1" applyAlignment="1">
      <alignment horizontal="center" vertical="center"/>
    </xf>
    <xf numFmtId="169" fontId="69" fillId="65" borderId="37" xfId="21" applyNumberFormat="1" applyFont="1" applyFill="1" applyBorder="1" applyAlignment="1">
      <alignment horizontal="center" vertical="center"/>
    </xf>
    <xf numFmtId="169" fontId="65" fillId="0" borderId="16" xfId="21" applyNumberFormat="1" applyFont="1" applyBorder="1" applyAlignment="1">
      <alignment horizontal="center" vertical="center" wrapText="1"/>
    </xf>
    <xf numFmtId="169" fontId="65" fillId="48" borderId="37" xfId="21" applyNumberFormat="1" applyFont="1" applyFill="1" applyBorder="1" applyAlignment="1">
      <alignment horizontal="center" vertical="center"/>
    </xf>
    <xf numFmtId="0" fontId="65" fillId="50" borderId="37" xfId="21" applyFont="1" applyFill="1" applyBorder="1" applyAlignment="1">
      <alignment horizontal="center" vertical="center"/>
    </xf>
    <xf numFmtId="169" fontId="65" fillId="0" borderId="37" xfId="21" applyNumberFormat="1" applyFont="1" applyBorder="1" applyAlignment="1">
      <alignment horizontal="center" vertical="center"/>
    </xf>
    <xf numFmtId="169" fontId="71" fillId="45" borderId="37" xfId="21" applyNumberFormat="1" applyFont="1" applyFill="1" applyBorder="1" applyAlignment="1">
      <alignment horizontal="center" vertical="center"/>
    </xf>
    <xf numFmtId="170" fontId="65" fillId="65" borderId="37" xfId="156" applyNumberFormat="1" applyFont="1" applyFill="1" applyBorder="1" applyAlignment="1">
      <alignment horizontal="center" vertical="center"/>
    </xf>
    <xf numFmtId="170" fontId="72" fillId="65" borderId="38" xfId="21" applyNumberFormat="1" applyFont="1" applyFill="1" applyBorder="1" applyAlignment="1">
      <alignment horizontal="center" vertical="center"/>
    </xf>
    <xf numFmtId="0" fontId="60" fillId="0" borderId="0" xfId="21" applyFont="1"/>
    <xf numFmtId="170" fontId="73" fillId="0" borderId="1" xfId="146" applyNumberFormat="1" applyFont="1" applyBorder="1" applyAlignment="1">
      <alignment horizontal="center" vertical="center"/>
    </xf>
    <xf numFmtId="170" fontId="65" fillId="0" borderId="1" xfId="0" applyNumberFormat="1" applyFont="1" applyBorder="1" applyAlignment="1">
      <alignment horizontal="center" vertical="center"/>
    </xf>
    <xf numFmtId="170" fontId="73" fillId="0" borderId="1" xfId="0" applyNumberFormat="1" applyFont="1" applyBorder="1" applyAlignment="1">
      <alignment horizontal="center" vertical="center"/>
    </xf>
    <xf numFmtId="0" fontId="65" fillId="0" borderId="0" xfId="0" applyFont="1"/>
    <xf numFmtId="2" fontId="74" fillId="0" borderId="1" xfId="0" applyNumberFormat="1" applyFont="1" applyBorder="1" applyAlignment="1">
      <alignment horizontal="center" vertical="center"/>
    </xf>
    <xf numFmtId="0" fontId="77" fillId="4" borderId="17" xfId="21" applyFont="1" applyFill="1" applyBorder="1" applyAlignment="1">
      <alignment horizontal="center" vertical="center" wrapText="1"/>
    </xf>
    <xf numFmtId="0" fontId="77" fillId="4" borderId="15" xfId="21" applyFont="1" applyFill="1" applyBorder="1" applyAlignment="1">
      <alignment horizontal="center" vertical="center" wrapText="1"/>
    </xf>
    <xf numFmtId="0" fontId="77" fillId="4" borderId="15" xfId="156" applyFont="1" applyFill="1" applyBorder="1" applyAlignment="1">
      <alignment horizontal="center" vertical="center" wrapText="1"/>
    </xf>
    <xf numFmtId="0" fontId="77" fillId="4" borderId="18" xfId="156" applyFont="1" applyFill="1" applyBorder="1" applyAlignment="1">
      <alignment horizontal="center" vertical="center" wrapText="1"/>
    </xf>
    <xf numFmtId="0" fontId="78" fillId="4" borderId="15" xfId="21" applyFont="1" applyFill="1" applyBorder="1" applyAlignment="1">
      <alignment horizontal="center" vertical="center" wrapText="1"/>
    </xf>
    <xf numFmtId="0" fontId="79" fillId="0" borderId="1" xfId="0" applyFont="1" applyBorder="1" applyAlignment="1">
      <alignment horizontal="center"/>
    </xf>
    <xf numFmtId="0" fontId="78" fillId="0" borderId="1" xfId="0" applyFont="1" applyBorder="1" applyAlignment="1">
      <alignment horizontal="center" vertical="center" wrapText="1"/>
    </xf>
    <xf numFmtId="169" fontId="78" fillId="0" borderId="1" xfId="21" applyNumberFormat="1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left" vertical="center" wrapText="1"/>
    </xf>
    <xf numFmtId="0" fontId="83" fillId="0" borderId="1" xfId="0" applyFont="1" applyBorder="1" applyAlignment="1">
      <alignment horizontal="center" wrapText="1"/>
    </xf>
    <xf numFmtId="0" fontId="81" fillId="57" borderId="1" xfId="0" applyFont="1" applyFill="1" applyBorder="1" applyAlignment="1">
      <alignment horizontal="center" vertical="center" wrapText="1"/>
    </xf>
    <xf numFmtId="181" fontId="81" fillId="57" borderId="1" xfId="0" applyNumberFormat="1" applyFont="1" applyFill="1" applyBorder="1" applyAlignment="1">
      <alignment horizontal="left" vertical="center" wrapText="1"/>
    </xf>
    <xf numFmtId="0" fontId="78" fillId="0" borderId="27" xfId="0" applyFont="1" applyBorder="1" applyAlignment="1">
      <alignment horizontal="center" vertical="center"/>
    </xf>
    <xf numFmtId="0" fontId="79" fillId="0" borderId="19" xfId="0" applyFont="1" applyBorder="1" applyAlignment="1">
      <alignment horizontal="center"/>
    </xf>
    <xf numFmtId="0" fontId="78" fillId="0" borderId="19" xfId="0" applyFont="1" applyBorder="1" applyAlignment="1">
      <alignment horizontal="center" vertical="center" wrapText="1"/>
    </xf>
    <xf numFmtId="169" fontId="78" fillId="0" borderId="19" xfId="21" applyNumberFormat="1" applyFont="1" applyBorder="1" applyAlignment="1">
      <alignment horizontal="center" vertical="center"/>
    </xf>
    <xf numFmtId="0" fontId="80" fillId="0" borderId="19" xfId="0" applyFont="1" applyBorder="1" applyAlignment="1">
      <alignment horizontal="center" vertical="center" wrapText="1"/>
    </xf>
    <xf numFmtId="0" fontId="81" fillId="0" borderId="19" xfId="0" applyFont="1" applyBorder="1" applyAlignment="1">
      <alignment horizontal="left" vertical="center" wrapText="1"/>
    </xf>
    <xf numFmtId="169" fontId="78" fillId="0" borderId="28" xfId="0" applyNumberFormat="1" applyFont="1" applyBorder="1" applyAlignment="1">
      <alignment horizontal="center" vertical="center" wrapText="1"/>
    </xf>
    <xf numFmtId="0" fontId="78" fillId="0" borderId="39" xfId="0" applyFont="1" applyBorder="1" applyAlignment="1">
      <alignment horizontal="center" vertical="center"/>
    </xf>
    <xf numFmtId="169" fontId="78" fillId="0" borderId="40" xfId="0" applyNumberFormat="1" applyFont="1" applyBorder="1" applyAlignment="1">
      <alignment horizontal="center" vertical="center" wrapText="1"/>
    </xf>
    <xf numFmtId="0" fontId="78" fillId="57" borderId="39" xfId="0" applyFont="1" applyFill="1" applyBorder="1" applyAlignment="1">
      <alignment horizontal="center" vertical="center"/>
    </xf>
    <xf numFmtId="0" fontId="78" fillId="0" borderId="31" xfId="0" applyFont="1" applyBorder="1" applyAlignment="1">
      <alignment horizontal="center" vertical="center" wrapText="1"/>
    </xf>
    <xf numFmtId="0" fontId="80" fillId="0" borderId="32" xfId="0" applyFont="1" applyBorder="1" applyAlignment="1">
      <alignment horizontal="center" vertical="center" wrapText="1"/>
    </xf>
    <xf numFmtId="0" fontId="78" fillId="0" borderId="32" xfId="21" applyFont="1" applyBorder="1" applyAlignment="1">
      <alignment horizontal="center" vertical="center" wrapText="1"/>
    </xf>
    <xf numFmtId="169" fontId="78" fillId="0" borderId="32" xfId="21" applyNumberFormat="1" applyFont="1" applyBorder="1" applyAlignment="1">
      <alignment horizontal="center" vertical="center"/>
    </xf>
    <xf numFmtId="0" fontId="84" fillId="65" borderId="32" xfId="21" applyFont="1" applyFill="1" applyBorder="1" applyAlignment="1">
      <alignment horizontal="center" vertical="center" wrapText="1"/>
    </xf>
    <xf numFmtId="0" fontId="84" fillId="0" borderId="32" xfId="156" applyFont="1" applyBorder="1" applyAlignment="1">
      <alignment horizontal="left" vertical="center" wrapText="1"/>
    </xf>
    <xf numFmtId="169" fontId="78" fillId="0" borderId="33" xfId="0" applyNumberFormat="1" applyFont="1" applyBorder="1" applyAlignment="1">
      <alignment horizontal="center" vertical="center" wrapText="1"/>
    </xf>
    <xf numFmtId="183" fontId="78" fillId="0" borderId="32" xfId="439" applyNumberFormat="1" applyFont="1" applyFill="1" applyBorder="1" applyAlignment="1">
      <alignment horizontal="center" vertical="center" wrapText="1"/>
    </xf>
    <xf numFmtId="170" fontId="65" fillId="65" borderId="35" xfId="21" applyNumberFormat="1" applyFont="1" applyFill="1" applyBorder="1" applyAlignment="1">
      <alignment horizontal="center" vertical="center" wrapText="1"/>
    </xf>
    <xf numFmtId="170" fontId="65" fillId="65" borderId="36" xfId="21" applyNumberFormat="1" applyFont="1" applyFill="1" applyBorder="1" applyAlignment="1">
      <alignment horizontal="center" vertical="center" wrapText="1"/>
    </xf>
    <xf numFmtId="183" fontId="78" fillId="0" borderId="19" xfId="0" applyNumberFormat="1" applyFont="1" applyBorder="1" applyAlignment="1">
      <alignment horizontal="center" vertical="center" wrapText="1"/>
    </xf>
    <xf numFmtId="49" fontId="47" fillId="57" borderId="23" xfId="0" applyNumberFormat="1" applyFont="1" applyFill="1" applyBorder="1" applyAlignment="1">
      <alignment horizontal="center" vertical="center" wrapText="1"/>
    </xf>
    <xf numFmtId="49" fontId="47" fillId="57" borderId="29" xfId="0" applyNumberFormat="1" applyFont="1" applyFill="1" applyBorder="1" applyAlignment="1">
      <alignment horizontal="center" vertical="center" wrapText="1"/>
    </xf>
    <xf numFmtId="49" fontId="47" fillId="57" borderId="25" xfId="0" applyNumberFormat="1" applyFont="1" applyFill="1" applyBorder="1" applyAlignment="1">
      <alignment horizontal="center" vertical="center" wrapText="1"/>
    </xf>
    <xf numFmtId="0" fontId="76" fillId="28" borderId="1" xfId="21" applyFont="1" applyFill="1" applyBorder="1" applyAlignment="1">
      <alignment horizontal="center" vertical="center" wrapText="1"/>
    </xf>
    <xf numFmtId="0" fontId="49" fillId="0" borderId="14" xfId="21" applyFont="1" applyBorder="1" applyAlignment="1">
      <alignment horizontal="left" vertical="center" wrapText="1"/>
    </xf>
    <xf numFmtId="169" fontId="78" fillId="0" borderId="1" xfId="0" applyNumberFormat="1" applyFont="1" applyBorder="1" applyAlignment="1">
      <alignment horizontal="center" vertical="center" wrapText="1"/>
    </xf>
    <xf numFmtId="49" fontId="47" fillId="57" borderId="24" xfId="0" applyNumberFormat="1" applyFont="1" applyFill="1" applyBorder="1" applyAlignment="1">
      <alignment horizontal="center" vertical="center" wrapText="1"/>
    </xf>
    <xf numFmtId="183" fontId="78" fillId="0" borderId="1" xfId="0" applyNumberFormat="1" applyFont="1" applyBorder="1" applyAlignment="1">
      <alignment horizontal="center" vertical="center" wrapText="1"/>
    </xf>
    <xf numFmtId="169" fontId="49" fillId="0" borderId="20" xfId="0" applyNumberFormat="1" applyFont="1" applyBorder="1" applyAlignment="1">
      <alignment horizontal="center" vertical="center" wrapText="1"/>
    </xf>
    <xf numFmtId="169" fontId="49" fillId="0" borderId="21" xfId="0" applyNumberFormat="1" applyFont="1" applyBorder="1" applyAlignment="1">
      <alignment horizontal="center" vertical="center" wrapText="1"/>
    </xf>
    <xf numFmtId="0" fontId="26" fillId="28" borderId="1" xfId="21" applyFont="1" applyFill="1" applyBorder="1" applyAlignment="1">
      <alignment horizontal="center" vertical="center" wrapText="1"/>
    </xf>
  </cellXfs>
  <cellStyles count="1268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2" xfId="4" xr:uid="{00000000-0005-0000-0000-000003000000}"/>
    <cellStyle name="_Hoja1_3" xfId="5" xr:uid="{00000000-0005-0000-0000-000004000000}"/>
    <cellStyle name="_Hoja1_4" xfId="6" xr:uid="{00000000-0005-0000-0000-000005000000}"/>
    <cellStyle name="20% - Énfasis1 2" xfId="61" xr:uid="{00000000-0005-0000-0000-000006000000}"/>
    <cellStyle name="20% - Énfasis1 2 2" xfId="166" xr:uid="{00000000-0005-0000-0000-000007000000}"/>
    <cellStyle name="20% - Énfasis1 2 2 2" xfId="167" xr:uid="{00000000-0005-0000-0000-000008000000}"/>
    <cellStyle name="20% - Énfasis1 2 3" xfId="168" xr:uid="{00000000-0005-0000-0000-000009000000}"/>
    <cellStyle name="20% - Énfasis1 2 3 2" xfId="169" xr:uid="{00000000-0005-0000-0000-00000A000000}"/>
    <cellStyle name="20% - Énfasis1 2 4" xfId="170" xr:uid="{00000000-0005-0000-0000-00000B000000}"/>
    <cellStyle name="20% - Énfasis2 2" xfId="60" xr:uid="{00000000-0005-0000-0000-00000C000000}"/>
    <cellStyle name="20% - Énfasis2 2 2" xfId="171" xr:uid="{00000000-0005-0000-0000-00000D000000}"/>
    <cellStyle name="20% - Énfasis2 2 2 2" xfId="172" xr:uid="{00000000-0005-0000-0000-00000E000000}"/>
    <cellStyle name="20% - Énfasis2 2 3" xfId="173" xr:uid="{00000000-0005-0000-0000-00000F000000}"/>
    <cellStyle name="20% - Énfasis2 2 3 2" xfId="174" xr:uid="{00000000-0005-0000-0000-000010000000}"/>
    <cellStyle name="20% - Énfasis2 2 4" xfId="175" xr:uid="{00000000-0005-0000-0000-000011000000}"/>
    <cellStyle name="20% - Énfasis3 2" xfId="59" xr:uid="{00000000-0005-0000-0000-000012000000}"/>
    <cellStyle name="20% - Énfasis3 2 2" xfId="176" xr:uid="{00000000-0005-0000-0000-000013000000}"/>
    <cellStyle name="20% - Énfasis3 2 2 2" xfId="177" xr:uid="{00000000-0005-0000-0000-000014000000}"/>
    <cellStyle name="20% - Énfasis3 2 3" xfId="178" xr:uid="{00000000-0005-0000-0000-000015000000}"/>
    <cellStyle name="20% - Énfasis3 2 3 2" xfId="179" xr:uid="{00000000-0005-0000-0000-000016000000}"/>
    <cellStyle name="20% - Énfasis3 2 4" xfId="180" xr:uid="{00000000-0005-0000-0000-000017000000}"/>
    <cellStyle name="20% - Énfasis4 2" xfId="58" xr:uid="{00000000-0005-0000-0000-000018000000}"/>
    <cellStyle name="20% - Énfasis4 2 2" xfId="181" xr:uid="{00000000-0005-0000-0000-000019000000}"/>
    <cellStyle name="20% - Énfasis4 2 2 2" xfId="182" xr:uid="{00000000-0005-0000-0000-00001A000000}"/>
    <cellStyle name="20% - Énfasis4 2 3" xfId="183" xr:uid="{00000000-0005-0000-0000-00001B000000}"/>
    <cellStyle name="20% - Énfasis4 2 3 2" xfId="184" xr:uid="{00000000-0005-0000-0000-00001C000000}"/>
    <cellStyle name="20% - Énfasis4 2 4" xfId="185" xr:uid="{00000000-0005-0000-0000-00001D000000}"/>
    <cellStyle name="20% - Énfasis5 2" xfId="57" xr:uid="{00000000-0005-0000-0000-00001E000000}"/>
    <cellStyle name="20% - Énfasis5 2 2" xfId="186" xr:uid="{00000000-0005-0000-0000-00001F000000}"/>
    <cellStyle name="20% - Énfasis5 2 2 2" xfId="187" xr:uid="{00000000-0005-0000-0000-000020000000}"/>
    <cellStyle name="20% - Énfasis5 2 3" xfId="188" xr:uid="{00000000-0005-0000-0000-000021000000}"/>
    <cellStyle name="20% - Énfasis5 2 3 2" xfId="189" xr:uid="{00000000-0005-0000-0000-000022000000}"/>
    <cellStyle name="20% - Énfasis5 2 4" xfId="190" xr:uid="{00000000-0005-0000-0000-000023000000}"/>
    <cellStyle name="20% - Énfasis6 2" xfId="56" xr:uid="{00000000-0005-0000-0000-000024000000}"/>
    <cellStyle name="20% - Énfasis6 2 2" xfId="191" xr:uid="{00000000-0005-0000-0000-000025000000}"/>
    <cellStyle name="20% - Énfasis6 2 2 2" xfId="192" xr:uid="{00000000-0005-0000-0000-000026000000}"/>
    <cellStyle name="20% - Énfasis6 2 3" xfId="193" xr:uid="{00000000-0005-0000-0000-000027000000}"/>
    <cellStyle name="20% - Énfasis6 2 3 2" xfId="194" xr:uid="{00000000-0005-0000-0000-000028000000}"/>
    <cellStyle name="20% - Énfasis6 2 4" xfId="195" xr:uid="{00000000-0005-0000-0000-000029000000}"/>
    <cellStyle name="20% - 强调文字颜色 1" xfId="196" xr:uid="{00000000-0005-0000-0000-00002A000000}"/>
    <cellStyle name="20% - 强调文字颜色 1 2" xfId="197" xr:uid="{00000000-0005-0000-0000-00002B000000}"/>
    <cellStyle name="20% - 强调文字颜色 1 3" xfId="198" xr:uid="{00000000-0005-0000-0000-00002C000000}"/>
    <cellStyle name="20% - 强调文字颜色 2" xfId="199" xr:uid="{00000000-0005-0000-0000-00002D000000}"/>
    <cellStyle name="20% - 强调文字颜色 2 2" xfId="200" xr:uid="{00000000-0005-0000-0000-00002E000000}"/>
    <cellStyle name="20% - 强调文字颜色 2 3" xfId="201" xr:uid="{00000000-0005-0000-0000-00002F000000}"/>
    <cellStyle name="20% - 强调文字颜色 3" xfId="202" xr:uid="{00000000-0005-0000-0000-000030000000}"/>
    <cellStyle name="20% - 强调文字颜色 3 2" xfId="203" xr:uid="{00000000-0005-0000-0000-000031000000}"/>
    <cellStyle name="20% - 强调文字颜色 3 3" xfId="204" xr:uid="{00000000-0005-0000-0000-000032000000}"/>
    <cellStyle name="20% - 强调文字颜色 4" xfId="205" xr:uid="{00000000-0005-0000-0000-000033000000}"/>
    <cellStyle name="20% - 强调文字颜色 4 2" xfId="206" xr:uid="{00000000-0005-0000-0000-000034000000}"/>
    <cellStyle name="20% - 强调文字颜色 4 3" xfId="207" xr:uid="{00000000-0005-0000-0000-000035000000}"/>
    <cellStyle name="20% - 强调文字颜色 5" xfId="208" xr:uid="{00000000-0005-0000-0000-000036000000}"/>
    <cellStyle name="20% - 强调文字颜色 5 2" xfId="209" xr:uid="{00000000-0005-0000-0000-000037000000}"/>
    <cellStyle name="20% - 强调文字颜色 5 3" xfId="210" xr:uid="{00000000-0005-0000-0000-000038000000}"/>
    <cellStyle name="20% - 强调文字颜色 6" xfId="211" xr:uid="{00000000-0005-0000-0000-000039000000}"/>
    <cellStyle name="20% - 强调文字颜色 6 2" xfId="212" xr:uid="{00000000-0005-0000-0000-00003A000000}"/>
    <cellStyle name="20% - 强调文字颜色 6 3" xfId="213" xr:uid="{00000000-0005-0000-0000-00003B000000}"/>
    <cellStyle name="40% - Énfasis1 2" xfId="55" xr:uid="{00000000-0005-0000-0000-00003C000000}"/>
    <cellStyle name="40% - Énfasis1 2 2" xfId="214" xr:uid="{00000000-0005-0000-0000-00003D000000}"/>
    <cellStyle name="40% - Énfasis1 2 2 2" xfId="215" xr:uid="{00000000-0005-0000-0000-00003E000000}"/>
    <cellStyle name="40% - Énfasis1 2 3" xfId="216" xr:uid="{00000000-0005-0000-0000-00003F000000}"/>
    <cellStyle name="40% - Énfasis1 2 3 2" xfId="217" xr:uid="{00000000-0005-0000-0000-000040000000}"/>
    <cellStyle name="40% - Énfasis1 2 4" xfId="218" xr:uid="{00000000-0005-0000-0000-000041000000}"/>
    <cellStyle name="40% - Énfasis2 2" xfId="35" xr:uid="{00000000-0005-0000-0000-000042000000}"/>
    <cellStyle name="40% - Énfasis2 2 2" xfId="219" xr:uid="{00000000-0005-0000-0000-000043000000}"/>
    <cellStyle name="40% - Énfasis2 2 2 2" xfId="220" xr:uid="{00000000-0005-0000-0000-000044000000}"/>
    <cellStyle name="40% - Énfasis2 2 3" xfId="221" xr:uid="{00000000-0005-0000-0000-000045000000}"/>
    <cellStyle name="40% - Énfasis2 2 3 2" xfId="222" xr:uid="{00000000-0005-0000-0000-000046000000}"/>
    <cellStyle name="40% - Énfasis2 2 4" xfId="223" xr:uid="{00000000-0005-0000-0000-000047000000}"/>
    <cellStyle name="40% - Énfasis3 2" xfId="54" xr:uid="{00000000-0005-0000-0000-000048000000}"/>
    <cellStyle name="40% - Énfasis3 2 2" xfId="224" xr:uid="{00000000-0005-0000-0000-000049000000}"/>
    <cellStyle name="40% - Énfasis3 2 2 2" xfId="225" xr:uid="{00000000-0005-0000-0000-00004A000000}"/>
    <cellStyle name="40% - Énfasis3 2 3" xfId="226" xr:uid="{00000000-0005-0000-0000-00004B000000}"/>
    <cellStyle name="40% - Énfasis3 2 3 2" xfId="227" xr:uid="{00000000-0005-0000-0000-00004C000000}"/>
    <cellStyle name="40% - Énfasis3 2 4" xfId="228" xr:uid="{00000000-0005-0000-0000-00004D000000}"/>
    <cellStyle name="40% - Énfasis4 2" xfId="53" xr:uid="{00000000-0005-0000-0000-00004E000000}"/>
    <cellStyle name="40% - Énfasis4 2 2" xfId="229" xr:uid="{00000000-0005-0000-0000-00004F000000}"/>
    <cellStyle name="40% - Énfasis4 2 2 2" xfId="230" xr:uid="{00000000-0005-0000-0000-000050000000}"/>
    <cellStyle name="40% - Énfasis4 2 3" xfId="231" xr:uid="{00000000-0005-0000-0000-000051000000}"/>
    <cellStyle name="40% - Énfasis4 2 3 2" xfId="232" xr:uid="{00000000-0005-0000-0000-000052000000}"/>
    <cellStyle name="40% - Énfasis4 2 4" xfId="233" xr:uid="{00000000-0005-0000-0000-000053000000}"/>
    <cellStyle name="40% - Énfasis5 2" xfId="52" xr:uid="{00000000-0005-0000-0000-000054000000}"/>
    <cellStyle name="40% - Énfasis5 2 2" xfId="234" xr:uid="{00000000-0005-0000-0000-000055000000}"/>
    <cellStyle name="40% - Énfasis5 2 2 2" xfId="235" xr:uid="{00000000-0005-0000-0000-000056000000}"/>
    <cellStyle name="40% - Énfasis5 2 3" xfId="236" xr:uid="{00000000-0005-0000-0000-000057000000}"/>
    <cellStyle name="40% - Énfasis5 2 3 2" xfId="237" xr:uid="{00000000-0005-0000-0000-000058000000}"/>
    <cellStyle name="40% - Énfasis5 2 4" xfId="238" xr:uid="{00000000-0005-0000-0000-000059000000}"/>
    <cellStyle name="40% - Énfasis6 2" xfId="51" xr:uid="{00000000-0005-0000-0000-00005A000000}"/>
    <cellStyle name="40% - Énfasis6 2 2" xfId="239" xr:uid="{00000000-0005-0000-0000-00005B000000}"/>
    <cellStyle name="40% - Énfasis6 2 2 2" xfId="240" xr:uid="{00000000-0005-0000-0000-00005C000000}"/>
    <cellStyle name="40% - Énfasis6 2 3" xfId="241" xr:uid="{00000000-0005-0000-0000-00005D000000}"/>
    <cellStyle name="40% - Énfasis6 2 3 2" xfId="242" xr:uid="{00000000-0005-0000-0000-00005E000000}"/>
    <cellStyle name="40% - Énfasis6 2 4" xfId="243" xr:uid="{00000000-0005-0000-0000-00005F000000}"/>
    <cellStyle name="40% - 强调文字颜色 1" xfId="244" xr:uid="{00000000-0005-0000-0000-000060000000}"/>
    <cellStyle name="40% - 强调文字颜色 1 2" xfId="245" xr:uid="{00000000-0005-0000-0000-000061000000}"/>
    <cellStyle name="40% - 强调文字颜色 1 3" xfId="246" xr:uid="{00000000-0005-0000-0000-000062000000}"/>
    <cellStyle name="40% - 强调文字颜色 2" xfId="247" xr:uid="{00000000-0005-0000-0000-000063000000}"/>
    <cellStyle name="40% - 强调文字颜色 2 2" xfId="248" xr:uid="{00000000-0005-0000-0000-000064000000}"/>
    <cellStyle name="40% - 强调文字颜色 2 3" xfId="249" xr:uid="{00000000-0005-0000-0000-000065000000}"/>
    <cellStyle name="40% - 强调文字颜色 3" xfId="250" xr:uid="{00000000-0005-0000-0000-000066000000}"/>
    <cellStyle name="40% - 强调文字颜色 3 2" xfId="251" xr:uid="{00000000-0005-0000-0000-000067000000}"/>
    <cellStyle name="40% - 强调文字颜色 3 3" xfId="252" xr:uid="{00000000-0005-0000-0000-000068000000}"/>
    <cellStyle name="40% - 强调文字颜色 4" xfId="253" xr:uid="{00000000-0005-0000-0000-000069000000}"/>
    <cellStyle name="40% - 强调文字颜色 4 2" xfId="254" xr:uid="{00000000-0005-0000-0000-00006A000000}"/>
    <cellStyle name="40% - 强调文字颜色 4 3" xfId="255" xr:uid="{00000000-0005-0000-0000-00006B000000}"/>
    <cellStyle name="40% - 强调文字颜色 5" xfId="256" xr:uid="{00000000-0005-0000-0000-00006C000000}"/>
    <cellStyle name="40% - 强调文字颜色 5 2" xfId="257" xr:uid="{00000000-0005-0000-0000-00006D000000}"/>
    <cellStyle name="40% - 强调文字颜色 5 3" xfId="258" xr:uid="{00000000-0005-0000-0000-00006E000000}"/>
    <cellStyle name="40% - 强调文字颜色 6" xfId="259" xr:uid="{00000000-0005-0000-0000-00006F000000}"/>
    <cellStyle name="40% - 强调文字颜色 6 2" xfId="260" xr:uid="{00000000-0005-0000-0000-000070000000}"/>
    <cellStyle name="40% - 强调文字颜色 6 3" xfId="261" xr:uid="{00000000-0005-0000-0000-000071000000}"/>
    <cellStyle name="60% - Énfasis1 2" xfId="50" xr:uid="{00000000-0005-0000-0000-000072000000}"/>
    <cellStyle name="60% - Énfasis1 2 2" xfId="262" xr:uid="{00000000-0005-0000-0000-000073000000}"/>
    <cellStyle name="60% - Énfasis2 2" xfId="49" xr:uid="{00000000-0005-0000-0000-000074000000}"/>
    <cellStyle name="60% - Énfasis2 2 2" xfId="263" xr:uid="{00000000-0005-0000-0000-000075000000}"/>
    <cellStyle name="60% - Énfasis3 2" xfId="48" xr:uid="{00000000-0005-0000-0000-000076000000}"/>
    <cellStyle name="60% - Énfasis3 2 2" xfId="264" xr:uid="{00000000-0005-0000-0000-000077000000}"/>
    <cellStyle name="60% - Énfasis4 2" xfId="47" xr:uid="{00000000-0005-0000-0000-000078000000}"/>
    <cellStyle name="60% - Énfasis4 2 2" xfId="265" xr:uid="{00000000-0005-0000-0000-000079000000}"/>
    <cellStyle name="60% - Énfasis5 2" xfId="46" xr:uid="{00000000-0005-0000-0000-00007A000000}"/>
    <cellStyle name="60% - Énfasis5 2 2" xfId="266" xr:uid="{00000000-0005-0000-0000-00007B000000}"/>
    <cellStyle name="60% - Énfasis6 2" xfId="45" xr:uid="{00000000-0005-0000-0000-00007C000000}"/>
    <cellStyle name="60% - Énfasis6 2 2" xfId="267" xr:uid="{00000000-0005-0000-0000-00007D000000}"/>
    <cellStyle name="60% - 强调文字颜色 1" xfId="268" xr:uid="{00000000-0005-0000-0000-00007E000000}"/>
    <cellStyle name="60% - 强调文字颜色 1 2" xfId="269" xr:uid="{00000000-0005-0000-0000-00007F000000}"/>
    <cellStyle name="60% - 强调文字颜色 1 3" xfId="270" xr:uid="{00000000-0005-0000-0000-000080000000}"/>
    <cellStyle name="60% - 强调文字颜色 2" xfId="271" xr:uid="{00000000-0005-0000-0000-000081000000}"/>
    <cellStyle name="60% - 强调文字颜色 2 2" xfId="272" xr:uid="{00000000-0005-0000-0000-000082000000}"/>
    <cellStyle name="60% - 强调文字颜色 2 3" xfId="273" xr:uid="{00000000-0005-0000-0000-000083000000}"/>
    <cellStyle name="60% - 强调文字颜色 3" xfId="274" xr:uid="{00000000-0005-0000-0000-000084000000}"/>
    <cellStyle name="60% - 强调文字颜色 3 2" xfId="275" xr:uid="{00000000-0005-0000-0000-000085000000}"/>
    <cellStyle name="60% - 强调文字颜色 3 3" xfId="276" xr:uid="{00000000-0005-0000-0000-000086000000}"/>
    <cellStyle name="60% - 强调文字颜色 4" xfId="277" xr:uid="{00000000-0005-0000-0000-000087000000}"/>
    <cellStyle name="60% - 强调文字颜色 4 2" xfId="278" xr:uid="{00000000-0005-0000-0000-000088000000}"/>
    <cellStyle name="60% - 强调文字颜色 4 3" xfId="279" xr:uid="{00000000-0005-0000-0000-000089000000}"/>
    <cellStyle name="60% - 强调文字颜色 5" xfId="280" xr:uid="{00000000-0005-0000-0000-00008A000000}"/>
    <cellStyle name="60% - 强调文字颜色 5 2" xfId="281" xr:uid="{00000000-0005-0000-0000-00008B000000}"/>
    <cellStyle name="60% - 强调文字颜色 5 3" xfId="282" xr:uid="{00000000-0005-0000-0000-00008C000000}"/>
    <cellStyle name="60% - 强调文字颜色 6" xfId="283" xr:uid="{00000000-0005-0000-0000-00008D000000}"/>
    <cellStyle name="60% - 强调文字颜色 6 2" xfId="284" xr:uid="{00000000-0005-0000-0000-00008E000000}"/>
    <cellStyle name="60% - 强调文字颜色 6 3" xfId="285" xr:uid="{00000000-0005-0000-0000-00008F000000}"/>
    <cellStyle name="Buena 2" xfId="44" xr:uid="{00000000-0005-0000-0000-000090000000}"/>
    <cellStyle name="Buena 2 2" xfId="286" xr:uid="{00000000-0005-0000-0000-000091000000}"/>
    <cellStyle name="Cálculo 2" xfId="43" xr:uid="{00000000-0005-0000-0000-000092000000}"/>
    <cellStyle name="Cálculo 2 2" xfId="287" xr:uid="{00000000-0005-0000-0000-000093000000}"/>
    <cellStyle name="Cancel" xfId="7" xr:uid="{00000000-0005-0000-0000-000094000000}"/>
    <cellStyle name="Celda de comprobación 2" xfId="42" xr:uid="{00000000-0005-0000-0000-000095000000}"/>
    <cellStyle name="Celda de comprobación 2 2" xfId="288" xr:uid="{00000000-0005-0000-0000-000096000000}"/>
    <cellStyle name="Celda vinculada 2" xfId="41" xr:uid="{00000000-0005-0000-0000-000097000000}"/>
    <cellStyle name="Celda vinculada 2 2" xfId="289" xr:uid="{00000000-0005-0000-0000-000098000000}"/>
    <cellStyle name="Encabezado 4 2" xfId="40" xr:uid="{00000000-0005-0000-0000-000099000000}"/>
    <cellStyle name="Encabezado 4 2 2" xfId="290" xr:uid="{00000000-0005-0000-0000-00009A000000}"/>
    <cellStyle name="Énfasis1 2" xfId="39" xr:uid="{00000000-0005-0000-0000-00009B000000}"/>
    <cellStyle name="Énfasis1 2 2" xfId="291" xr:uid="{00000000-0005-0000-0000-00009C000000}"/>
    <cellStyle name="Énfasis2 2" xfId="38" xr:uid="{00000000-0005-0000-0000-00009D000000}"/>
    <cellStyle name="Énfasis2 2 2" xfId="292" xr:uid="{00000000-0005-0000-0000-00009E000000}"/>
    <cellStyle name="Énfasis3 2" xfId="37" xr:uid="{00000000-0005-0000-0000-00009F000000}"/>
    <cellStyle name="Énfasis3 2 2" xfId="293" xr:uid="{00000000-0005-0000-0000-0000A0000000}"/>
    <cellStyle name="Énfasis4 2" xfId="36" xr:uid="{00000000-0005-0000-0000-0000A1000000}"/>
    <cellStyle name="Énfasis4 2 2" xfId="294" xr:uid="{00000000-0005-0000-0000-0000A2000000}"/>
    <cellStyle name="Énfasis5 2" xfId="67" xr:uid="{00000000-0005-0000-0000-0000A3000000}"/>
    <cellStyle name="Énfasis5 2 2" xfId="295" xr:uid="{00000000-0005-0000-0000-0000A4000000}"/>
    <cellStyle name="Énfasis6 2" xfId="68" xr:uid="{00000000-0005-0000-0000-0000A5000000}"/>
    <cellStyle name="Énfasis6 2 2" xfId="296" xr:uid="{00000000-0005-0000-0000-0000A6000000}"/>
    <cellStyle name="Entrada 2" xfId="69" xr:uid="{00000000-0005-0000-0000-0000A7000000}"/>
    <cellStyle name="Entrada 2 2" xfId="297" xr:uid="{00000000-0005-0000-0000-0000A8000000}"/>
    <cellStyle name="Estilo 1" xfId="8" xr:uid="{00000000-0005-0000-0000-0000A9000000}"/>
    <cellStyle name="Euro" xfId="9" xr:uid="{00000000-0005-0000-0000-0000AA000000}"/>
    <cellStyle name="Euro 2" xfId="65" xr:uid="{00000000-0005-0000-0000-0000AB000000}"/>
    <cellStyle name="Euro 2 2" xfId="90" xr:uid="{00000000-0005-0000-0000-0000AC000000}"/>
    <cellStyle name="Euro 2 3" xfId="124" xr:uid="{00000000-0005-0000-0000-0000AD000000}"/>
    <cellStyle name="Euro 2 4" xfId="298" xr:uid="{00000000-0005-0000-0000-0000AE000000}"/>
    <cellStyle name="Euro 2 4 2" xfId="299" xr:uid="{00000000-0005-0000-0000-0000AF000000}"/>
    <cellStyle name="Euro 2 4 2 2" xfId="300" xr:uid="{00000000-0005-0000-0000-0000B0000000}"/>
    <cellStyle name="Euro 2 4 3" xfId="301" xr:uid="{00000000-0005-0000-0000-0000B1000000}"/>
    <cellStyle name="Euro 3" xfId="89" xr:uid="{00000000-0005-0000-0000-0000B2000000}"/>
    <cellStyle name="Euro 3 2" xfId="302" xr:uid="{00000000-0005-0000-0000-0000B3000000}"/>
    <cellStyle name="Euro 3 2 2" xfId="303" xr:uid="{00000000-0005-0000-0000-0000B4000000}"/>
    <cellStyle name="Euro 3 3" xfId="304" xr:uid="{00000000-0005-0000-0000-0000B5000000}"/>
    <cellStyle name="Euro 3 3 2" xfId="305" xr:uid="{00000000-0005-0000-0000-0000B6000000}"/>
    <cellStyle name="Euro 3 4" xfId="306" xr:uid="{00000000-0005-0000-0000-0000B7000000}"/>
    <cellStyle name="Euro 4" xfId="82" xr:uid="{00000000-0005-0000-0000-0000B8000000}"/>
    <cellStyle name="Euro 5" xfId="115" xr:uid="{00000000-0005-0000-0000-0000B9000000}"/>
    <cellStyle name="Euro 6" xfId="163" xr:uid="{00000000-0005-0000-0000-0000BA000000}"/>
    <cellStyle name="Excel Built-in Explanatory Text" xfId="1267" xr:uid="{E95961AE-A5AA-4520-A1FA-F2BE3E8487F8}"/>
    <cellStyle name="Hipervínculo 2" xfId="10" xr:uid="{00000000-0005-0000-0000-0000BB000000}"/>
    <cellStyle name="Hipervínculo 2 2" xfId="125" xr:uid="{00000000-0005-0000-0000-0000BC000000}"/>
    <cellStyle name="Hipervínculo 2 2 2" xfId="307" xr:uid="{00000000-0005-0000-0000-0000BD000000}"/>
    <cellStyle name="Hipervínculo 2 2 2 2" xfId="308" xr:uid="{00000000-0005-0000-0000-0000BE000000}"/>
    <cellStyle name="Hipervínculo 2 2 2 2 2" xfId="309" xr:uid="{00000000-0005-0000-0000-0000BF000000}"/>
    <cellStyle name="Hipervínculo 2 2 2 2 2 2" xfId="310" xr:uid="{00000000-0005-0000-0000-0000C0000000}"/>
    <cellStyle name="Hipervínculo 2 2 2 2 2 3" xfId="311" xr:uid="{00000000-0005-0000-0000-0000C1000000}"/>
    <cellStyle name="Hipervínculo 2 2 2 2 2 4" xfId="312" xr:uid="{00000000-0005-0000-0000-0000C2000000}"/>
    <cellStyle name="Hipervínculo 2 2 2 2 2 5" xfId="313" xr:uid="{00000000-0005-0000-0000-0000C3000000}"/>
    <cellStyle name="Hipervínculo 2 2 2 2 3" xfId="314" xr:uid="{00000000-0005-0000-0000-0000C4000000}"/>
    <cellStyle name="Hipervínculo 2 2 2 3" xfId="315" xr:uid="{00000000-0005-0000-0000-0000C5000000}"/>
    <cellStyle name="Hipervínculo 2 2 2 3 2" xfId="316" xr:uid="{00000000-0005-0000-0000-0000C6000000}"/>
    <cellStyle name="Hipervínculo 2 2 2 3 2 2" xfId="317" xr:uid="{00000000-0005-0000-0000-0000C7000000}"/>
    <cellStyle name="Hipervínculo 2 2 2 3 2 3" xfId="318" xr:uid="{00000000-0005-0000-0000-0000C8000000}"/>
    <cellStyle name="Hipervínculo 2 2 2 3 3" xfId="319" xr:uid="{00000000-0005-0000-0000-0000C9000000}"/>
    <cellStyle name="Hipervínculo 2 2 2 3 4" xfId="320" xr:uid="{00000000-0005-0000-0000-0000CA000000}"/>
    <cellStyle name="Hipervínculo 2 2 2 4" xfId="321" xr:uid="{00000000-0005-0000-0000-0000CB000000}"/>
    <cellStyle name="Hipervínculo 2 2 3" xfId="322" xr:uid="{00000000-0005-0000-0000-0000CC000000}"/>
    <cellStyle name="Hipervínculo 2 2 3 2" xfId="323" xr:uid="{00000000-0005-0000-0000-0000CD000000}"/>
    <cellStyle name="Hipervínculo 2 2 3 2 2" xfId="324" xr:uid="{00000000-0005-0000-0000-0000CE000000}"/>
    <cellStyle name="Hipervínculo 2 2 3 2 3" xfId="325" xr:uid="{00000000-0005-0000-0000-0000CF000000}"/>
    <cellStyle name="Hipervínculo 2 2 3 2 4" xfId="326" xr:uid="{00000000-0005-0000-0000-0000D0000000}"/>
    <cellStyle name="Hipervínculo 2 2 3 3" xfId="327" xr:uid="{00000000-0005-0000-0000-0000D1000000}"/>
    <cellStyle name="Hipervínculo 2 3" xfId="126" xr:uid="{00000000-0005-0000-0000-0000D2000000}"/>
    <cellStyle name="Hipervínculo 2 3 2" xfId="328" xr:uid="{00000000-0005-0000-0000-0000D3000000}"/>
    <cellStyle name="Hipervínculo 2 3 2 2" xfId="329" xr:uid="{00000000-0005-0000-0000-0000D4000000}"/>
    <cellStyle name="Hipervínculo 2 3 2 2 2" xfId="330" xr:uid="{00000000-0005-0000-0000-0000D5000000}"/>
    <cellStyle name="Hipervínculo 2 3 2 2 3" xfId="331" xr:uid="{00000000-0005-0000-0000-0000D6000000}"/>
    <cellStyle name="Hipervínculo 2 3 2 2 4" xfId="332" xr:uid="{00000000-0005-0000-0000-0000D7000000}"/>
    <cellStyle name="Hipervínculo 2 3 2 3" xfId="333" xr:uid="{00000000-0005-0000-0000-0000D8000000}"/>
    <cellStyle name="Hipervínculo 2 3 2 4" xfId="334" xr:uid="{00000000-0005-0000-0000-0000D9000000}"/>
    <cellStyle name="Hipervínculo 2 3 3" xfId="335" xr:uid="{00000000-0005-0000-0000-0000DA000000}"/>
    <cellStyle name="Hipervínculo 2 3 3 2" xfId="336" xr:uid="{00000000-0005-0000-0000-0000DB000000}"/>
    <cellStyle name="Hipervínculo 2 3 3 2 2" xfId="337" xr:uid="{00000000-0005-0000-0000-0000DC000000}"/>
    <cellStyle name="Hipervínculo 2 3 3 2 3" xfId="338" xr:uid="{00000000-0005-0000-0000-0000DD000000}"/>
    <cellStyle name="Hipervínculo 2 3 3 2 4" xfId="339" xr:uid="{00000000-0005-0000-0000-0000DE000000}"/>
    <cellStyle name="Hipervínculo 2 3 3 3" xfId="340" xr:uid="{00000000-0005-0000-0000-0000DF000000}"/>
    <cellStyle name="Hipervínculo 2 3 4" xfId="1220" xr:uid="{00000000-0005-0000-0000-0000E0000000}"/>
    <cellStyle name="Hipervínculo 2 4" xfId="341" xr:uid="{00000000-0005-0000-0000-0000E1000000}"/>
    <cellStyle name="Hipervínculo 2 4 2" xfId="342" xr:uid="{00000000-0005-0000-0000-0000E2000000}"/>
    <cellStyle name="Hipervínculo 2 4 3" xfId="343" xr:uid="{00000000-0005-0000-0000-0000E3000000}"/>
    <cellStyle name="Hipervínculo 2 4 4" xfId="344" xr:uid="{00000000-0005-0000-0000-0000E4000000}"/>
    <cellStyle name="Hipervínculo 2_Canguros" xfId="127" xr:uid="{00000000-0005-0000-0000-0000E5000000}"/>
    <cellStyle name="Hipervínculo 3" xfId="11" xr:uid="{00000000-0005-0000-0000-0000E6000000}"/>
    <cellStyle name="Hipervínculo 4" xfId="345" xr:uid="{00000000-0005-0000-0000-0000E7000000}"/>
    <cellStyle name="Incorrecto 2" xfId="70" xr:uid="{00000000-0005-0000-0000-0000E8000000}"/>
    <cellStyle name="Incorrecto 2 2" xfId="346" xr:uid="{00000000-0005-0000-0000-0000E9000000}"/>
    <cellStyle name="Millares 2" xfId="12" xr:uid="{00000000-0005-0000-0000-0000EA000000}"/>
    <cellStyle name="Millares 2 2" xfId="13" xr:uid="{00000000-0005-0000-0000-0000EB000000}"/>
    <cellStyle name="Millares 2 2 10" xfId="347" xr:uid="{00000000-0005-0000-0000-0000EC000000}"/>
    <cellStyle name="Millares 2 2 10 2" xfId="348" xr:uid="{00000000-0005-0000-0000-0000ED000000}"/>
    <cellStyle name="Millares 2 2 11" xfId="349" xr:uid="{00000000-0005-0000-0000-0000EE000000}"/>
    <cellStyle name="Millares 2 2 2" xfId="14" xr:uid="{00000000-0005-0000-0000-0000EF000000}"/>
    <cellStyle name="Millares 2 2 2 2" xfId="111" xr:uid="{00000000-0005-0000-0000-0000F0000000}"/>
    <cellStyle name="Millares 2 2 2 2 2" xfId="128" xr:uid="{00000000-0005-0000-0000-0000F1000000}"/>
    <cellStyle name="Millares 2 2 2 2 2 2" xfId="350" xr:uid="{00000000-0005-0000-0000-0000F2000000}"/>
    <cellStyle name="Millares 2 2 2 2 2 2 2" xfId="351" xr:uid="{00000000-0005-0000-0000-0000F3000000}"/>
    <cellStyle name="Millares 2 2 2 2 2 2 2 2" xfId="352" xr:uid="{00000000-0005-0000-0000-0000F4000000}"/>
    <cellStyle name="Millares 2 2 2 2 2 2 2 2 2" xfId="353" xr:uid="{00000000-0005-0000-0000-0000F5000000}"/>
    <cellStyle name="Millares 2 2 2 2 2 2 2 3" xfId="354" xr:uid="{00000000-0005-0000-0000-0000F6000000}"/>
    <cellStyle name="Millares 2 2 2 2 2 2 3" xfId="355" xr:uid="{00000000-0005-0000-0000-0000F7000000}"/>
    <cellStyle name="Millares 2 2 2 2 2 2 3 2" xfId="356" xr:uid="{00000000-0005-0000-0000-0000F8000000}"/>
    <cellStyle name="Millares 2 2 2 2 2 2 4" xfId="357" xr:uid="{00000000-0005-0000-0000-0000F9000000}"/>
    <cellStyle name="Millares 2 2 2 2 2 3" xfId="358" xr:uid="{00000000-0005-0000-0000-0000FA000000}"/>
    <cellStyle name="Millares 2 2 2 2 2 3 2" xfId="359" xr:uid="{00000000-0005-0000-0000-0000FB000000}"/>
    <cellStyle name="Millares 2 2 2 2 2 3 2 2" xfId="360" xr:uid="{00000000-0005-0000-0000-0000FC000000}"/>
    <cellStyle name="Millares 2 2 2 2 2 3 3" xfId="361" xr:uid="{00000000-0005-0000-0000-0000FD000000}"/>
    <cellStyle name="Millares 2 2 2 2 2 3 3 2" xfId="362" xr:uid="{00000000-0005-0000-0000-0000FE000000}"/>
    <cellStyle name="Millares 2 2 2 2 2 3 4" xfId="363" xr:uid="{00000000-0005-0000-0000-0000FF000000}"/>
    <cellStyle name="Millares 2 2 2 2 2 4" xfId="364" xr:uid="{00000000-0005-0000-0000-000000010000}"/>
    <cellStyle name="Millares 2 2 2 2 2 4 2" xfId="365" xr:uid="{00000000-0005-0000-0000-000001010000}"/>
    <cellStyle name="Millares 2 2 2 2 2 5" xfId="366" xr:uid="{00000000-0005-0000-0000-000002010000}"/>
    <cellStyle name="Millares 2 2 2 2 3" xfId="367" xr:uid="{00000000-0005-0000-0000-000003010000}"/>
    <cellStyle name="Millares 2 2 2 2 3 2" xfId="368" xr:uid="{00000000-0005-0000-0000-000004010000}"/>
    <cellStyle name="Millares 2 2 2 2 3 2 2" xfId="369" xr:uid="{00000000-0005-0000-0000-000005010000}"/>
    <cellStyle name="Millares 2 2 2 2 3 2 2 2" xfId="370" xr:uid="{00000000-0005-0000-0000-000006010000}"/>
    <cellStyle name="Millares 2 2 2 2 3 2 2 2 2" xfId="371" xr:uid="{00000000-0005-0000-0000-000007010000}"/>
    <cellStyle name="Millares 2 2 2 2 3 2 2 3" xfId="372" xr:uid="{00000000-0005-0000-0000-000008010000}"/>
    <cellStyle name="Millares 2 2 2 2 3 2 2 4" xfId="373" xr:uid="{00000000-0005-0000-0000-000009010000}"/>
    <cellStyle name="Millares 2 2 2 2 3 2 3" xfId="374" xr:uid="{00000000-0005-0000-0000-00000A010000}"/>
    <cellStyle name="Millares 2 2 2 2 3 2 4" xfId="375" xr:uid="{00000000-0005-0000-0000-00000B010000}"/>
    <cellStyle name="Millares 2 2 2 2 3 2 4 2" xfId="376" xr:uid="{00000000-0005-0000-0000-00000C010000}"/>
    <cellStyle name="Millares 2 2 2 2 3 2 5" xfId="377" xr:uid="{00000000-0005-0000-0000-00000D010000}"/>
    <cellStyle name="Millares 2 2 2 2 3 2 5 2" xfId="378" xr:uid="{00000000-0005-0000-0000-00000E010000}"/>
    <cellStyle name="Millares 2 2 2 2 3 3" xfId="379" xr:uid="{00000000-0005-0000-0000-00000F010000}"/>
    <cellStyle name="Millares 2 2 2 2 3 3 2" xfId="380" xr:uid="{00000000-0005-0000-0000-000010010000}"/>
    <cellStyle name="Millares 2 2 2 2 3 4" xfId="381" xr:uid="{00000000-0005-0000-0000-000011010000}"/>
    <cellStyle name="Millares 2 2 2 2 4" xfId="382" xr:uid="{00000000-0005-0000-0000-000012010000}"/>
    <cellStyle name="Millares 2 2 2 2 4 2" xfId="383" xr:uid="{00000000-0005-0000-0000-000013010000}"/>
    <cellStyle name="Millares 2 2 2 2 4 2 2" xfId="384" xr:uid="{00000000-0005-0000-0000-000014010000}"/>
    <cellStyle name="Millares 2 2 2 2 4 3" xfId="385" xr:uid="{00000000-0005-0000-0000-000015010000}"/>
    <cellStyle name="Millares 2 2 2 2 4 3 2" xfId="386" xr:uid="{00000000-0005-0000-0000-000016010000}"/>
    <cellStyle name="Millares 2 2 2 2 4 4" xfId="387" xr:uid="{00000000-0005-0000-0000-000017010000}"/>
    <cellStyle name="Millares 2 2 2 2 5" xfId="388" xr:uid="{00000000-0005-0000-0000-000018010000}"/>
    <cellStyle name="Millares 2 2 2 2 5 2" xfId="389" xr:uid="{00000000-0005-0000-0000-000019010000}"/>
    <cellStyle name="Millares 2 2 2 2 6" xfId="390" xr:uid="{00000000-0005-0000-0000-00001A010000}"/>
    <cellStyle name="Millares 2 2 2 2 6 2" xfId="391" xr:uid="{00000000-0005-0000-0000-00001B010000}"/>
    <cellStyle name="Millares 2 2 2 2 7" xfId="392" xr:uid="{00000000-0005-0000-0000-00001C010000}"/>
    <cellStyle name="Millares 2 2 2 3" xfId="129" xr:uid="{00000000-0005-0000-0000-00001D010000}"/>
    <cellStyle name="Millares 2 2 2 3 2" xfId="393" xr:uid="{00000000-0005-0000-0000-00001E010000}"/>
    <cellStyle name="Millares 2 2 2 3 2 2" xfId="394" xr:uid="{00000000-0005-0000-0000-00001F010000}"/>
    <cellStyle name="Millares 2 2 2 3 2 2 2" xfId="395" xr:uid="{00000000-0005-0000-0000-000020010000}"/>
    <cellStyle name="Millares 2 2 2 3 2 2 2 2" xfId="396" xr:uid="{00000000-0005-0000-0000-000021010000}"/>
    <cellStyle name="Millares 2 2 2 3 2 2 3" xfId="397" xr:uid="{00000000-0005-0000-0000-000022010000}"/>
    <cellStyle name="Millares 2 2 2 3 2 3" xfId="398" xr:uid="{00000000-0005-0000-0000-000023010000}"/>
    <cellStyle name="Millares 2 2 2 3 2 3 2" xfId="399" xr:uid="{00000000-0005-0000-0000-000024010000}"/>
    <cellStyle name="Millares 2 2 2 3 2 4" xfId="400" xr:uid="{00000000-0005-0000-0000-000025010000}"/>
    <cellStyle name="Millares 2 2 2 3 3" xfId="401" xr:uid="{00000000-0005-0000-0000-000026010000}"/>
    <cellStyle name="Millares 2 2 2 3 3 2" xfId="402" xr:uid="{00000000-0005-0000-0000-000027010000}"/>
    <cellStyle name="Millares 2 2 2 3 3 2 2" xfId="403" xr:uid="{00000000-0005-0000-0000-000028010000}"/>
    <cellStyle name="Millares 2 2 2 3 3 2 2 2" xfId="404" xr:uid="{00000000-0005-0000-0000-000029010000}"/>
    <cellStyle name="Millares 2 2 2 3 3 2 3" xfId="405" xr:uid="{00000000-0005-0000-0000-00002A010000}"/>
    <cellStyle name="Millares 2 2 2 3 3 3" xfId="406" xr:uid="{00000000-0005-0000-0000-00002B010000}"/>
    <cellStyle name="Millares 2 2 2 3 3 3 2" xfId="407" xr:uid="{00000000-0005-0000-0000-00002C010000}"/>
    <cellStyle name="Millares 2 2 2 3 3 4" xfId="408" xr:uid="{00000000-0005-0000-0000-00002D010000}"/>
    <cellStyle name="Millares 2 2 2 3 4" xfId="409" xr:uid="{00000000-0005-0000-0000-00002E010000}"/>
    <cellStyle name="Millares 2 2 2 3 4 2" xfId="410" xr:uid="{00000000-0005-0000-0000-00002F010000}"/>
    <cellStyle name="Millares 2 2 2 3 4 2 2" xfId="411" xr:uid="{00000000-0005-0000-0000-000030010000}"/>
    <cellStyle name="Millares 2 2 2 3 4 3" xfId="412" xr:uid="{00000000-0005-0000-0000-000031010000}"/>
    <cellStyle name="Millares 2 2 2 3 5" xfId="413" xr:uid="{00000000-0005-0000-0000-000032010000}"/>
    <cellStyle name="Millares 2 2 2 3 5 2" xfId="414" xr:uid="{00000000-0005-0000-0000-000033010000}"/>
    <cellStyle name="Millares 2 2 2 3 6" xfId="415" xr:uid="{00000000-0005-0000-0000-000034010000}"/>
    <cellStyle name="Millares 2 2 2 4" xfId="416" xr:uid="{00000000-0005-0000-0000-000035010000}"/>
    <cellStyle name="Millares 2 2 2 4 2" xfId="417" xr:uid="{00000000-0005-0000-0000-000036010000}"/>
    <cellStyle name="Millares 2 2 2 4 2 2" xfId="418" xr:uid="{00000000-0005-0000-0000-000037010000}"/>
    <cellStyle name="Millares 2 2 2 4 2 2 2" xfId="419" xr:uid="{00000000-0005-0000-0000-000038010000}"/>
    <cellStyle name="Millares 2 2 2 4 2 3" xfId="420" xr:uid="{00000000-0005-0000-0000-000039010000}"/>
    <cellStyle name="Millares 2 2 2 4 3" xfId="421" xr:uid="{00000000-0005-0000-0000-00003A010000}"/>
    <cellStyle name="Millares 2 2 2 4 3 2" xfId="422" xr:uid="{00000000-0005-0000-0000-00003B010000}"/>
    <cellStyle name="Millares 2 2 2 4 4" xfId="423" xr:uid="{00000000-0005-0000-0000-00003C010000}"/>
    <cellStyle name="Millares 2 2 2 5" xfId="424" xr:uid="{00000000-0005-0000-0000-00003D010000}"/>
    <cellStyle name="Millares 2 2 2 5 2" xfId="425" xr:uid="{00000000-0005-0000-0000-00003E010000}"/>
    <cellStyle name="Millares 2 2 2 5 2 2" xfId="426" xr:uid="{00000000-0005-0000-0000-00003F010000}"/>
    <cellStyle name="Millares 2 2 2 5 2 2 2" xfId="427" xr:uid="{00000000-0005-0000-0000-000040010000}"/>
    <cellStyle name="Millares 2 2 2 5 2 3" xfId="428" xr:uid="{00000000-0005-0000-0000-000041010000}"/>
    <cellStyle name="Millares 2 2 2 5 3" xfId="429" xr:uid="{00000000-0005-0000-0000-000042010000}"/>
    <cellStyle name="Millares 2 2 2 5 3 2" xfId="430" xr:uid="{00000000-0005-0000-0000-000043010000}"/>
    <cellStyle name="Millares 2 2 2 5 4" xfId="431" xr:uid="{00000000-0005-0000-0000-000044010000}"/>
    <cellStyle name="Millares 2 2 2 6" xfId="432" xr:uid="{00000000-0005-0000-0000-000045010000}"/>
    <cellStyle name="Millares 2 2 2 6 2" xfId="433" xr:uid="{00000000-0005-0000-0000-000046010000}"/>
    <cellStyle name="Millares 2 2 2 6 2 2" xfId="434" xr:uid="{00000000-0005-0000-0000-000047010000}"/>
    <cellStyle name="Millares 2 2 2 6 3" xfId="435" xr:uid="{00000000-0005-0000-0000-000048010000}"/>
    <cellStyle name="Millares 2 2 2 7" xfId="436" xr:uid="{00000000-0005-0000-0000-000049010000}"/>
    <cellStyle name="Millares 2 2 2 7 2" xfId="437" xr:uid="{00000000-0005-0000-0000-00004A010000}"/>
    <cellStyle name="Millares 2 2 2 8" xfId="438" xr:uid="{00000000-0005-0000-0000-00004B010000}"/>
    <cellStyle name="Millares 2 2 3" xfId="86" xr:uid="{00000000-0005-0000-0000-00004C010000}"/>
    <cellStyle name="Millares 2 2 3 2" xfId="130" xr:uid="{00000000-0005-0000-0000-00004D010000}"/>
    <cellStyle name="Millares 2 2 3 2 2" xfId="164" xr:uid="{00000000-0005-0000-0000-00004E010000}"/>
    <cellStyle name="Millares 2 2 3 2 2 2" xfId="439" xr:uid="{00000000-0005-0000-0000-00004F010000}"/>
    <cellStyle name="Millares 2 2 3 2 2 2 2" xfId="440" xr:uid="{00000000-0005-0000-0000-000050010000}"/>
    <cellStyle name="Millares 2 2 3 2 2 2 2 2" xfId="441" xr:uid="{00000000-0005-0000-0000-000051010000}"/>
    <cellStyle name="Millares 2 2 3 2 2 2 2 2 2" xfId="442" xr:uid="{00000000-0005-0000-0000-000052010000}"/>
    <cellStyle name="Millares 2 2 3 2 2 2 2 3" xfId="443" xr:uid="{00000000-0005-0000-0000-000053010000}"/>
    <cellStyle name="Millares 2 2 3 2 2 2 2 3 2" xfId="444" xr:uid="{00000000-0005-0000-0000-000054010000}"/>
    <cellStyle name="Millares 2 2 3 2 2 2 2 4" xfId="445" xr:uid="{00000000-0005-0000-0000-000055010000}"/>
    <cellStyle name="Millares 2 2 3 2 2 2 3" xfId="446" xr:uid="{00000000-0005-0000-0000-000056010000}"/>
    <cellStyle name="Millares 2 2 3 2 2 2 3 2" xfId="447" xr:uid="{00000000-0005-0000-0000-000057010000}"/>
    <cellStyle name="Millares 2 2 3 2 2 2 4" xfId="448" xr:uid="{00000000-0005-0000-0000-000058010000}"/>
    <cellStyle name="Millares 2 2 3 2 2 2 4 2" xfId="449" xr:uid="{00000000-0005-0000-0000-000059010000}"/>
    <cellStyle name="Millares 2 2 3 2 2 2 5" xfId="450" xr:uid="{00000000-0005-0000-0000-00005A010000}"/>
    <cellStyle name="Millares 2 2 3 2 2 3" xfId="165" xr:uid="{00000000-0005-0000-0000-00005B010000}"/>
    <cellStyle name="Millares 2 2 3 2 2 3 2" xfId="451" xr:uid="{00000000-0005-0000-0000-00005C010000}"/>
    <cellStyle name="Millares 2 2 3 2 2 3 2 2" xfId="452" xr:uid="{00000000-0005-0000-0000-00005D010000}"/>
    <cellStyle name="Millares 2 2 3 2 2 3 3" xfId="453" xr:uid="{00000000-0005-0000-0000-00005E010000}"/>
    <cellStyle name="Millares 2 2 3 2 2 3 3 2" xfId="454" xr:uid="{00000000-0005-0000-0000-00005F010000}"/>
    <cellStyle name="Millares 2 2 3 2 2 3 4" xfId="455" xr:uid="{00000000-0005-0000-0000-000060010000}"/>
    <cellStyle name="Millares 2 2 3 2 2 4" xfId="456" xr:uid="{00000000-0005-0000-0000-000061010000}"/>
    <cellStyle name="Millares 2 2 3 2 2 4 2" xfId="457" xr:uid="{00000000-0005-0000-0000-000062010000}"/>
    <cellStyle name="Millares 2 2 3 2 2 5" xfId="458" xr:uid="{00000000-0005-0000-0000-000063010000}"/>
    <cellStyle name="Millares 2 2 3 2 2 5 2" xfId="459" xr:uid="{00000000-0005-0000-0000-000064010000}"/>
    <cellStyle name="Millares 2 2 3 2 2 6" xfId="460" xr:uid="{00000000-0005-0000-0000-000065010000}"/>
    <cellStyle name="Millares 2 2 3 2 3" xfId="461" xr:uid="{00000000-0005-0000-0000-000066010000}"/>
    <cellStyle name="Millares 2 2 3 2 3 2" xfId="462" xr:uid="{00000000-0005-0000-0000-000067010000}"/>
    <cellStyle name="Millares 2 2 3 2 3 2 2" xfId="463" xr:uid="{00000000-0005-0000-0000-000068010000}"/>
    <cellStyle name="Millares 2 2 3 2 3 2 2 2" xfId="464" xr:uid="{00000000-0005-0000-0000-000069010000}"/>
    <cellStyle name="Millares 2 2 3 2 3 2 3" xfId="465" xr:uid="{00000000-0005-0000-0000-00006A010000}"/>
    <cellStyle name="Millares 2 2 3 2 3 3" xfId="466" xr:uid="{00000000-0005-0000-0000-00006B010000}"/>
    <cellStyle name="Millares 2 2 3 2 3 3 2" xfId="467" xr:uid="{00000000-0005-0000-0000-00006C010000}"/>
    <cellStyle name="Millares 2 2 3 2 3 4" xfId="468" xr:uid="{00000000-0005-0000-0000-00006D010000}"/>
    <cellStyle name="Millares 2 2 3 2 4" xfId="469" xr:uid="{00000000-0005-0000-0000-00006E010000}"/>
    <cellStyle name="Millares 2 2 3 2 4 2" xfId="470" xr:uid="{00000000-0005-0000-0000-00006F010000}"/>
    <cellStyle name="Millares 2 2 3 2 4 2 2" xfId="471" xr:uid="{00000000-0005-0000-0000-000070010000}"/>
    <cellStyle name="Millares 2 2 3 2 4 3" xfId="472" xr:uid="{00000000-0005-0000-0000-000071010000}"/>
    <cellStyle name="Millares 2 2 3 2 4 3 2" xfId="473" xr:uid="{00000000-0005-0000-0000-000072010000}"/>
    <cellStyle name="Millares 2 2 3 2 4 4" xfId="474" xr:uid="{00000000-0005-0000-0000-000073010000}"/>
    <cellStyle name="Millares 2 2 3 2 5" xfId="475" xr:uid="{00000000-0005-0000-0000-000074010000}"/>
    <cellStyle name="Millares 2 2 3 2 5 2" xfId="476" xr:uid="{00000000-0005-0000-0000-000075010000}"/>
    <cellStyle name="Millares 2 2 3 2 6" xfId="477" xr:uid="{00000000-0005-0000-0000-000076010000}"/>
    <cellStyle name="Millares 2 2 3 3" xfId="131" xr:uid="{00000000-0005-0000-0000-000077010000}"/>
    <cellStyle name="Millares 2 2 3 3 2" xfId="478" xr:uid="{00000000-0005-0000-0000-000078010000}"/>
    <cellStyle name="Millares 2 2 3 3 2 2" xfId="479" xr:uid="{00000000-0005-0000-0000-000079010000}"/>
    <cellStyle name="Millares 2 2 3 3 2 2 2" xfId="480" xr:uid="{00000000-0005-0000-0000-00007A010000}"/>
    <cellStyle name="Millares 2 2 3 3 2 2 2 2" xfId="481" xr:uid="{00000000-0005-0000-0000-00007B010000}"/>
    <cellStyle name="Millares 2 2 3 3 2 2 3" xfId="482" xr:uid="{00000000-0005-0000-0000-00007C010000}"/>
    <cellStyle name="Millares 2 2 3 3 2 3" xfId="483" xr:uid="{00000000-0005-0000-0000-00007D010000}"/>
    <cellStyle name="Millares 2 2 3 3 2 3 2" xfId="484" xr:uid="{00000000-0005-0000-0000-00007E010000}"/>
    <cellStyle name="Millares 2 2 3 3 2 4" xfId="485" xr:uid="{00000000-0005-0000-0000-00007F010000}"/>
    <cellStyle name="Millares 2 2 3 3 3" xfId="486" xr:uid="{00000000-0005-0000-0000-000080010000}"/>
    <cellStyle name="Millares 2 2 3 3 3 2" xfId="487" xr:uid="{00000000-0005-0000-0000-000081010000}"/>
    <cellStyle name="Millares 2 2 3 3 3 2 2" xfId="488" xr:uid="{00000000-0005-0000-0000-000082010000}"/>
    <cellStyle name="Millares 2 2 3 3 3 2 2 2" xfId="489" xr:uid="{00000000-0005-0000-0000-000083010000}"/>
    <cellStyle name="Millares 2 2 3 3 3 2 3" xfId="490" xr:uid="{00000000-0005-0000-0000-000084010000}"/>
    <cellStyle name="Millares 2 2 3 3 3 3" xfId="491" xr:uid="{00000000-0005-0000-0000-000085010000}"/>
    <cellStyle name="Millares 2 2 3 3 3 3 2" xfId="492" xr:uid="{00000000-0005-0000-0000-000086010000}"/>
    <cellStyle name="Millares 2 2 3 3 3 4" xfId="493" xr:uid="{00000000-0005-0000-0000-000087010000}"/>
    <cellStyle name="Millares 2 2 3 3 4" xfId="494" xr:uid="{00000000-0005-0000-0000-000088010000}"/>
    <cellStyle name="Millares 2 2 3 3 4 2" xfId="495" xr:uid="{00000000-0005-0000-0000-000089010000}"/>
    <cellStyle name="Millares 2 2 3 3 4 2 2" xfId="496" xr:uid="{00000000-0005-0000-0000-00008A010000}"/>
    <cellStyle name="Millares 2 2 3 3 4 3" xfId="497" xr:uid="{00000000-0005-0000-0000-00008B010000}"/>
    <cellStyle name="Millares 2 2 3 3 5" xfId="498" xr:uid="{00000000-0005-0000-0000-00008C010000}"/>
    <cellStyle name="Millares 2 2 3 3 5 2" xfId="499" xr:uid="{00000000-0005-0000-0000-00008D010000}"/>
    <cellStyle name="Millares 2 2 3 3 6" xfId="500" xr:uid="{00000000-0005-0000-0000-00008E010000}"/>
    <cellStyle name="Millares 2 2 3 4" xfId="501" xr:uid="{00000000-0005-0000-0000-00008F010000}"/>
    <cellStyle name="Millares 2 2 3 4 2" xfId="502" xr:uid="{00000000-0005-0000-0000-000090010000}"/>
    <cellStyle name="Millares 2 2 3 4 2 2" xfId="503" xr:uid="{00000000-0005-0000-0000-000091010000}"/>
    <cellStyle name="Millares 2 2 3 4 2 2 2" xfId="504" xr:uid="{00000000-0005-0000-0000-000092010000}"/>
    <cellStyle name="Millares 2 2 3 4 2 2 2 2" xfId="505" xr:uid="{00000000-0005-0000-0000-000093010000}"/>
    <cellStyle name="Millares 2 2 3 4 2 2 3" xfId="506" xr:uid="{00000000-0005-0000-0000-000094010000}"/>
    <cellStyle name="Millares 2 2 3 4 2 2 3 2" xfId="507" xr:uid="{00000000-0005-0000-0000-000095010000}"/>
    <cellStyle name="Millares 2 2 3 4 2 2 4" xfId="508" xr:uid="{00000000-0005-0000-0000-000096010000}"/>
    <cellStyle name="Millares 2 2 3 4 2 2 4 2" xfId="509" xr:uid="{00000000-0005-0000-0000-000097010000}"/>
    <cellStyle name="Millares 2 2 3 4 2 2 5" xfId="510" xr:uid="{00000000-0005-0000-0000-000098010000}"/>
    <cellStyle name="Millares 2 2 3 4 2 2 6" xfId="1222" xr:uid="{00000000-0005-0000-0000-000099010000}"/>
    <cellStyle name="Millares 2 2 3 4 2 3" xfId="511" xr:uid="{00000000-0005-0000-0000-00009A010000}"/>
    <cellStyle name="Millares 2 2 3 4 2 3 2" xfId="512" xr:uid="{00000000-0005-0000-0000-00009B010000}"/>
    <cellStyle name="Millares 2 2 3 4 2 4" xfId="513" xr:uid="{00000000-0005-0000-0000-00009C010000}"/>
    <cellStyle name="Millares 2 2 3 4 2 4 2" xfId="514" xr:uid="{00000000-0005-0000-0000-00009D010000}"/>
    <cellStyle name="Millares 2 2 3 4 2 5" xfId="515" xr:uid="{00000000-0005-0000-0000-00009E010000}"/>
    <cellStyle name="Millares 2 2 3 4 3" xfId="516" xr:uid="{00000000-0005-0000-0000-00009F010000}"/>
    <cellStyle name="Millares 2 2 3 4 3 2" xfId="517" xr:uid="{00000000-0005-0000-0000-0000A0010000}"/>
    <cellStyle name="Millares 2 2 3 4 3 2 2" xfId="518" xr:uid="{00000000-0005-0000-0000-0000A1010000}"/>
    <cellStyle name="Millares 2 2 3 4 3 3" xfId="519" xr:uid="{00000000-0005-0000-0000-0000A2010000}"/>
    <cellStyle name="Millares 2 2 3 4 3 3 2" xfId="520" xr:uid="{00000000-0005-0000-0000-0000A3010000}"/>
    <cellStyle name="Millares 2 2 3 4 3 4" xfId="521" xr:uid="{00000000-0005-0000-0000-0000A4010000}"/>
    <cellStyle name="Millares 2 2 3 4 3 4 2" xfId="522" xr:uid="{00000000-0005-0000-0000-0000A5010000}"/>
    <cellStyle name="Millares 2 2 3 4 3 4 2 2" xfId="523" xr:uid="{00000000-0005-0000-0000-0000A6010000}"/>
    <cellStyle name="Millares 2 2 3 4 3 4 3" xfId="524" xr:uid="{00000000-0005-0000-0000-0000A7010000}"/>
    <cellStyle name="Millares 2 2 3 4 3 5" xfId="525" xr:uid="{00000000-0005-0000-0000-0000A8010000}"/>
    <cellStyle name="Millares 2 2 3 4 4" xfId="526" xr:uid="{00000000-0005-0000-0000-0000A9010000}"/>
    <cellStyle name="Millares 2 2 3 4 4 2" xfId="527" xr:uid="{00000000-0005-0000-0000-0000AA010000}"/>
    <cellStyle name="Millares 2 2 3 4 5" xfId="528" xr:uid="{00000000-0005-0000-0000-0000AB010000}"/>
    <cellStyle name="Millares 2 2 3 4 5 2" xfId="529" xr:uid="{00000000-0005-0000-0000-0000AC010000}"/>
    <cellStyle name="Millares 2 2 3 4 6" xfId="530" xr:uid="{00000000-0005-0000-0000-0000AD010000}"/>
    <cellStyle name="Millares 2 2 3 4 7" xfId="1221" xr:uid="{00000000-0005-0000-0000-0000AE010000}"/>
    <cellStyle name="Millares 2 2 3 5" xfId="531" xr:uid="{00000000-0005-0000-0000-0000AF010000}"/>
    <cellStyle name="Millares 2 2 3 5 2" xfId="532" xr:uid="{00000000-0005-0000-0000-0000B0010000}"/>
    <cellStyle name="Millares 2 2 3 5 2 2" xfId="533" xr:uid="{00000000-0005-0000-0000-0000B1010000}"/>
    <cellStyle name="Millares 2 2 3 5 3" xfId="534" xr:uid="{00000000-0005-0000-0000-0000B2010000}"/>
    <cellStyle name="Millares 2 2 3 5 3 2" xfId="535" xr:uid="{00000000-0005-0000-0000-0000B3010000}"/>
    <cellStyle name="Millares 2 2 3 5 4" xfId="536" xr:uid="{00000000-0005-0000-0000-0000B4010000}"/>
    <cellStyle name="Millares 2 2 3 6" xfId="537" xr:uid="{00000000-0005-0000-0000-0000B5010000}"/>
    <cellStyle name="Millares 2 2 3 6 2" xfId="538" xr:uid="{00000000-0005-0000-0000-0000B6010000}"/>
    <cellStyle name="Millares 2 2 3 7" xfId="539" xr:uid="{00000000-0005-0000-0000-0000B7010000}"/>
    <cellStyle name="Millares 2 2 3 7 2" xfId="540" xr:uid="{00000000-0005-0000-0000-0000B8010000}"/>
    <cellStyle name="Millares 2 2 3 8" xfId="541" xr:uid="{00000000-0005-0000-0000-0000B9010000}"/>
    <cellStyle name="Millares 2 2 3 8 2" xfId="542" xr:uid="{00000000-0005-0000-0000-0000BA010000}"/>
    <cellStyle name="Millares 2 2 3 9" xfId="543" xr:uid="{00000000-0005-0000-0000-0000BB010000}"/>
    <cellStyle name="Millares 2 2 4" xfId="132" xr:uid="{00000000-0005-0000-0000-0000BC010000}"/>
    <cellStyle name="Millares 2 2 4 2" xfId="544" xr:uid="{00000000-0005-0000-0000-0000BD010000}"/>
    <cellStyle name="Millares 2 2 4 2 2" xfId="545" xr:uid="{00000000-0005-0000-0000-0000BE010000}"/>
    <cellStyle name="Millares 2 2 4 2 2 2" xfId="546" xr:uid="{00000000-0005-0000-0000-0000BF010000}"/>
    <cellStyle name="Millares 2 2 4 2 2 2 2" xfId="547" xr:uid="{00000000-0005-0000-0000-0000C0010000}"/>
    <cellStyle name="Millares 2 2 4 2 2 2 2 2" xfId="548" xr:uid="{00000000-0005-0000-0000-0000C1010000}"/>
    <cellStyle name="Millares 2 2 4 2 2 2 3" xfId="549" xr:uid="{00000000-0005-0000-0000-0000C2010000}"/>
    <cellStyle name="Millares 2 2 4 2 2 3" xfId="550" xr:uid="{00000000-0005-0000-0000-0000C3010000}"/>
    <cellStyle name="Millares 2 2 4 2 2 3 2" xfId="551" xr:uid="{00000000-0005-0000-0000-0000C4010000}"/>
    <cellStyle name="Millares 2 2 4 2 2 4" xfId="552" xr:uid="{00000000-0005-0000-0000-0000C5010000}"/>
    <cellStyle name="Millares 2 2 4 2 3" xfId="553" xr:uid="{00000000-0005-0000-0000-0000C6010000}"/>
    <cellStyle name="Millares 2 2 4 2 3 2" xfId="554" xr:uid="{00000000-0005-0000-0000-0000C7010000}"/>
    <cellStyle name="Millares 2 2 4 2 3 2 2" xfId="555" xr:uid="{00000000-0005-0000-0000-0000C8010000}"/>
    <cellStyle name="Millares 2 2 4 2 3 3" xfId="556" xr:uid="{00000000-0005-0000-0000-0000C9010000}"/>
    <cellStyle name="Millares 2 2 4 2 3 3 2" xfId="557" xr:uid="{00000000-0005-0000-0000-0000CA010000}"/>
    <cellStyle name="Millares 2 2 4 2 3 4" xfId="558" xr:uid="{00000000-0005-0000-0000-0000CB010000}"/>
    <cellStyle name="Millares 2 2 4 2 4" xfId="559" xr:uid="{00000000-0005-0000-0000-0000CC010000}"/>
    <cellStyle name="Millares 2 2 4 2 4 2" xfId="560" xr:uid="{00000000-0005-0000-0000-0000CD010000}"/>
    <cellStyle name="Millares 2 2 4 2 5" xfId="561" xr:uid="{00000000-0005-0000-0000-0000CE010000}"/>
    <cellStyle name="Millares 2 2 4 3" xfId="562" xr:uid="{00000000-0005-0000-0000-0000CF010000}"/>
    <cellStyle name="Millares 2 2 4 3 2" xfId="563" xr:uid="{00000000-0005-0000-0000-0000D0010000}"/>
    <cellStyle name="Millares 2 2 4 3 2 2" xfId="564" xr:uid="{00000000-0005-0000-0000-0000D1010000}"/>
    <cellStyle name="Millares 2 2 4 3 2 2 2" xfId="565" xr:uid="{00000000-0005-0000-0000-0000D2010000}"/>
    <cellStyle name="Millares 2 2 4 3 2 3" xfId="566" xr:uid="{00000000-0005-0000-0000-0000D3010000}"/>
    <cellStyle name="Millares 2 2 4 3 2 3 2" xfId="567" xr:uid="{00000000-0005-0000-0000-0000D4010000}"/>
    <cellStyle name="Millares 2 2 4 3 2 4" xfId="568" xr:uid="{00000000-0005-0000-0000-0000D5010000}"/>
    <cellStyle name="Millares 2 2 4 3 3" xfId="569" xr:uid="{00000000-0005-0000-0000-0000D6010000}"/>
    <cellStyle name="Millares 2 2 4 3 3 2" xfId="570" xr:uid="{00000000-0005-0000-0000-0000D7010000}"/>
    <cellStyle name="Millares 2 2 4 3 3 2 2" xfId="571" xr:uid="{00000000-0005-0000-0000-0000D8010000}"/>
    <cellStyle name="Millares 2 2 4 3 3 3" xfId="572" xr:uid="{00000000-0005-0000-0000-0000D9010000}"/>
    <cellStyle name="Millares 2 2 4 3 4" xfId="573" xr:uid="{00000000-0005-0000-0000-0000DA010000}"/>
    <cellStyle name="Millares 2 2 4 3 4 2" xfId="574" xr:uid="{00000000-0005-0000-0000-0000DB010000}"/>
    <cellStyle name="Millares 2 2 4 3 5" xfId="575" xr:uid="{00000000-0005-0000-0000-0000DC010000}"/>
    <cellStyle name="Millares 2 2 4 4" xfId="576" xr:uid="{00000000-0005-0000-0000-0000DD010000}"/>
    <cellStyle name="Millares 2 2 4 4 2" xfId="577" xr:uid="{00000000-0005-0000-0000-0000DE010000}"/>
    <cellStyle name="Millares 2 2 4 4 2 2" xfId="578" xr:uid="{00000000-0005-0000-0000-0000DF010000}"/>
    <cellStyle name="Millares 2 2 4 4 3" xfId="579" xr:uid="{00000000-0005-0000-0000-0000E0010000}"/>
    <cellStyle name="Millares 2 2 4 4 3 2" xfId="580" xr:uid="{00000000-0005-0000-0000-0000E1010000}"/>
    <cellStyle name="Millares 2 2 4 4 4" xfId="581" xr:uid="{00000000-0005-0000-0000-0000E2010000}"/>
    <cellStyle name="Millares 2 2 4 5" xfId="582" xr:uid="{00000000-0005-0000-0000-0000E3010000}"/>
    <cellStyle name="Millares 2 2 4 5 2" xfId="583" xr:uid="{00000000-0005-0000-0000-0000E4010000}"/>
    <cellStyle name="Millares 2 2 4 5 2 2" xfId="584" xr:uid="{00000000-0005-0000-0000-0000E5010000}"/>
    <cellStyle name="Millares 2 2 4 5 3" xfId="585" xr:uid="{00000000-0005-0000-0000-0000E6010000}"/>
    <cellStyle name="Millares 2 2 4 5 3 2" xfId="586" xr:uid="{00000000-0005-0000-0000-0000E7010000}"/>
    <cellStyle name="Millares 2 2 4 5 3 2 2" xfId="587" xr:uid="{00000000-0005-0000-0000-0000E8010000}"/>
    <cellStyle name="Millares 2 2 4 5 3 3" xfId="588" xr:uid="{00000000-0005-0000-0000-0000E9010000}"/>
    <cellStyle name="Millares 2 2 4 5 4" xfId="589" xr:uid="{00000000-0005-0000-0000-0000EA010000}"/>
    <cellStyle name="Millares 2 2 4 6" xfId="590" xr:uid="{00000000-0005-0000-0000-0000EB010000}"/>
    <cellStyle name="Millares 2 2 4 6 2" xfId="591" xr:uid="{00000000-0005-0000-0000-0000EC010000}"/>
    <cellStyle name="Millares 2 2 4 6 2 2" xfId="592" xr:uid="{00000000-0005-0000-0000-0000ED010000}"/>
    <cellStyle name="Millares 2 2 4 6 3" xfId="593" xr:uid="{00000000-0005-0000-0000-0000EE010000}"/>
    <cellStyle name="Millares 2 2 4 7" xfId="594" xr:uid="{00000000-0005-0000-0000-0000EF010000}"/>
    <cellStyle name="Millares 2 2 4 7 2" xfId="595" xr:uid="{00000000-0005-0000-0000-0000F0010000}"/>
    <cellStyle name="Millares 2 2 4 7 2 2" xfId="596" xr:uid="{00000000-0005-0000-0000-0000F1010000}"/>
    <cellStyle name="Millares 2 2 4 7 3" xfId="597" xr:uid="{00000000-0005-0000-0000-0000F2010000}"/>
    <cellStyle name="Millares 2 2 4 7 3 2" xfId="598" xr:uid="{00000000-0005-0000-0000-0000F3010000}"/>
    <cellStyle name="Millares 2 2 4 7 4" xfId="599" xr:uid="{00000000-0005-0000-0000-0000F4010000}"/>
    <cellStyle name="Millares 2 2 4 8" xfId="600" xr:uid="{00000000-0005-0000-0000-0000F5010000}"/>
    <cellStyle name="Millares 2 2 4 8 2" xfId="601" xr:uid="{00000000-0005-0000-0000-0000F6010000}"/>
    <cellStyle name="Millares 2 2 4 9" xfId="602" xr:uid="{00000000-0005-0000-0000-0000F7010000}"/>
    <cellStyle name="Millares 2 2 5" xfId="133" xr:uid="{00000000-0005-0000-0000-0000F8010000}"/>
    <cellStyle name="Millares 2 2 5 2" xfId="603" xr:uid="{00000000-0005-0000-0000-0000F9010000}"/>
    <cellStyle name="Millares 2 2 5 2 2" xfId="604" xr:uid="{00000000-0005-0000-0000-0000FA010000}"/>
    <cellStyle name="Millares 2 2 5 2 2 2" xfId="605" xr:uid="{00000000-0005-0000-0000-0000FB010000}"/>
    <cellStyle name="Millares 2 2 5 2 2 2 2" xfId="606" xr:uid="{00000000-0005-0000-0000-0000FC010000}"/>
    <cellStyle name="Millares 2 2 5 2 2 3" xfId="607" xr:uid="{00000000-0005-0000-0000-0000FD010000}"/>
    <cellStyle name="Millares 2 2 5 2 3" xfId="608" xr:uid="{00000000-0005-0000-0000-0000FE010000}"/>
    <cellStyle name="Millares 2 2 5 2 3 2" xfId="609" xr:uid="{00000000-0005-0000-0000-0000FF010000}"/>
    <cellStyle name="Millares 2 2 5 2 4" xfId="610" xr:uid="{00000000-0005-0000-0000-000000020000}"/>
    <cellStyle name="Millares 2 2 5 3" xfId="611" xr:uid="{00000000-0005-0000-0000-000001020000}"/>
    <cellStyle name="Millares 2 2 5 3 2" xfId="612" xr:uid="{00000000-0005-0000-0000-000002020000}"/>
    <cellStyle name="Millares 2 2 5 3 2 2" xfId="613" xr:uid="{00000000-0005-0000-0000-000003020000}"/>
    <cellStyle name="Millares 2 2 5 3 2 2 2" xfId="614" xr:uid="{00000000-0005-0000-0000-000004020000}"/>
    <cellStyle name="Millares 2 2 5 3 2 3" xfId="615" xr:uid="{00000000-0005-0000-0000-000005020000}"/>
    <cellStyle name="Millares 2 2 5 3 3" xfId="616" xr:uid="{00000000-0005-0000-0000-000006020000}"/>
    <cellStyle name="Millares 2 2 5 3 3 2" xfId="617" xr:uid="{00000000-0005-0000-0000-000007020000}"/>
    <cellStyle name="Millares 2 2 5 3 4" xfId="618" xr:uid="{00000000-0005-0000-0000-000008020000}"/>
    <cellStyle name="Millares 2 2 5 4" xfId="619" xr:uid="{00000000-0005-0000-0000-000009020000}"/>
    <cellStyle name="Millares 2 2 5 4 2" xfId="620" xr:uid="{00000000-0005-0000-0000-00000A020000}"/>
    <cellStyle name="Millares 2 2 5 4 2 2" xfId="621" xr:uid="{00000000-0005-0000-0000-00000B020000}"/>
    <cellStyle name="Millares 2 2 5 4 3" xfId="622" xr:uid="{00000000-0005-0000-0000-00000C020000}"/>
    <cellStyle name="Millares 2 2 5 4 3 2" xfId="623" xr:uid="{00000000-0005-0000-0000-00000D020000}"/>
    <cellStyle name="Millares 2 2 5 4 4" xfId="624" xr:uid="{00000000-0005-0000-0000-00000E020000}"/>
    <cellStyle name="Millares 2 2 5 5" xfId="625" xr:uid="{00000000-0005-0000-0000-00000F020000}"/>
    <cellStyle name="Millares 2 2 5 5 2" xfId="626" xr:uid="{00000000-0005-0000-0000-000010020000}"/>
    <cellStyle name="Millares 2 2 5 5 2 2" xfId="627" xr:uid="{00000000-0005-0000-0000-000011020000}"/>
    <cellStyle name="Millares 2 2 5 5 3" xfId="628" xr:uid="{00000000-0005-0000-0000-000012020000}"/>
    <cellStyle name="Millares 2 2 5 5 3 2" xfId="629" xr:uid="{00000000-0005-0000-0000-000013020000}"/>
    <cellStyle name="Millares 2 2 5 5 4" xfId="630" xr:uid="{00000000-0005-0000-0000-000014020000}"/>
    <cellStyle name="Millares 2 2 5 6" xfId="631" xr:uid="{00000000-0005-0000-0000-000015020000}"/>
    <cellStyle name="Millares 2 2 5 6 2" xfId="632" xr:uid="{00000000-0005-0000-0000-000016020000}"/>
    <cellStyle name="Millares 2 2 5 7" xfId="633" xr:uid="{00000000-0005-0000-0000-000017020000}"/>
    <cellStyle name="Millares 2 2 6" xfId="134" xr:uid="{00000000-0005-0000-0000-000018020000}"/>
    <cellStyle name="Millares 2 2 6 2" xfId="634" xr:uid="{00000000-0005-0000-0000-000019020000}"/>
    <cellStyle name="Millares 2 2 6 2 2" xfId="635" xr:uid="{00000000-0005-0000-0000-00001A020000}"/>
    <cellStyle name="Millares 2 2 6 2 2 2" xfId="636" xr:uid="{00000000-0005-0000-0000-00001B020000}"/>
    <cellStyle name="Millares 2 2 6 2 2 2 2" xfId="637" xr:uid="{00000000-0005-0000-0000-00001C020000}"/>
    <cellStyle name="Millares 2 2 6 2 2 3" xfId="638" xr:uid="{00000000-0005-0000-0000-00001D020000}"/>
    <cellStyle name="Millares 2 2 6 2 3" xfId="639" xr:uid="{00000000-0005-0000-0000-00001E020000}"/>
    <cellStyle name="Millares 2 2 6 2 3 2" xfId="640" xr:uid="{00000000-0005-0000-0000-00001F020000}"/>
    <cellStyle name="Millares 2 2 6 2 4" xfId="641" xr:uid="{00000000-0005-0000-0000-000020020000}"/>
    <cellStyle name="Millares 2 2 6 3" xfId="642" xr:uid="{00000000-0005-0000-0000-000021020000}"/>
    <cellStyle name="Millares 2 2 6 3 2" xfId="643" xr:uid="{00000000-0005-0000-0000-000022020000}"/>
    <cellStyle name="Millares 2 2 6 3 2 2" xfId="644" xr:uid="{00000000-0005-0000-0000-000023020000}"/>
    <cellStyle name="Millares 2 2 6 3 2 2 2" xfId="645" xr:uid="{00000000-0005-0000-0000-000024020000}"/>
    <cellStyle name="Millares 2 2 6 3 2 3" xfId="646" xr:uid="{00000000-0005-0000-0000-000025020000}"/>
    <cellStyle name="Millares 2 2 6 3 3" xfId="647" xr:uid="{00000000-0005-0000-0000-000026020000}"/>
    <cellStyle name="Millares 2 2 6 3 3 2" xfId="648" xr:uid="{00000000-0005-0000-0000-000027020000}"/>
    <cellStyle name="Millares 2 2 6 3 4" xfId="649" xr:uid="{00000000-0005-0000-0000-000028020000}"/>
    <cellStyle name="Millares 2 2 6 4" xfId="650" xr:uid="{00000000-0005-0000-0000-000029020000}"/>
    <cellStyle name="Millares 2 2 6 4 2" xfId="651" xr:uid="{00000000-0005-0000-0000-00002A020000}"/>
    <cellStyle name="Millares 2 2 6 4 2 2" xfId="652" xr:uid="{00000000-0005-0000-0000-00002B020000}"/>
    <cellStyle name="Millares 2 2 6 4 3" xfId="653" xr:uid="{00000000-0005-0000-0000-00002C020000}"/>
    <cellStyle name="Millares 2 2 6 5" xfId="654" xr:uid="{00000000-0005-0000-0000-00002D020000}"/>
    <cellStyle name="Millares 2 2 6 5 2" xfId="655" xr:uid="{00000000-0005-0000-0000-00002E020000}"/>
    <cellStyle name="Millares 2 2 6 6" xfId="656" xr:uid="{00000000-0005-0000-0000-00002F020000}"/>
    <cellStyle name="Millares 2 2 7" xfId="657" xr:uid="{00000000-0005-0000-0000-000030020000}"/>
    <cellStyle name="Millares 2 2 7 2" xfId="658" xr:uid="{00000000-0005-0000-0000-000031020000}"/>
    <cellStyle name="Millares 2 2 7 2 2" xfId="659" xr:uid="{00000000-0005-0000-0000-000032020000}"/>
    <cellStyle name="Millares 2 2 7 2 2 2" xfId="660" xr:uid="{00000000-0005-0000-0000-000033020000}"/>
    <cellStyle name="Millares 2 2 7 2 2 2 2" xfId="661" xr:uid="{00000000-0005-0000-0000-000034020000}"/>
    <cellStyle name="Millares 2 2 7 2 2 3" xfId="662" xr:uid="{00000000-0005-0000-0000-000035020000}"/>
    <cellStyle name="Millares 2 2 7 2 2 3 2" xfId="663" xr:uid="{00000000-0005-0000-0000-000036020000}"/>
    <cellStyle name="Millares 2 2 7 2 2 4" xfId="664" xr:uid="{00000000-0005-0000-0000-000037020000}"/>
    <cellStyle name="Millares 2 2 7 2 2 4 2" xfId="665" xr:uid="{00000000-0005-0000-0000-000038020000}"/>
    <cellStyle name="Millares 2 2 7 2 2 5" xfId="666" xr:uid="{00000000-0005-0000-0000-000039020000}"/>
    <cellStyle name="Millares 2 2 7 2 3" xfId="667" xr:uid="{00000000-0005-0000-0000-00003A020000}"/>
    <cellStyle name="Millares 2 2 7 2 3 2" xfId="668" xr:uid="{00000000-0005-0000-0000-00003B020000}"/>
    <cellStyle name="Millares 2 2 7 2 4" xfId="669" xr:uid="{00000000-0005-0000-0000-00003C020000}"/>
    <cellStyle name="Millares 2 2 7 2 4 2" xfId="670" xr:uid="{00000000-0005-0000-0000-00003D020000}"/>
    <cellStyle name="Millares 2 2 7 2 5" xfId="671" xr:uid="{00000000-0005-0000-0000-00003E020000}"/>
    <cellStyle name="Millares 2 2 7 3" xfId="672" xr:uid="{00000000-0005-0000-0000-00003F020000}"/>
    <cellStyle name="Millares 2 2 7 3 2" xfId="673" xr:uid="{00000000-0005-0000-0000-000040020000}"/>
    <cellStyle name="Millares 2 2 7 3 2 2" xfId="674" xr:uid="{00000000-0005-0000-0000-000041020000}"/>
    <cellStyle name="Millares 2 2 7 3 3" xfId="675" xr:uid="{00000000-0005-0000-0000-000042020000}"/>
    <cellStyle name="Millares 2 2 7 3 3 2" xfId="676" xr:uid="{00000000-0005-0000-0000-000043020000}"/>
    <cellStyle name="Millares 2 2 7 3 4" xfId="677" xr:uid="{00000000-0005-0000-0000-000044020000}"/>
    <cellStyle name="Millares 2 2 7 3 4 2" xfId="678" xr:uid="{00000000-0005-0000-0000-000045020000}"/>
    <cellStyle name="Millares 2 2 7 3 5" xfId="679" xr:uid="{00000000-0005-0000-0000-000046020000}"/>
    <cellStyle name="Millares 2 2 7 4" xfId="680" xr:uid="{00000000-0005-0000-0000-000047020000}"/>
    <cellStyle name="Millares 2 2 7 4 2" xfId="681" xr:uid="{00000000-0005-0000-0000-000048020000}"/>
    <cellStyle name="Millares 2 2 7 5" xfId="682" xr:uid="{00000000-0005-0000-0000-000049020000}"/>
    <cellStyle name="Millares 2 2 8" xfId="683" xr:uid="{00000000-0005-0000-0000-00004A020000}"/>
    <cellStyle name="Millares 2 2 8 2" xfId="684" xr:uid="{00000000-0005-0000-0000-00004B020000}"/>
    <cellStyle name="Millares 2 2 8 2 2" xfId="685" xr:uid="{00000000-0005-0000-0000-00004C020000}"/>
    <cellStyle name="Millares 2 2 8 2 2 2" xfId="686" xr:uid="{00000000-0005-0000-0000-00004D020000}"/>
    <cellStyle name="Millares 2 2 8 2 2 2 2" xfId="687" xr:uid="{00000000-0005-0000-0000-00004E020000}"/>
    <cellStyle name="Millares 2 2 8 2 2 3" xfId="688" xr:uid="{00000000-0005-0000-0000-00004F020000}"/>
    <cellStyle name="Millares 2 2 8 2 3" xfId="689" xr:uid="{00000000-0005-0000-0000-000050020000}"/>
    <cellStyle name="Millares 2 2 8 2 3 2" xfId="690" xr:uid="{00000000-0005-0000-0000-000051020000}"/>
    <cellStyle name="Millares 2 2 8 2 4" xfId="691" xr:uid="{00000000-0005-0000-0000-000052020000}"/>
    <cellStyle name="Millares 2 2 8 3" xfId="692" xr:uid="{00000000-0005-0000-0000-000053020000}"/>
    <cellStyle name="Millares 2 2 8 3 2" xfId="693" xr:uid="{00000000-0005-0000-0000-000054020000}"/>
    <cellStyle name="Millares 2 2 8 3 2 2" xfId="694" xr:uid="{00000000-0005-0000-0000-000055020000}"/>
    <cellStyle name="Millares 2 2 8 3 3" xfId="695" xr:uid="{00000000-0005-0000-0000-000056020000}"/>
    <cellStyle name="Millares 2 2 8 4" xfId="696" xr:uid="{00000000-0005-0000-0000-000057020000}"/>
    <cellStyle name="Millares 2 2 8 4 2" xfId="697" xr:uid="{00000000-0005-0000-0000-000058020000}"/>
    <cellStyle name="Millares 2 2 8 5" xfId="698" xr:uid="{00000000-0005-0000-0000-000059020000}"/>
    <cellStyle name="Millares 2 2 8 5 2" xfId="699" xr:uid="{00000000-0005-0000-0000-00005A020000}"/>
    <cellStyle name="Millares 2 2 8 6" xfId="700" xr:uid="{00000000-0005-0000-0000-00005B020000}"/>
    <cellStyle name="Millares 2 2 9" xfId="701" xr:uid="{00000000-0005-0000-0000-00005C020000}"/>
    <cellStyle name="Millares 2 2 9 2" xfId="702" xr:uid="{00000000-0005-0000-0000-00005D020000}"/>
    <cellStyle name="Millares 2 2 9 2 2" xfId="703" xr:uid="{00000000-0005-0000-0000-00005E020000}"/>
    <cellStyle name="Millares 2 2 9 3" xfId="704" xr:uid="{00000000-0005-0000-0000-00005F020000}"/>
    <cellStyle name="Millares 2 2_13.02 (2)" xfId="135" xr:uid="{00000000-0005-0000-0000-000060020000}"/>
    <cellStyle name="Millares 2 3" xfId="15" xr:uid="{00000000-0005-0000-0000-000061020000}"/>
    <cellStyle name="Millares 2 3 10" xfId="1223" xr:uid="{00000000-0005-0000-0000-000062020000}"/>
    <cellStyle name="Millares 2 3 2" xfId="16" xr:uid="{00000000-0005-0000-0000-000063020000}"/>
    <cellStyle name="Millares 2 3 2 2" xfId="136" xr:uid="{00000000-0005-0000-0000-000064020000}"/>
    <cellStyle name="Millares 2 3 2 2 2" xfId="705" xr:uid="{00000000-0005-0000-0000-000065020000}"/>
    <cellStyle name="Millares 2 3 2 2 2 2" xfId="706" xr:uid="{00000000-0005-0000-0000-000066020000}"/>
    <cellStyle name="Millares 2 3 2 2 2 2 2" xfId="707" xr:uid="{00000000-0005-0000-0000-000067020000}"/>
    <cellStyle name="Millares 2 3 2 2 2 2 2 2" xfId="708" xr:uid="{00000000-0005-0000-0000-000068020000}"/>
    <cellStyle name="Millares 2 3 2 2 2 2 2 2 2" xfId="709" xr:uid="{00000000-0005-0000-0000-000069020000}"/>
    <cellStyle name="Millares 2 3 2 2 2 2 2 3" xfId="710" xr:uid="{00000000-0005-0000-0000-00006A020000}"/>
    <cellStyle name="Millares 2 3 2 2 2 2 3" xfId="711" xr:uid="{00000000-0005-0000-0000-00006B020000}"/>
    <cellStyle name="Millares 2 3 2 2 2 2 3 2" xfId="712" xr:uid="{00000000-0005-0000-0000-00006C020000}"/>
    <cellStyle name="Millares 2 3 2 2 2 2 4" xfId="713" xr:uid="{00000000-0005-0000-0000-00006D020000}"/>
    <cellStyle name="Millares 2 3 2 2 2 2 5" xfId="1227" xr:uid="{00000000-0005-0000-0000-00006E020000}"/>
    <cellStyle name="Millares 2 3 2 2 2 3" xfId="714" xr:uid="{00000000-0005-0000-0000-00006F020000}"/>
    <cellStyle name="Millares 2 3 2 2 2 3 2" xfId="715" xr:uid="{00000000-0005-0000-0000-000070020000}"/>
    <cellStyle name="Millares 2 3 2 2 2 3 2 2" xfId="716" xr:uid="{00000000-0005-0000-0000-000071020000}"/>
    <cellStyle name="Millares 2 3 2 2 2 3 3" xfId="717" xr:uid="{00000000-0005-0000-0000-000072020000}"/>
    <cellStyle name="Millares 2 3 2 2 2 3 3 2" xfId="718" xr:uid="{00000000-0005-0000-0000-000073020000}"/>
    <cellStyle name="Millares 2 3 2 2 2 3 4" xfId="719" xr:uid="{00000000-0005-0000-0000-000074020000}"/>
    <cellStyle name="Millares 2 3 2 2 2 4" xfId="720" xr:uid="{00000000-0005-0000-0000-000075020000}"/>
    <cellStyle name="Millares 2 3 2 2 2 4 2" xfId="721" xr:uid="{00000000-0005-0000-0000-000076020000}"/>
    <cellStyle name="Millares 2 3 2 2 2 5" xfId="722" xr:uid="{00000000-0005-0000-0000-000077020000}"/>
    <cellStyle name="Millares 2 3 2 2 2 6" xfId="1226" xr:uid="{00000000-0005-0000-0000-000078020000}"/>
    <cellStyle name="Millares 2 3 2 2 3" xfId="723" xr:uid="{00000000-0005-0000-0000-000079020000}"/>
    <cellStyle name="Millares 2 3 2 2 3 2" xfId="724" xr:uid="{00000000-0005-0000-0000-00007A020000}"/>
    <cellStyle name="Millares 2 3 2 2 3 2 2" xfId="725" xr:uid="{00000000-0005-0000-0000-00007B020000}"/>
    <cellStyle name="Millares 2 3 2 2 3 2 2 2" xfId="726" xr:uid="{00000000-0005-0000-0000-00007C020000}"/>
    <cellStyle name="Millares 2 3 2 2 3 2 3" xfId="727" xr:uid="{00000000-0005-0000-0000-00007D020000}"/>
    <cellStyle name="Millares 2 3 2 2 3 3" xfId="728" xr:uid="{00000000-0005-0000-0000-00007E020000}"/>
    <cellStyle name="Millares 2 3 2 2 3 3 2" xfId="729" xr:uid="{00000000-0005-0000-0000-00007F020000}"/>
    <cellStyle name="Millares 2 3 2 2 3 4" xfId="730" xr:uid="{00000000-0005-0000-0000-000080020000}"/>
    <cellStyle name="Millares 2 3 2 2 3 5" xfId="1228" xr:uid="{00000000-0005-0000-0000-000081020000}"/>
    <cellStyle name="Millares 2 3 2 2 4" xfId="731" xr:uid="{00000000-0005-0000-0000-000082020000}"/>
    <cellStyle name="Millares 2 3 2 2 4 2" xfId="732" xr:uid="{00000000-0005-0000-0000-000083020000}"/>
    <cellStyle name="Millares 2 3 2 2 4 2 2" xfId="733" xr:uid="{00000000-0005-0000-0000-000084020000}"/>
    <cellStyle name="Millares 2 3 2 2 4 3" xfId="734" xr:uid="{00000000-0005-0000-0000-000085020000}"/>
    <cellStyle name="Millares 2 3 2 2 4 3 2" xfId="735" xr:uid="{00000000-0005-0000-0000-000086020000}"/>
    <cellStyle name="Millares 2 3 2 2 4 4" xfId="736" xr:uid="{00000000-0005-0000-0000-000087020000}"/>
    <cellStyle name="Millares 2 3 2 2 4 5" xfId="1229" xr:uid="{00000000-0005-0000-0000-000088020000}"/>
    <cellStyle name="Millares 2 3 2 2 5" xfId="737" xr:uid="{00000000-0005-0000-0000-000089020000}"/>
    <cellStyle name="Millares 2 3 2 2 5 2" xfId="738" xr:uid="{00000000-0005-0000-0000-00008A020000}"/>
    <cellStyle name="Millares 2 3 2 2 6" xfId="739" xr:uid="{00000000-0005-0000-0000-00008B020000}"/>
    <cellStyle name="Millares 2 3 2 2 7" xfId="1225" xr:uid="{00000000-0005-0000-0000-00008C020000}"/>
    <cellStyle name="Millares 2 3 2 3" xfId="137" xr:uid="{00000000-0005-0000-0000-00008D020000}"/>
    <cellStyle name="Millares 2 3 2 3 2" xfId="740" xr:uid="{00000000-0005-0000-0000-00008E020000}"/>
    <cellStyle name="Millares 2 3 2 3 2 2" xfId="741" xr:uid="{00000000-0005-0000-0000-00008F020000}"/>
    <cellStyle name="Millares 2 3 2 3 2 2 2" xfId="742" xr:uid="{00000000-0005-0000-0000-000090020000}"/>
    <cellStyle name="Millares 2 3 2 3 2 2 2 2" xfId="743" xr:uid="{00000000-0005-0000-0000-000091020000}"/>
    <cellStyle name="Millares 2 3 2 3 2 2 3" xfId="744" xr:uid="{00000000-0005-0000-0000-000092020000}"/>
    <cellStyle name="Millares 2 3 2 3 2 3" xfId="745" xr:uid="{00000000-0005-0000-0000-000093020000}"/>
    <cellStyle name="Millares 2 3 2 3 2 3 2" xfId="746" xr:uid="{00000000-0005-0000-0000-000094020000}"/>
    <cellStyle name="Millares 2 3 2 3 2 4" xfId="747" xr:uid="{00000000-0005-0000-0000-000095020000}"/>
    <cellStyle name="Millares 2 3 2 3 2 5" xfId="1231" xr:uid="{00000000-0005-0000-0000-000096020000}"/>
    <cellStyle name="Millares 2 3 2 3 3" xfId="748" xr:uid="{00000000-0005-0000-0000-000097020000}"/>
    <cellStyle name="Millares 2 3 2 3 3 2" xfId="749" xr:uid="{00000000-0005-0000-0000-000098020000}"/>
    <cellStyle name="Millares 2 3 2 3 3 2 2" xfId="750" xr:uid="{00000000-0005-0000-0000-000099020000}"/>
    <cellStyle name="Millares 2 3 2 3 3 2 2 2" xfId="751" xr:uid="{00000000-0005-0000-0000-00009A020000}"/>
    <cellStyle name="Millares 2 3 2 3 3 2 3" xfId="752" xr:uid="{00000000-0005-0000-0000-00009B020000}"/>
    <cellStyle name="Millares 2 3 2 3 3 3" xfId="753" xr:uid="{00000000-0005-0000-0000-00009C020000}"/>
    <cellStyle name="Millares 2 3 2 3 3 3 2" xfId="754" xr:uid="{00000000-0005-0000-0000-00009D020000}"/>
    <cellStyle name="Millares 2 3 2 3 3 4" xfId="755" xr:uid="{00000000-0005-0000-0000-00009E020000}"/>
    <cellStyle name="Millares 2 3 2 3 3 5" xfId="1232" xr:uid="{00000000-0005-0000-0000-00009F020000}"/>
    <cellStyle name="Millares 2 3 2 3 4" xfId="756" xr:uid="{00000000-0005-0000-0000-0000A0020000}"/>
    <cellStyle name="Millares 2 3 2 3 4 2" xfId="757" xr:uid="{00000000-0005-0000-0000-0000A1020000}"/>
    <cellStyle name="Millares 2 3 2 3 4 2 2" xfId="758" xr:uid="{00000000-0005-0000-0000-0000A2020000}"/>
    <cellStyle name="Millares 2 3 2 3 4 3" xfId="759" xr:uid="{00000000-0005-0000-0000-0000A3020000}"/>
    <cellStyle name="Millares 2 3 2 3 4 4" xfId="1233" xr:uid="{00000000-0005-0000-0000-0000A4020000}"/>
    <cellStyle name="Millares 2 3 2 3 5" xfId="760" xr:uid="{00000000-0005-0000-0000-0000A5020000}"/>
    <cellStyle name="Millares 2 3 2 3 5 2" xfId="761" xr:uid="{00000000-0005-0000-0000-0000A6020000}"/>
    <cellStyle name="Millares 2 3 2 3 6" xfId="762" xr:uid="{00000000-0005-0000-0000-0000A7020000}"/>
    <cellStyle name="Millares 2 3 2 3 7" xfId="1230" xr:uid="{00000000-0005-0000-0000-0000A8020000}"/>
    <cellStyle name="Millares 2 3 2 4" xfId="763" xr:uid="{00000000-0005-0000-0000-0000A9020000}"/>
    <cellStyle name="Millares 2 3 2 4 2" xfId="764" xr:uid="{00000000-0005-0000-0000-0000AA020000}"/>
    <cellStyle name="Millares 2 3 2 4 2 2" xfId="765" xr:uid="{00000000-0005-0000-0000-0000AB020000}"/>
    <cellStyle name="Millares 2 3 2 4 2 2 2" xfId="766" xr:uid="{00000000-0005-0000-0000-0000AC020000}"/>
    <cellStyle name="Millares 2 3 2 4 2 3" xfId="767" xr:uid="{00000000-0005-0000-0000-0000AD020000}"/>
    <cellStyle name="Millares 2 3 2 4 3" xfId="768" xr:uid="{00000000-0005-0000-0000-0000AE020000}"/>
    <cellStyle name="Millares 2 3 2 4 3 2" xfId="769" xr:uid="{00000000-0005-0000-0000-0000AF020000}"/>
    <cellStyle name="Millares 2 3 2 4 4" xfId="770" xr:uid="{00000000-0005-0000-0000-0000B0020000}"/>
    <cellStyle name="Millares 2 3 2 4 5" xfId="1234" xr:uid="{00000000-0005-0000-0000-0000B1020000}"/>
    <cellStyle name="Millares 2 3 2 5" xfId="771" xr:uid="{00000000-0005-0000-0000-0000B2020000}"/>
    <cellStyle name="Millares 2 3 2 5 2" xfId="772" xr:uid="{00000000-0005-0000-0000-0000B3020000}"/>
    <cellStyle name="Millares 2 3 2 5 2 2" xfId="773" xr:uid="{00000000-0005-0000-0000-0000B4020000}"/>
    <cellStyle name="Millares 2 3 2 5 2 2 2" xfId="774" xr:uid="{00000000-0005-0000-0000-0000B5020000}"/>
    <cellStyle name="Millares 2 3 2 5 2 3" xfId="775" xr:uid="{00000000-0005-0000-0000-0000B6020000}"/>
    <cellStyle name="Millares 2 3 2 5 3" xfId="776" xr:uid="{00000000-0005-0000-0000-0000B7020000}"/>
    <cellStyle name="Millares 2 3 2 5 3 2" xfId="777" xr:uid="{00000000-0005-0000-0000-0000B8020000}"/>
    <cellStyle name="Millares 2 3 2 5 4" xfId="778" xr:uid="{00000000-0005-0000-0000-0000B9020000}"/>
    <cellStyle name="Millares 2 3 2 5 5" xfId="1235" xr:uid="{00000000-0005-0000-0000-0000BA020000}"/>
    <cellStyle name="Millares 2 3 2 6" xfId="779" xr:uid="{00000000-0005-0000-0000-0000BB020000}"/>
    <cellStyle name="Millares 2 3 2 6 2" xfId="780" xr:uid="{00000000-0005-0000-0000-0000BC020000}"/>
    <cellStyle name="Millares 2 3 2 6 2 2" xfId="781" xr:uid="{00000000-0005-0000-0000-0000BD020000}"/>
    <cellStyle name="Millares 2 3 2 6 3" xfId="782" xr:uid="{00000000-0005-0000-0000-0000BE020000}"/>
    <cellStyle name="Millares 2 3 2 7" xfId="783" xr:uid="{00000000-0005-0000-0000-0000BF020000}"/>
    <cellStyle name="Millares 2 3 2 7 2" xfId="784" xr:uid="{00000000-0005-0000-0000-0000C0020000}"/>
    <cellStyle name="Millares 2 3 2 8" xfId="785" xr:uid="{00000000-0005-0000-0000-0000C1020000}"/>
    <cellStyle name="Millares 2 3 2 9" xfId="1224" xr:uid="{00000000-0005-0000-0000-0000C2020000}"/>
    <cellStyle name="Millares 2 3 3" xfId="102" xr:uid="{00000000-0005-0000-0000-0000C3020000}"/>
    <cellStyle name="Millares 2 3 3 10" xfId="1236" xr:uid="{00000000-0005-0000-0000-0000C4020000}"/>
    <cellStyle name="Millares 2 3 3 2" xfId="138" xr:uid="{00000000-0005-0000-0000-0000C5020000}"/>
    <cellStyle name="Millares 2 3 3 2 2" xfId="786" xr:uid="{00000000-0005-0000-0000-0000C6020000}"/>
    <cellStyle name="Millares 2 3 3 2 2 2" xfId="787" xr:uid="{00000000-0005-0000-0000-0000C7020000}"/>
    <cellStyle name="Millares 2 3 3 2 2 2 2" xfId="788" xr:uid="{00000000-0005-0000-0000-0000C8020000}"/>
    <cellStyle name="Millares 2 3 3 2 2 2 2 2" xfId="789" xr:uid="{00000000-0005-0000-0000-0000C9020000}"/>
    <cellStyle name="Millares 2 3 3 2 2 2 3" xfId="790" xr:uid="{00000000-0005-0000-0000-0000CA020000}"/>
    <cellStyle name="Millares 2 3 3 2 2 3" xfId="791" xr:uid="{00000000-0005-0000-0000-0000CB020000}"/>
    <cellStyle name="Millares 2 3 3 2 2 3 2" xfId="792" xr:uid="{00000000-0005-0000-0000-0000CC020000}"/>
    <cellStyle name="Millares 2 3 3 2 2 4" xfId="793" xr:uid="{00000000-0005-0000-0000-0000CD020000}"/>
    <cellStyle name="Millares 2 3 3 2 2 5" xfId="1238" xr:uid="{00000000-0005-0000-0000-0000CE020000}"/>
    <cellStyle name="Millares 2 3 3 2 3" xfId="794" xr:uid="{00000000-0005-0000-0000-0000CF020000}"/>
    <cellStyle name="Millares 2 3 3 2 3 2" xfId="795" xr:uid="{00000000-0005-0000-0000-0000D0020000}"/>
    <cellStyle name="Millares 2 3 3 2 3 2 2" xfId="796" xr:uid="{00000000-0005-0000-0000-0000D1020000}"/>
    <cellStyle name="Millares 2 3 3 2 3 3" xfId="797" xr:uid="{00000000-0005-0000-0000-0000D2020000}"/>
    <cellStyle name="Millares 2 3 3 2 3 3 2" xfId="798" xr:uid="{00000000-0005-0000-0000-0000D3020000}"/>
    <cellStyle name="Millares 2 3 3 2 3 4" xfId="799" xr:uid="{00000000-0005-0000-0000-0000D4020000}"/>
    <cellStyle name="Millares 2 3 3 2 4" xfId="800" xr:uid="{00000000-0005-0000-0000-0000D5020000}"/>
    <cellStyle name="Millares 2 3 3 2 4 2" xfId="801" xr:uid="{00000000-0005-0000-0000-0000D6020000}"/>
    <cellStyle name="Millares 2 3 3 2 5" xfId="802" xr:uid="{00000000-0005-0000-0000-0000D7020000}"/>
    <cellStyle name="Millares 2 3 3 2 6" xfId="1237" xr:uid="{00000000-0005-0000-0000-0000D8020000}"/>
    <cellStyle name="Millares 2 3 3 3" xfId="803" xr:uid="{00000000-0005-0000-0000-0000D9020000}"/>
    <cellStyle name="Millares 2 3 3 3 2" xfId="804" xr:uid="{00000000-0005-0000-0000-0000DA020000}"/>
    <cellStyle name="Millares 2 3 3 3 2 2" xfId="805" xr:uid="{00000000-0005-0000-0000-0000DB020000}"/>
    <cellStyle name="Millares 2 3 3 3 2 2 2" xfId="806" xr:uid="{00000000-0005-0000-0000-0000DC020000}"/>
    <cellStyle name="Millares 2 3 3 3 2 2 2 2" xfId="807" xr:uid="{00000000-0005-0000-0000-0000DD020000}"/>
    <cellStyle name="Millares 2 3 3 3 2 2 3" xfId="808" xr:uid="{00000000-0005-0000-0000-0000DE020000}"/>
    <cellStyle name="Millares 2 3 3 3 2 2 4" xfId="809" xr:uid="{00000000-0005-0000-0000-0000DF020000}"/>
    <cellStyle name="Millares 2 3 3 3 2 3" xfId="810" xr:uid="{00000000-0005-0000-0000-0000E0020000}"/>
    <cellStyle name="Millares 2 3 3 3 2 4" xfId="811" xr:uid="{00000000-0005-0000-0000-0000E1020000}"/>
    <cellStyle name="Millares 2 3 3 3 2 4 2" xfId="812" xr:uid="{00000000-0005-0000-0000-0000E2020000}"/>
    <cellStyle name="Millares 2 3 3 3 2 5" xfId="813" xr:uid="{00000000-0005-0000-0000-0000E3020000}"/>
    <cellStyle name="Millares 2 3 3 3 2 5 2" xfId="814" xr:uid="{00000000-0005-0000-0000-0000E4020000}"/>
    <cellStyle name="Millares 2 3 3 3 3" xfId="815" xr:uid="{00000000-0005-0000-0000-0000E5020000}"/>
    <cellStyle name="Millares 2 3 3 3 3 2" xfId="816" xr:uid="{00000000-0005-0000-0000-0000E6020000}"/>
    <cellStyle name="Millares 2 3 3 3 4" xfId="817" xr:uid="{00000000-0005-0000-0000-0000E7020000}"/>
    <cellStyle name="Millares 2 3 3 3 4 2" xfId="818" xr:uid="{00000000-0005-0000-0000-0000E8020000}"/>
    <cellStyle name="Millares 2 3 3 3 5" xfId="819" xr:uid="{00000000-0005-0000-0000-0000E9020000}"/>
    <cellStyle name="Millares 2 3 3 4" xfId="820" xr:uid="{00000000-0005-0000-0000-0000EA020000}"/>
    <cellStyle name="Millares 2 3 3 4 2" xfId="821" xr:uid="{00000000-0005-0000-0000-0000EB020000}"/>
    <cellStyle name="Millares 2 3 3 4 2 2" xfId="822" xr:uid="{00000000-0005-0000-0000-0000EC020000}"/>
    <cellStyle name="Millares 2 3 3 4 3" xfId="823" xr:uid="{00000000-0005-0000-0000-0000ED020000}"/>
    <cellStyle name="Millares 2 3 3 4 3 2" xfId="824" xr:uid="{00000000-0005-0000-0000-0000EE020000}"/>
    <cellStyle name="Millares 2 3 3 4 4" xfId="825" xr:uid="{00000000-0005-0000-0000-0000EF020000}"/>
    <cellStyle name="Millares 2 3 3 4 5" xfId="1239" xr:uid="{00000000-0005-0000-0000-0000F0020000}"/>
    <cellStyle name="Millares 2 3 3 5" xfId="826" xr:uid="{00000000-0005-0000-0000-0000F1020000}"/>
    <cellStyle name="Millares 2 3 3 5 2" xfId="827" xr:uid="{00000000-0005-0000-0000-0000F2020000}"/>
    <cellStyle name="Millares 2 3 3 5 2 2" xfId="828" xr:uid="{00000000-0005-0000-0000-0000F3020000}"/>
    <cellStyle name="Millares 2 3 3 5 3" xfId="829" xr:uid="{00000000-0005-0000-0000-0000F4020000}"/>
    <cellStyle name="Millares 2 3 3 5 3 2" xfId="830" xr:uid="{00000000-0005-0000-0000-0000F5020000}"/>
    <cellStyle name="Millares 2 3 3 5 4" xfId="831" xr:uid="{00000000-0005-0000-0000-0000F6020000}"/>
    <cellStyle name="Millares 2 3 3 6" xfId="832" xr:uid="{00000000-0005-0000-0000-0000F7020000}"/>
    <cellStyle name="Millares 2 3 3 6 2" xfId="833" xr:uid="{00000000-0005-0000-0000-0000F8020000}"/>
    <cellStyle name="Millares 2 3 3 7" xfId="834" xr:uid="{00000000-0005-0000-0000-0000F9020000}"/>
    <cellStyle name="Millares 2 3 3 7 2" xfId="835" xr:uid="{00000000-0005-0000-0000-0000FA020000}"/>
    <cellStyle name="Millares 2 3 3 7 2 2" xfId="836" xr:uid="{00000000-0005-0000-0000-0000FB020000}"/>
    <cellStyle name="Millares 2 3 3 7 3" xfId="837" xr:uid="{00000000-0005-0000-0000-0000FC020000}"/>
    <cellStyle name="Millares 2 3 3 7 3 2" xfId="838" xr:uid="{00000000-0005-0000-0000-0000FD020000}"/>
    <cellStyle name="Millares 2 3 3 7 4" xfId="839" xr:uid="{00000000-0005-0000-0000-0000FE020000}"/>
    <cellStyle name="Millares 2 3 3 7 5" xfId="1240" xr:uid="{00000000-0005-0000-0000-0000FF020000}"/>
    <cellStyle name="Millares 2 3 3 8" xfId="840" xr:uid="{00000000-0005-0000-0000-000000030000}"/>
    <cellStyle name="Millares 2 3 3 8 2" xfId="841" xr:uid="{00000000-0005-0000-0000-000001030000}"/>
    <cellStyle name="Millares 2 3 3 9" xfId="842" xr:uid="{00000000-0005-0000-0000-000002030000}"/>
    <cellStyle name="Millares 2 3 4" xfId="139" xr:uid="{00000000-0005-0000-0000-000003030000}"/>
    <cellStyle name="Millares 2 3 4 2" xfId="843" xr:uid="{00000000-0005-0000-0000-000004030000}"/>
    <cellStyle name="Millares 2 3 4 2 2" xfId="844" xr:uid="{00000000-0005-0000-0000-000005030000}"/>
    <cellStyle name="Millares 2 3 4 2 2 2" xfId="845" xr:uid="{00000000-0005-0000-0000-000006030000}"/>
    <cellStyle name="Millares 2 3 4 2 2 2 2" xfId="846" xr:uid="{00000000-0005-0000-0000-000007030000}"/>
    <cellStyle name="Millares 2 3 4 2 2 3" xfId="847" xr:uid="{00000000-0005-0000-0000-000008030000}"/>
    <cellStyle name="Millares 2 3 4 2 3" xfId="848" xr:uid="{00000000-0005-0000-0000-000009030000}"/>
    <cellStyle name="Millares 2 3 4 2 3 2" xfId="849" xr:uid="{00000000-0005-0000-0000-00000A030000}"/>
    <cellStyle name="Millares 2 3 4 2 4" xfId="850" xr:uid="{00000000-0005-0000-0000-00000B030000}"/>
    <cellStyle name="Millares 2 3 4 3" xfId="851" xr:uid="{00000000-0005-0000-0000-00000C030000}"/>
    <cellStyle name="Millares 2 3 4 3 2" xfId="852" xr:uid="{00000000-0005-0000-0000-00000D030000}"/>
    <cellStyle name="Millares 2 3 4 3 2 2" xfId="853" xr:uid="{00000000-0005-0000-0000-00000E030000}"/>
    <cellStyle name="Millares 2 3 4 3 2 2 2" xfId="854" xr:uid="{00000000-0005-0000-0000-00000F030000}"/>
    <cellStyle name="Millares 2 3 4 3 2 3" xfId="855" xr:uid="{00000000-0005-0000-0000-000010030000}"/>
    <cellStyle name="Millares 2 3 4 3 3" xfId="856" xr:uid="{00000000-0005-0000-0000-000011030000}"/>
    <cellStyle name="Millares 2 3 4 3 3 2" xfId="857" xr:uid="{00000000-0005-0000-0000-000012030000}"/>
    <cellStyle name="Millares 2 3 4 3 4" xfId="858" xr:uid="{00000000-0005-0000-0000-000013030000}"/>
    <cellStyle name="Millares 2 3 4 4" xfId="859" xr:uid="{00000000-0005-0000-0000-000014030000}"/>
    <cellStyle name="Millares 2 3 4 4 2" xfId="860" xr:uid="{00000000-0005-0000-0000-000015030000}"/>
    <cellStyle name="Millares 2 3 4 4 2 2" xfId="861" xr:uid="{00000000-0005-0000-0000-000016030000}"/>
    <cellStyle name="Millares 2 3 4 4 3" xfId="862" xr:uid="{00000000-0005-0000-0000-000017030000}"/>
    <cellStyle name="Millares 2 3 4 5" xfId="863" xr:uid="{00000000-0005-0000-0000-000018030000}"/>
    <cellStyle name="Millares 2 3 4 5 2" xfId="864" xr:uid="{00000000-0005-0000-0000-000019030000}"/>
    <cellStyle name="Millares 2 3 4 6" xfId="865" xr:uid="{00000000-0005-0000-0000-00001A030000}"/>
    <cellStyle name="Millares 2 3 5" xfId="866" xr:uid="{00000000-0005-0000-0000-00001B030000}"/>
    <cellStyle name="Millares 2 3 5 2" xfId="867" xr:uid="{00000000-0005-0000-0000-00001C030000}"/>
    <cellStyle name="Millares 2 3 5 2 2" xfId="868" xr:uid="{00000000-0005-0000-0000-00001D030000}"/>
    <cellStyle name="Millares 2 3 5 2 2 2" xfId="869" xr:uid="{00000000-0005-0000-0000-00001E030000}"/>
    <cellStyle name="Millares 2 3 5 2 3" xfId="870" xr:uid="{00000000-0005-0000-0000-00001F030000}"/>
    <cellStyle name="Millares 2 3 5 2 3 2" xfId="871" xr:uid="{00000000-0005-0000-0000-000020030000}"/>
    <cellStyle name="Millares 2 3 5 2 4" xfId="872" xr:uid="{00000000-0005-0000-0000-000021030000}"/>
    <cellStyle name="Millares 2 3 5 2 5" xfId="1242" xr:uid="{00000000-0005-0000-0000-000022030000}"/>
    <cellStyle name="Millares 2 3 5 3" xfId="873" xr:uid="{00000000-0005-0000-0000-000023030000}"/>
    <cellStyle name="Millares 2 3 5 3 2" xfId="874" xr:uid="{00000000-0005-0000-0000-000024030000}"/>
    <cellStyle name="Millares 2 3 5 4" xfId="875" xr:uid="{00000000-0005-0000-0000-000025030000}"/>
    <cellStyle name="Millares 2 3 5 4 2" xfId="876" xr:uid="{00000000-0005-0000-0000-000026030000}"/>
    <cellStyle name="Millares 2 3 5 5" xfId="877" xr:uid="{00000000-0005-0000-0000-000027030000}"/>
    <cellStyle name="Millares 2 3 5 6" xfId="1241" xr:uid="{00000000-0005-0000-0000-000028030000}"/>
    <cellStyle name="Millares 2 3 6" xfId="878" xr:uid="{00000000-0005-0000-0000-000029030000}"/>
    <cellStyle name="Millares 2 3 6 2" xfId="879" xr:uid="{00000000-0005-0000-0000-00002A030000}"/>
    <cellStyle name="Millares 2 3 6 2 2" xfId="880" xr:uid="{00000000-0005-0000-0000-00002B030000}"/>
    <cellStyle name="Millares 2 3 6 2 2 2" xfId="881" xr:uid="{00000000-0005-0000-0000-00002C030000}"/>
    <cellStyle name="Millares 2 3 6 2 2 2 2" xfId="882" xr:uid="{00000000-0005-0000-0000-00002D030000}"/>
    <cellStyle name="Millares 2 3 6 2 2 3" xfId="883" xr:uid="{00000000-0005-0000-0000-00002E030000}"/>
    <cellStyle name="Millares 2 3 6 2 2 3 2" xfId="884" xr:uid="{00000000-0005-0000-0000-00002F030000}"/>
    <cellStyle name="Millares 2 3 6 2 2 4" xfId="885" xr:uid="{00000000-0005-0000-0000-000030030000}"/>
    <cellStyle name="Millares 2 3 6 2 2 4 2" xfId="886" xr:uid="{00000000-0005-0000-0000-000031030000}"/>
    <cellStyle name="Millares 2 3 6 2 2 5" xfId="887" xr:uid="{00000000-0005-0000-0000-000032030000}"/>
    <cellStyle name="Millares 2 3 6 2 3" xfId="888" xr:uid="{00000000-0005-0000-0000-000033030000}"/>
    <cellStyle name="Millares 2 3 6 2 3 2" xfId="889" xr:uid="{00000000-0005-0000-0000-000034030000}"/>
    <cellStyle name="Millares 2 3 6 2 3 2 2" xfId="890" xr:uid="{00000000-0005-0000-0000-000035030000}"/>
    <cellStyle name="Millares 2 3 6 2 3 3" xfId="891" xr:uid="{00000000-0005-0000-0000-000036030000}"/>
    <cellStyle name="Millares 2 3 6 2 4" xfId="892" xr:uid="{00000000-0005-0000-0000-000037030000}"/>
    <cellStyle name="Millares 2 3 6 3" xfId="893" xr:uid="{00000000-0005-0000-0000-000038030000}"/>
    <cellStyle name="Millares 2 3 6 3 2" xfId="894" xr:uid="{00000000-0005-0000-0000-000039030000}"/>
    <cellStyle name="Millares 2 3 6 3 2 2" xfId="895" xr:uid="{00000000-0005-0000-0000-00003A030000}"/>
    <cellStyle name="Millares 2 3 6 3 3" xfId="896" xr:uid="{00000000-0005-0000-0000-00003B030000}"/>
    <cellStyle name="Millares 2 3 6 3 3 2" xfId="897" xr:uid="{00000000-0005-0000-0000-00003C030000}"/>
    <cellStyle name="Millares 2 3 6 3 4" xfId="898" xr:uid="{00000000-0005-0000-0000-00003D030000}"/>
    <cellStyle name="Millares 2 3 6 3 4 2" xfId="899" xr:uid="{00000000-0005-0000-0000-00003E030000}"/>
    <cellStyle name="Millares 2 3 6 3 4 2 2" xfId="900" xr:uid="{00000000-0005-0000-0000-00003F030000}"/>
    <cellStyle name="Millares 2 3 6 3 4 3" xfId="901" xr:uid="{00000000-0005-0000-0000-000040030000}"/>
    <cellStyle name="Millares 2 3 6 3 5" xfId="902" xr:uid="{00000000-0005-0000-0000-000041030000}"/>
    <cellStyle name="Millares 2 3 6 4" xfId="903" xr:uid="{00000000-0005-0000-0000-000042030000}"/>
    <cellStyle name="Millares 2 3 6 4 2" xfId="904" xr:uid="{00000000-0005-0000-0000-000043030000}"/>
    <cellStyle name="Millares 2 3 6 5" xfId="905" xr:uid="{00000000-0005-0000-0000-000044030000}"/>
    <cellStyle name="Millares 2 3 7" xfId="906" xr:uid="{00000000-0005-0000-0000-000045030000}"/>
    <cellStyle name="Millares 2 3 7 2" xfId="907" xr:uid="{00000000-0005-0000-0000-000046030000}"/>
    <cellStyle name="Millares 2 3 7 2 2" xfId="908" xr:uid="{00000000-0005-0000-0000-000047030000}"/>
    <cellStyle name="Millares 2 3 7 3" xfId="909" xr:uid="{00000000-0005-0000-0000-000048030000}"/>
    <cellStyle name="Millares 2 3 7 4" xfId="1243" xr:uid="{00000000-0005-0000-0000-000049030000}"/>
    <cellStyle name="Millares 2 3 8" xfId="910" xr:uid="{00000000-0005-0000-0000-00004A030000}"/>
    <cellStyle name="Millares 2 3 8 2" xfId="911" xr:uid="{00000000-0005-0000-0000-00004B030000}"/>
    <cellStyle name="Millares 2 3 9" xfId="912" xr:uid="{00000000-0005-0000-0000-00004C030000}"/>
    <cellStyle name="Millares 2 3_13.02 (2)" xfId="140" xr:uid="{00000000-0005-0000-0000-00004D030000}"/>
    <cellStyle name="Millares 2 4" xfId="66" xr:uid="{00000000-0005-0000-0000-00004E030000}"/>
    <cellStyle name="Millares 2 4 2" xfId="117" xr:uid="{00000000-0005-0000-0000-00004F030000}"/>
    <cellStyle name="Millares 2 4 2 2" xfId="914" xr:uid="{00000000-0005-0000-0000-000050030000}"/>
    <cellStyle name="Millares 2 4 2 2 2" xfId="915" xr:uid="{00000000-0005-0000-0000-000051030000}"/>
    <cellStyle name="Millares 2 4 2 3" xfId="916" xr:uid="{00000000-0005-0000-0000-000052030000}"/>
    <cellStyle name="Millares 2 4 2 3 2" xfId="917" xr:uid="{00000000-0005-0000-0000-000053030000}"/>
    <cellStyle name="Millares 2 4 2 4" xfId="918" xr:uid="{00000000-0005-0000-0000-000054030000}"/>
    <cellStyle name="Millares 2 4 2 5" xfId="1244" xr:uid="{00000000-0005-0000-0000-000055030000}"/>
    <cellStyle name="Millares 2 4 3" xfId="919" xr:uid="{00000000-0005-0000-0000-000056030000}"/>
    <cellStyle name="Millares 2 4 3 2" xfId="920" xr:uid="{00000000-0005-0000-0000-000057030000}"/>
    <cellStyle name="Millares 2 4 3 3" xfId="921" xr:uid="{00000000-0005-0000-0000-000058030000}"/>
    <cellStyle name="Millares 2 4 3 4" xfId="922" xr:uid="{00000000-0005-0000-0000-000059030000}"/>
    <cellStyle name="Millares 2 4 3 5" xfId="923" xr:uid="{00000000-0005-0000-0000-00005A030000}"/>
    <cellStyle name="Millares 2 4 4" xfId="924" xr:uid="{00000000-0005-0000-0000-00005B030000}"/>
    <cellStyle name="Millares 2 4 5" xfId="913" xr:uid="{00000000-0005-0000-0000-00005C030000}"/>
    <cellStyle name="Millares 2 5" xfId="925" xr:uid="{00000000-0005-0000-0000-00005D030000}"/>
    <cellStyle name="Millares 3" xfId="141" xr:uid="{00000000-0005-0000-0000-00005E030000}"/>
    <cellStyle name="Millares 3 2" xfId="64" xr:uid="{00000000-0005-0000-0000-00005F030000}"/>
    <cellStyle name="Millares 3 2 2" xfId="92" xr:uid="{00000000-0005-0000-0000-000060030000}"/>
    <cellStyle name="Millares 3 2 2 2" xfId="109" xr:uid="{00000000-0005-0000-0000-000061030000}"/>
    <cellStyle name="Millares 3 2 2 2 2" xfId="926" xr:uid="{00000000-0005-0000-0000-000062030000}"/>
    <cellStyle name="Millares 3 2 2 2 2 2" xfId="927" xr:uid="{00000000-0005-0000-0000-000063030000}"/>
    <cellStyle name="Millares 3 2 2 2 3" xfId="928" xr:uid="{00000000-0005-0000-0000-000064030000}"/>
    <cellStyle name="Millares 3 2 2 2 3 2" xfId="929" xr:uid="{00000000-0005-0000-0000-000065030000}"/>
    <cellStyle name="Millares 3 2 2 2 4" xfId="930" xr:uid="{00000000-0005-0000-0000-000066030000}"/>
    <cellStyle name="Millares 3 2 2 2 5" xfId="1247" xr:uid="{00000000-0005-0000-0000-000067030000}"/>
    <cellStyle name="Millares 3 2 2 3" xfId="1246" xr:uid="{00000000-0005-0000-0000-000068030000}"/>
    <cellStyle name="Millares 3 2 3" xfId="931" xr:uid="{00000000-0005-0000-0000-000069030000}"/>
    <cellStyle name="Millares 3 2 3 2" xfId="932" xr:uid="{00000000-0005-0000-0000-00006A030000}"/>
    <cellStyle name="Millares 3 2 4" xfId="933" xr:uid="{00000000-0005-0000-0000-00006B030000}"/>
    <cellStyle name="Millares 3 2 4 2" xfId="934" xr:uid="{00000000-0005-0000-0000-00006C030000}"/>
    <cellStyle name="Millares 3 2 5" xfId="935" xr:uid="{00000000-0005-0000-0000-00006D030000}"/>
    <cellStyle name="Millares 3 2 6" xfId="1245" xr:uid="{00000000-0005-0000-0000-00006E030000}"/>
    <cellStyle name="Millares 3 3" xfId="101" xr:uid="{00000000-0005-0000-0000-00006F030000}"/>
    <cellStyle name="Millares 3 3 2" xfId="936" xr:uid="{00000000-0005-0000-0000-000070030000}"/>
    <cellStyle name="Millares 3 3 2 2" xfId="937" xr:uid="{00000000-0005-0000-0000-000071030000}"/>
    <cellStyle name="Millares 3 3 3" xfId="938" xr:uid="{00000000-0005-0000-0000-000072030000}"/>
    <cellStyle name="Millares 3 3 3 2" xfId="939" xr:uid="{00000000-0005-0000-0000-000073030000}"/>
    <cellStyle name="Millares 3 3 4" xfId="940" xr:uid="{00000000-0005-0000-0000-000074030000}"/>
    <cellStyle name="Millares 3 3 5" xfId="1248" xr:uid="{00000000-0005-0000-0000-000075030000}"/>
    <cellStyle name="Millares 3 4" xfId="120" xr:uid="{00000000-0005-0000-0000-000076030000}"/>
    <cellStyle name="Millares 3 4 2" xfId="1249" xr:uid="{00000000-0005-0000-0000-000077030000}"/>
    <cellStyle name="Millares 4" xfId="83" xr:uid="{00000000-0005-0000-0000-000078030000}"/>
    <cellStyle name="Millares 4 2" xfId="942" xr:uid="{00000000-0005-0000-0000-000079030000}"/>
    <cellStyle name="Millares 4 2 2" xfId="943" xr:uid="{00000000-0005-0000-0000-00007A030000}"/>
    <cellStyle name="Millares 4 2 2 2" xfId="944" xr:uid="{00000000-0005-0000-0000-00007B030000}"/>
    <cellStyle name="Millares 4 2 2 3" xfId="945" xr:uid="{00000000-0005-0000-0000-00007C030000}"/>
    <cellStyle name="Millares 4 2 3" xfId="946" xr:uid="{00000000-0005-0000-0000-00007D030000}"/>
    <cellStyle name="Millares 4 2 4" xfId="1251" xr:uid="{00000000-0005-0000-0000-00007E030000}"/>
    <cellStyle name="Millares 4 3" xfId="947" xr:uid="{00000000-0005-0000-0000-00007F030000}"/>
    <cellStyle name="Millares 4 3 2" xfId="948" xr:uid="{00000000-0005-0000-0000-000080030000}"/>
    <cellStyle name="Millares 4 3 2 2" xfId="949" xr:uid="{00000000-0005-0000-0000-000081030000}"/>
    <cellStyle name="Millares 4 4" xfId="950" xr:uid="{00000000-0005-0000-0000-000082030000}"/>
    <cellStyle name="Millares 4 4 2" xfId="951" xr:uid="{00000000-0005-0000-0000-000083030000}"/>
    <cellStyle name="Millares 4 4 3" xfId="952" xr:uid="{00000000-0005-0000-0000-000084030000}"/>
    <cellStyle name="Millares 4 5" xfId="953" xr:uid="{00000000-0005-0000-0000-000085030000}"/>
    <cellStyle name="Millares 4 6" xfId="941" xr:uid="{00000000-0005-0000-0000-000086030000}"/>
    <cellStyle name="Millares 4 7" xfId="1250" xr:uid="{00000000-0005-0000-0000-000087030000}"/>
    <cellStyle name="Millares 5" xfId="96" xr:uid="{00000000-0005-0000-0000-000088030000}"/>
    <cellStyle name="Millares 5 2" xfId="954" xr:uid="{00000000-0005-0000-0000-000089030000}"/>
    <cellStyle name="Millares 5 2 2" xfId="955" xr:uid="{00000000-0005-0000-0000-00008A030000}"/>
    <cellStyle name="Millares 5 2 2 2" xfId="956" xr:uid="{00000000-0005-0000-0000-00008B030000}"/>
    <cellStyle name="Millares 5 2 3" xfId="957" xr:uid="{00000000-0005-0000-0000-00008C030000}"/>
    <cellStyle name="Millares 5 3" xfId="1252" xr:uid="{00000000-0005-0000-0000-00008D030000}"/>
    <cellStyle name="Moneda 2" xfId="17" xr:uid="{00000000-0005-0000-0000-00008E030000}"/>
    <cellStyle name="Moneda 2 2" xfId="91" xr:uid="{00000000-0005-0000-0000-00008F030000}"/>
    <cellStyle name="Moneda 2 3" xfId="1253" xr:uid="{00000000-0005-0000-0000-000090030000}"/>
    <cellStyle name="Moneda 3" xfId="18" xr:uid="{00000000-0005-0000-0000-000091030000}"/>
    <cellStyle name="Moneda 3 2" xfId="84" xr:uid="{00000000-0005-0000-0000-000092030000}"/>
    <cellStyle name="Moneda 3 2 2" xfId="142" xr:uid="{00000000-0005-0000-0000-000093030000}"/>
    <cellStyle name="Moneda 3 2 2 2" xfId="958" xr:uid="{00000000-0005-0000-0000-000094030000}"/>
    <cellStyle name="Moneda 3 2 2 2 2" xfId="959" xr:uid="{00000000-0005-0000-0000-000095030000}"/>
    <cellStyle name="Moneda 3 2 2 2 2 2" xfId="960" xr:uid="{00000000-0005-0000-0000-000096030000}"/>
    <cellStyle name="Moneda 3 2 2 2 2 2 2" xfId="961" xr:uid="{00000000-0005-0000-0000-000097030000}"/>
    <cellStyle name="Moneda 3 2 2 2 2 3" xfId="962" xr:uid="{00000000-0005-0000-0000-000098030000}"/>
    <cellStyle name="Moneda 3 2 2 2 3" xfId="963" xr:uid="{00000000-0005-0000-0000-000099030000}"/>
    <cellStyle name="Moneda 3 2 2 2 3 2" xfId="964" xr:uid="{00000000-0005-0000-0000-00009A030000}"/>
    <cellStyle name="Moneda 3 2 2 2 4" xfId="965" xr:uid="{00000000-0005-0000-0000-00009B030000}"/>
    <cellStyle name="Moneda 3 2 2 2 5" xfId="1257" xr:uid="{00000000-0005-0000-0000-00009C030000}"/>
    <cellStyle name="Moneda 3 2 2 3" xfId="966" xr:uid="{00000000-0005-0000-0000-00009D030000}"/>
    <cellStyle name="Moneda 3 2 2 3 2" xfId="967" xr:uid="{00000000-0005-0000-0000-00009E030000}"/>
    <cellStyle name="Moneda 3 2 2 3 2 2" xfId="968" xr:uid="{00000000-0005-0000-0000-00009F030000}"/>
    <cellStyle name="Moneda 3 2 2 3 3" xfId="969" xr:uid="{00000000-0005-0000-0000-0000A0030000}"/>
    <cellStyle name="Moneda 3 2 2 3 3 2" xfId="970" xr:uid="{00000000-0005-0000-0000-0000A1030000}"/>
    <cellStyle name="Moneda 3 2 2 3 4" xfId="971" xr:uid="{00000000-0005-0000-0000-0000A2030000}"/>
    <cellStyle name="Moneda 3 2 2 4" xfId="972" xr:uid="{00000000-0005-0000-0000-0000A3030000}"/>
    <cellStyle name="Moneda 3 2 2 4 2" xfId="973" xr:uid="{00000000-0005-0000-0000-0000A4030000}"/>
    <cellStyle name="Moneda 3 2 2 5" xfId="974" xr:uid="{00000000-0005-0000-0000-0000A5030000}"/>
    <cellStyle name="Moneda 3 2 2 6" xfId="1256" xr:uid="{00000000-0005-0000-0000-0000A6030000}"/>
    <cellStyle name="Moneda 3 2 3" xfId="975" xr:uid="{00000000-0005-0000-0000-0000A7030000}"/>
    <cellStyle name="Moneda 3 2 3 2" xfId="976" xr:uid="{00000000-0005-0000-0000-0000A8030000}"/>
    <cellStyle name="Moneda 3 2 3 2 2" xfId="977" xr:uid="{00000000-0005-0000-0000-0000A9030000}"/>
    <cellStyle name="Moneda 3 2 3 2 2 2" xfId="978" xr:uid="{00000000-0005-0000-0000-0000AA030000}"/>
    <cellStyle name="Moneda 3 2 3 2 2 2 2" xfId="979" xr:uid="{00000000-0005-0000-0000-0000AB030000}"/>
    <cellStyle name="Moneda 3 2 3 2 2 3" xfId="980" xr:uid="{00000000-0005-0000-0000-0000AC030000}"/>
    <cellStyle name="Moneda 3 2 3 2 2 4" xfId="981" xr:uid="{00000000-0005-0000-0000-0000AD030000}"/>
    <cellStyle name="Moneda 3 2 3 2 3" xfId="982" xr:uid="{00000000-0005-0000-0000-0000AE030000}"/>
    <cellStyle name="Moneda 3 2 3 2 4" xfId="983" xr:uid="{00000000-0005-0000-0000-0000AF030000}"/>
    <cellStyle name="Moneda 3 2 3 2 4 2" xfId="984" xr:uid="{00000000-0005-0000-0000-0000B0030000}"/>
    <cellStyle name="Moneda 3 2 3 2 5" xfId="985" xr:uid="{00000000-0005-0000-0000-0000B1030000}"/>
    <cellStyle name="Moneda 3 2 3 2 5 2" xfId="986" xr:uid="{00000000-0005-0000-0000-0000B2030000}"/>
    <cellStyle name="Moneda 3 2 3 3" xfId="987" xr:uid="{00000000-0005-0000-0000-0000B3030000}"/>
    <cellStyle name="Moneda 3 2 3 3 2" xfId="988" xr:uid="{00000000-0005-0000-0000-0000B4030000}"/>
    <cellStyle name="Moneda 3 2 3 4" xfId="989" xr:uid="{00000000-0005-0000-0000-0000B5030000}"/>
    <cellStyle name="Moneda 3 2 4" xfId="990" xr:uid="{00000000-0005-0000-0000-0000B6030000}"/>
    <cellStyle name="Moneda 3 2 4 2" xfId="991" xr:uid="{00000000-0005-0000-0000-0000B7030000}"/>
    <cellStyle name="Moneda 3 2 4 2 2" xfId="992" xr:uid="{00000000-0005-0000-0000-0000B8030000}"/>
    <cellStyle name="Moneda 3 2 4 3" xfId="993" xr:uid="{00000000-0005-0000-0000-0000B9030000}"/>
    <cellStyle name="Moneda 3 2 4 3 2" xfId="994" xr:uid="{00000000-0005-0000-0000-0000BA030000}"/>
    <cellStyle name="Moneda 3 2 4 4" xfId="995" xr:uid="{00000000-0005-0000-0000-0000BB030000}"/>
    <cellStyle name="Moneda 3 2 4 5" xfId="1258" xr:uid="{00000000-0005-0000-0000-0000BC030000}"/>
    <cellStyle name="Moneda 3 2 5" xfId="996" xr:uid="{00000000-0005-0000-0000-0000BD030000}"/>
    <cellStyle name="Moneda 3 2 5 2" xfId="997" xr:uid="{00000000-0005-0000-0000-0000BE030000}"/>
    <cellStyle name="Moneda 3 2 5 3" xfId="1259" xr:uid="{00000000-0005-0000-0000-0000BF030000}"/>
    <cellStyle name="Moneda 3 2 6" xfId="998" xr:uid="{00000000-0005-0000-0000-0000C0030000}"/>
    <cellStyle name="Moneda 3 2 6 2" xfId="999" xr:uid="{00000000-0005-0000-0000-0000C1030000}"/>
    <cellStyle name="Moneda 3 2 7" xfId="1000" xr:uid="{00000000-0005-0000-0000-0000C2030000}"/>
    <cellStyle name="Moneda 3 2 8" xfId="1255" xr:uid="{00000000-0005-0000-0000-0000C3030000}"/>
    <cellStyle name="Moneda 3 3" xfId="143" xr:uid="{00000000-0005-0000-0000-0000C4030000}"/>
    <cellStyle name="Moneda 3 3 2" xfId="1001" xr:uid="{00000000-0005-0000-0000-0000C5030000}"/>
    <cellStyle name="Moneda 3 3 2 2" xfId="1002" xr:uid="{00000000-0005-0000-0000-0000C6030000}"/>
    <cellStyle name="Moneda 3 3 2 2 2" xfId="1003" xr:uid="{00000000-0005-0000-0000-0000C7030000}"/>
    <cellStyle name="Moneda 3 3 2 2 2 2" xfId="1004" xr:uid="{00000000-0005-0000-0000-0000C8030000}"/>
    <cellStyle name="Moneda 3 3 2 2 3" xfId="1005" xr:uid="{00000000-0005-0000-0000-0000C9030000}"/>
    <cellStyle name="Moneda 3 3 2 3" xfId="1006" xr:uid="{00000000-0005-0000-0000-0000CA030000}"/>
    <cellStyle name="Moneda 3 3 2 3 2" xfId="1007" xr:uid="{00000000-0005-0000-0000-0000CB030000}"/>
    <cellStyle name="Moneda 3 3 2 4" xfId="1008" xr:uid="{00000000-0005-0000-0000-0000CC030000}"/>
    <cellStyle name="Moneda 3 3 2 5" xfId="1261" xr:uid="{00000000-0005-0000-0000-0000CD030000}"/>
    <cellStyle name="Moneda 3 3 3" xfId="1009" xr:uid="{00000000-0005-0000-0000-0000CE030000}"/>
    <cellStyle name="Moneda 3 3 3 2" xfId="1010" xr:uid="{00000000-0005-0000-0000-0000CF030000}"/>
    <cellStyle name="Moneda 3 3 3 2 2" xfId="1011" xr:uid="{00000000-0005-0000-0000-0000D0030000}"/>
    <cellStyle name="Moneda 3 3 3 2 2 2" xfId="1012" xr:uid="{00000000-0005-0000-0000-0000D1030000}"/>
    <cellStyle name="Moneda 3 3 3 2 3" xfId="1013" xr:uid="{00000000-0005-0000-0000-0000D2030000}"/>
    <cellStyle name="Moneda 3 3 3 3" xfId="1014" xr:uid="{00000000-0005-0000-0000-0000D3030000}"/>
    <cellStyle name="Moneda 3 3 3 3 2" xfId="1015" xr:uid="{00000000-0005-0000-0000-0000D4030000}"/>
    <cellStyle name="Moneda 3 3 3 4" xfId="1016" xr:uid="{00000000-0005-0000-0000-0000D5030000}"/>
    <cellStyle name="Moneda 3 3 3 5" xfId="1262" xr:uid="{00000000-0005-0000-0000-0000D6030000}"/>
    <cellStyle name="Moneda 3 3 4" xfId="1017" xr:uid="{00000000-0005-0000-0000-0000D7030000}"/>
    <cellStyle name="Moneda 3 3 4 2" xfId="1018" xr:uid="{00000000-0005-0000-0000-0000D8030000}"/>
    <cellStyle name="Moneda 3 3 4 2 2" xfId="1019" xr:uid="{00000000-0005-0000-0000-0000D9030000}"/>
    <cellStyle name="Moneda 3 3 4 3" xfId="1020" xr:uid="{00000000-0005-0000-0000-0000DA030000}"/>
    <cellStyle name="Moneda 3 3 4 4" xfId="1263" xr:uid="{00000000-0005-0000-0000-0000DB030000}"/>
    <cellStyle name="Moneda 3 3 5" xfId="1021" xr:uid="{00000000-0005-0000-0000-0000DC030000}"/>
    <cellStyle name="Moneda 3 3 5 2" xfId="1022" xr:uid="{00000000-0005-0000-0000-0000DD030000}"/>
    <cellStyle name="Moneda 3 3 6" xfId="1023" xr:uid="{00000000-0005-0000-0000-0000DE030000}"/>
    <cellStyle name="Moneda 3 3 7" xfId="1260" xr:uid="{00000000-0005-0000-0000-0000DF030000}"/>
    <cellStyle name="Moneda 3 4" xfId="1024" xr:uid="{00000000-0005-0000-0000-0000E0030000}"/>
    <cellStyle name="Moneda 3 4 2" xfId="1025" xr:uid="{00000000-0005-0000-0000-0000E1030000}"/>
    <cellStyle name="Moneda 3 4 2 2" xfId="1026" xr:uid="{00000000-0005-0000-0000-0000E2030000}"/>
    <cellStyle name="Moneda 3 4 2 2 2" xfId="1027" xr:uid="{00000000-0005-0000-0000-0000E3030000}"/>
    <cellStyle name="Moneda 3 4 2 3" xfId="1028" xr:uid="{00000000-0005-0000-0000-0000E4030000}"/>
    <cellStyle name="Moneda 3 4 3" xfId="1029" xr:uid="{00000000-0005-0000-0000-0000E5030000}"/>
    <cellStyle name="Moneda 3 4 3 2" xfId="1030" xr:uid="{00000000-0005-0000-0000-0000E6030000}"/>
    <cellStyle name="Moneda 3 4 4" xfId="1031" xr:uid="{00000000-0005-0000-0000-0000E7030000}"/>
    <cellStyle name="Moneda 3 4 5" xfId="1264" xr:uid="{00000000-0005-0000-0000-0000E8030000}"/>
    <cellStyle name="Moneda 3 5" xfId="1032" xr:uid="{00000000-0005-0000-0000-0000E9030000}"/>
    <cellStyle name="Moneda 3 5 2" xfId="1033" xr:uid="{00000000-0005-0000-0000-0000EA030000}"/>
    <cellStyle name="Moneda 3 5 2 2" xfId="1034" xr:uid="{00000000-0005-0000-0000-0000EB030000}"/>
    <cellStyle name="Moneda 3 5 2 2 2" xfId="1035" xr:uid="{00000000-0005-0000-0000-0000EC030000}"/>
    <cellStyle name="Moneda 3 5 2 3" xfId="1036" xr:uid="{00000000-0005-0000-0000-0000ED030000}"/>
    <cellStyle name="Moneda 3 5 3" xfId="1037" xr:uid="{00000000-0005-0000-0000-0000EE030000}"/>
    <cellStyle name="Moneda 3 5 3 2" xfId="1038" xr:uid="{00000000-0005-0000-0000-0000EF030000}"/>
    <cellStyle name="Moneda 3 5 4" xfId="1039" xr:uid="{00000000-0005-0000-0000-0000F0030000}"/>
    <cellStyle name="Moneda 3 5 5" xfId="1265" xr:uid="{00000000-0005-0000-0000-0000F1030000}"/>
    <cellStyle name="Moneda 3 6" xfId="1040" xr:uid="{00000000-0005-0000-0000-0000F2030000}"/>
    <cellStyle name="Moneda 3 6 2" xfId="1041" xr:uid="{00000000-0005-0000-0000-0000F3030000}"/>
    <cellStyle name="Moneda 3 6 2 2" xfId="1042" xr:uid="{00000000-0005-0000-0000-0000F4030000}"/>
    <cellStyle name="Moneda 3 6 3" xfId="1043" xr:uid="{00000000-0005-0000-0000-0000F5030000}"/>
    <cellStyle name="Moneda 3 7" xfId="1044" xr:uid="{00000000-0005-0000-0000-0000F6030000}"/>
    <cellStyle name="Moneda 3 7 2" xfId="1045" xr:uid="{00000000-0005-0000-0000-0000F7030000}"/>
    <cellStyle name="Moneda 3 8" xfId="1046" xr:uid="{00000000-0005-0000-0000-0000F8030000}"/>
    <cellStyle name="Moneda 3 9" xfId="1254" xr:uid="{00000000-0005-0000-0000-0000F9030000}"/>
    <cellStyle name="Moneda 4" xfId="19" xr:uid="{00000000-0005-0000-0000-0000FA030000}"/>
    <cellStyle name="Moneda 4 2" xfId="97" xr:uid="{00000000-0005-0000-0000-0000FB030000}"/>
    <cellStyle name="Moneda 4 3" xfId="1266" xr:uid="{00000000-0005-0000-0000-0000FC030000}"/>
    <cellStyle name="Neutral 2" xfId="71" xr:uid="{00000000-0005-0000-0000-0000FD030000}"/>
    <cellStyle name="Neutral 2 2" xfId="1047" xr:uid="{00000000-0005-0000-0000-0000FE030000}"/>
    <cellStyle name="Normal" xfId="0" builtinId="0"/>
    <cellStyle name="Normal 10" xfId="105" xr:uid="{00000000-0005-0000-0000-000000040000}"/>
    <cellStyle name="Normal 10 2" xfId="144" xr:uid="{00000000-0005-0000-0000-000001040000}"/>
    <cellStyle name="Normal 10 3" xfId="1048" xr:uid="{00000000-0005-0000-0000-000002040000}"/>
    <cellStyle name="Normal 11" xfId="107" xr:uid="{00000000-0005-0000-0000-000003040000}"/>
    <cellStyle name="Normal 11 2" xfId="1050" xr:uid="{00000000-0005-0000-0000-000004040000}"/>
    <cellStyle name="Normal 11 2 2" xfId="1051" xr:uid="{00000000-0005-0000-0000-000005040000}"/>
    <cellStyle name="Normal 11 2 3" xfId="1052" xr:uid="{00000000-0005-0000-0000-000006040000}"/>
    <cellStyle name="Normal 11 2 4" xfId="1053" xr:uid="{00000000-0005-0000-0000-000007040000}"/>
    <cellStyle name="Normal 11 3" xfId="1054" xr:uid="{00000000-0005-0000-0000-000008040000}"/>
    <cellStyle name="Normal 11 3 2" xfId="1055" xr:uid="{00000000-0005-0000-0000-000009040000}"/>
    <cellStyle name="Normal 11 3 3" xfId="1056" xr:uid="{00000000-0005-0000-0000-00000A040000}"/>
    <cellStyle name="Normal 11 3 4" xfId="1057" xr:uid="{00000000-0005-0000-0000-00000B040000}"/>
    <cellStyle name="Normal 11 4" xfId="1049" xr:uid="{00000000-0005-0000-0000-00000C040000}"/>
    <cellStyle name="Normal 12" xfId="112" xr:uid="{00000000-0005-0000-0000-00000D040000}"/>
    <cellStyle name="Normal 13" xfId="114" xr:uid="{00000000-0005-0000-0000-00000E040000}"/>
    <cellStyle name="Normal 14" xfId="1058" xr:uid="{00000000-0005-0000-0000-00000F040000}"/>
    <cellStyle name="Normal 14 2" xfId="1059" xr:uid="{00000000-0005-0000-0000-000010040000}"/>
    <cellStyle name="Normal 14 3" xfId="1060" xr:uid="{00000000-0005-0000-0000-000011040000}"/>
    <cellStyle name="Normal 15" xfId="1061" xr:uid="{00000000-0005-0000-0000-000012040000}"/>
    <cellStyle name="Normal 2" xfId="20" xr:uid="{00000000-0005-0000-0000-000013040000}"/>
    <cellStyle name="Normal 2 10" xfId="145" xr:uid="{00000000-0005-0000-0000-000014040000}"/>
    <cellStyle name="Normal 2 2" xfId="21" xr:uid="{00000000-0005-0000-0000-000015040000}"/>
    <cellStyle name="Normal 2 2 2" xfId="22" xr:uid="{00000000-0005-0000-0000-000016040000}"/>
    <cellStyle name="Normal 2 2 3" xfId="23" xr:uid="{00000000-0005-0000-0000-000017040000}"/>
    <cellStyle name="Normal 2 2 4" xfId="24" xr:uid="{00000000-0005-0000-0000-000018040000}"/>
    <cellStyle name="Normal 2 2 5" xfId="25" xr:uid="{00000000-0005-0000-0000-000019040000}"/>
    <cellStyle name="Normal 2 2 6" xfId="85" xr:uid="{00000000-0005-0000-0000-00001A040000}"/>
    <cellStyle name="Normal 2 2 6 2" xfId="1062" xr:uid="{00000000-0005-0000-0000-00001B040000}"/>
    <cellStyle name="Normal 2 2 6 2 2" xfId="1063" xr:uid="{00000000-0005-0000-0000-00001C040000}"/>
    <cellStyle name="Normal 2 2 6 2 2 2" xfId="1064" xr:uid="{00000000-0005-0000-0000-00001D040000}"/>
    <cellStyle name="Normal 2 2 6 2 3" xfId="1065" xr:uid="{00000000-0005-0000-0000-00001E040000}"/>
    <cellStyle name="Normal 2 2 6 2 4" xfId="1066" xr:uid="{00000000-0005-0000-0000-00001F040000}"/>
    <cellStyle name="Normal 2 2 6 3" xfId="1067" xr:uid="{00000000-0005-0000-0000-000020040000}"/>
    <cellStyle name="Normal 2 2 6 4" xfId="1068" xr:uid="{00000000-0005-0000-0000-000021040000}"/>
    <cellStyle name="Normal 2 2 6 4 2" xfId="1069" xr:uid="{00000000-0005-0000-0000-000022040000}"/>
    <cellStyle name="Normal 2 2 6 5" xfId="1070" xr:uid="{00000000-0005-0000-0000-000023040000}"/>
    <cellStyle name="Normal 2 2_PLANTILLA FINAL CON ANALISIS" xfId="26" xr:uid="{00000000-0005-0000-0000-000024040000}"/>
    <cellStyle name="Normal 2 3" xfId="27" xr:uid="{00000000-0005-0000-0000-000025040000}"/>
    <cellStyle name="Normal 2 3 2" xfId="103" xr:uid="{00000000-0005-0000-0000-000026040000}"/>
    <cellStyle name="Normal 2 3 2 2" xfId="146" xr:uid="{00000000-0005-0000-0000-000027040000}"/>
    <cellStyle name="Normal 2 3 2 3" xfId="1071" xr:uid="{00000000-0005-0000-0000-000028040000}"/>
    <cellStyle name="Normal 2 3 3" xfId="147" xr:uid="{00000000-0005-0000-0000-000029040000}"/>
    <cellStyle name="Normal 2 3 3 2" xfId="148" xr:uid="{00000000-0005-0000-0000-00002A040000}"/>
    <cellStyle name="Normal 2 3 3 3" xfId="1072" xr:uid="{00000000-0005-0000-0000-00002B040000}"/>
    <cellStyle name="Normal 2 3 4" xfId="149" xr:uid="{00000000-0005-0000-0000-00002C040000}"/>
    <cellStyle name="Normal 2 3 6" xfId="1073" xr:uid="{00000000-0005-0000-0000-00002D040000}"/>
    <cellStyle name="Normal 2 4" xfId="28" xr:uid="{00000000-0005-0000-0000-00002E040000}"/>
    <cellStyle name="Normal 2 4 2" xfId="116" xr:uid="{00000000-0005-0000-0000-00002F040000}"/>
    <cellStyle name="Normal 2 4 2 2" xfId="1074" xr:uid="{00000000-0005-0000-0000-000030040000}"/>
    <cellStyle name="Normal 2 4 2 2 2" xfId="1075" xr:uid="{00000000-0005-0000-0000-000031040000}"/>
    <cellStyle name="Normal 2 4 2 3" xfId="1076" xr:uid="{00000000-0005-0000-0000-000032040000}"/>
    <cellStyle name="Normal 2 4 2 3 2" xfId="1077" xr:uid="{00000000-0005-0000-0000-000033040000}"/>
    <cellStyle name="Normal 2 4 2 4" xfId="1078" xr:uid="{00000000-0005-0000-0000-000034040000}"/>
    <cellStyle name="Normal 2 5" xfId="29" xr:uid="{00000000-0005-0000-0000-000035040000}"/>
    <cellStyle name="Normal 2 6" xfId="30" xr:uid="{00000000-0005-0000-0000-000036040000}"/>
    <cellStyle name="Normal 2 7" xfId="150" xr:uid="{00000000-0005-0000-0000-000037040000}"/>
    <cellStyle name="Normal 2 8" xfId="151" xr:uid="{00000000-0005-0000-0000-000038040000}"/>
    <cellStyle name="Normal 2 9" xfId="152" xr:uid="{00000000-0005-0000-0000-000039040000}"/>
    <cellStyle name="Normal 2_13.02 (2)" xfId="153" xr:uid="{00000000-0005-0000-0000-00003A040000}"/>
    <cellStyle name="Normal 3" xfId="31" xr:uid="{00000000-0005-0000-0000-00003B040000}"/>
    <cellStyle name="Normal 3 2" xfId="63" xr:uid="{00000000-0005-0000-0000-00003C040000}"/>
    <cellStyle name="Normal 3 2 2" xfId="87" xr:uid="{00000000-0005-0000-0000-00003D040000}"/>
    <cellStyle name="Normal 3 2 2 2" xfId="110" xr:uid="{00000000-0005-0000-0000-00003E040000}"/>
    <cellStyle name="Normal 3 2 2 2 2" xfId="1079" xr:uid="{00000000-0005-0000-0000-00003F040000}"/>
    <cellStyle name="Normal 3 2 2 2 2 2" xfId="1080" xr:uid="{00000000-0005-0000-0000-000040040000}"/>
    <cellStyle name="Normal 3 2 2 2 3" xfId="1081" xr:uid="{00000000-0005-0000-0000-000041040000}"/>
    <cellStyle name="Normal 3 2 2 2 3 2" xfId="1082" xr:uid="{00000000-0005-0000-0000-000042040000}"/>
    <cellStyle name="Normal 3 2 2 2 4" xfId="1083" xr:uid="{00000000-0005-0000-0000-000043040000}"/>
    <cellStyle name="Normal 3 2 3" xfId="154" xr:uid="{00000000-0005-0000-0000-000044040000}"/>
    <cellStyle name="Normal 3 2 4" xfId="1084" xr:uid="{00000000-0005-0000-0000-000045040000}"/>
    <cellStyle name="Normal 3 2 4 2" xfId="1085" xr:uid="{00000000-0005-0000-0000-000046040000}"/>
    <cellStyle name="Normal 3 2 4 2 2" xfId="1086" xr:uid="{00000000-0005-0000-0000-000047040000}"/>
    <cellStyle name="Normal 3 2 4 3" xfId="1087" xr:uid="{00000000-0005-0000-0000-000048040000}"/>
    <cellStyle name="Normal 3 3" xfId="100" xr:uid="{00000000-0005-0000-0000-000049040000}"/>
    <cellStyle name="Normal 3 3 2" xfId="155" xr:uid="{00000000-0005-0000-0000-00004A040000}"/>
    <cellStyle name="Normal 3 3 2 2" xfId="1088" xr:uid="{00000000-0005-0000-0000-00004B040000}"/>
    <cellStyle name="Normal 3 3 2 3" xfId="1089" xr:uid="{00000000-0005-0000-0000-00004C040000}"/>
    <cellStyle name="Normal 3 3 3" xfId="1090" xr:uid="{00000000-0005-0000-0000-00004D040000}"/>
    <cellStyle name="Normal 3 3 3 2" xfId="1091" xr:uid="{00000000-0005-0000-0000-00004E040000}"/>
    <cellStyle name="Normal 3 3 3 2 2" xfId="1092" xr:uid="{00000000-0005-0000-0000-00004F040000}"/>
    <cellStyle name="Normal 3 3 3 3" xfId="1093" xr:uid="{00000000-0005-0000-0000-000050040000}"/>
    <cellStyle name="Normal 3 4" xfId="118" xr:uid="{00000000-0005-0000-0000-000051040000}"/>
    <cellStyle name="Normal 3 4 2" xfId="156" xr:uid="{00000000-0005-0000-0000-000052040000}"/>
    <cellStyle name="Normal 3 4 3" xfId="1094" xr:uid="{00000000-0005-0000-0000-000053040000}"/>
    <cellStyle name="Normal 3 6" xfId="1095" xr:uid="{00000000-0005-0000-0000-000054040000}"/>
    <cellStyle name="Normal 4" xfId="123" xr:uid="{00000000-0005-0000-0000-000055040000}"/>
    <cellStyle name="Normal 4 2" xfId="32" xr:uid="{00000000-0005-0000-0000-000056040000}"/>
    <cellStyle name="Normal 4 3" xfId="93" xr:uid="{00000000-0005-0000-0000-000057040000}"/>
    <cellStyle name="Normal 4 3 2" xfId="158" xr:uid="{00000000-0005-0000-0000-000058040000}"/>
    <cellStyle name="Normal 4 3 3" xfId="1096" xr:uid="{00000000-0005-0000-0000-000059040000}"/>
    <cellStyle name="Normal 4 4" xfId="157" xr:uid="{00000000-0005-0000-0000-00005A040000}"/>
    <cellStyle name="Normal 5" xfId="88" xr:uid="{00000000-0005-0000-0000-00005B040000}"/>
    <cellStyle name="Normal 5 2" xfId="104" xr:uid="{00000000-0005-0000-0000-00005C040000}"/>
    <cellStyle name="Normal 5 2 2" xfId="122" xr:uid="{00000000-0005-0000-0000-00005D040000}"/>
    <cellStyle name="Normal 5 2 2 2" xfId="1097" xr:uid="{00000000-0005-0000-0000-00005E040000}"/>
    <cellStyle name="Normal 5 2 2 3" xfId="1098" xr:uid="{00000000-0005-0000-0000-00005F040000}"/>
    <cellStyle name="Normal 5 2 3" xfId="1099" xr:uid="{00000000-0005-0000-0000-000060040000}"/>
    <cellStyle name="Normal 5 3" xfId="98" xr:uid="{00000000-0005-0000-0000-000061040000}"/>
    <cellStyle name="Normal 5 3 2" xfId="1101" xr:uid="{00000000-0005-0000-0000-000062040000}"/>
    <cellStyle name="Normal 5 3 3" xfId="1102" xr:uid="{00000000-0005-0000-0000-000063040000}"/>
    <cellStyle name="Normal 5 3 4" xfId="1103" xr:uid="{00000000-0005-0000-0000-000064040000}"/>
    <cellStyle name="Normal 5 3 5" xfId="1104" xr:uid="{00000000-0005-0000-0000-000065040000}"/>
    <cellStyle name="Normal 5 3 6" xfId="1100" xr:uid="{00000000-0005-0000-0000-000066040000}"/>
    <cellStyle name="Normal 5 4" xfId="106" xr:uid="{00000000-0005-0000-0000-000067040000}"/>
    <cellStyle name="Normal 5 4 2" xfId="1105" xr:uid="{00000000-0005-0000-0000-000068040000}"/>
    <cellStyle name="Normal 5 4 3" xfId="1106" xr:uid="{00000000-0005-0000-0000-000069040000}"/>
    <cellStyle name="Normal 5 5" xfId="108" xr:uid="{00000000-0005-0000-0000-00006A040000}"/>
    <cellStyle name="Normal 5 5 2" xfId="1107" xr:uid="{00000000-0005-0000-0000-00006B040000}"/>
    <cellStyle name="Normal 5 5 3" xfId="1108" xr:uid="{00000000-0005-0000-0000-00006C040000}"/>
    <cellStyle name="Normal 5 6" xfId="113" xr:uid="{00000000-0005-0000-0000-00006D040000}"/>
    <cellStyle name="Normal 5 7" xfId="119" xr:uid="{00000000-0005-0000-0000-00006E040000}"/>
    <cellStyle name="Normal 5 8" xfId="1109" xr:uid="{00000000-0005-0000-0000-00006F040000}"/>
    <cellStyle name="Normal 5 8 2" xfId="1110" xr:uid="{00000000-0005-0000-0000-000070040000}"/>
    <cellStyle name="Normal 5 8 3" xfId="1111" xr:uid="{00000000-0005-0000-0000-000071040000}"/>
    <cellStyle name="Normal 6" xfId="81" xr:uid="{00000000-0005-0000-0000-000072040000}"/>
    <cellStyle name="Normal 6 2" xfId="159" xr:uid="{00000000-0005-0000-0000-000073040000}"/>
    <cellStyle name="Normal 6 3" xfId="1112" xr:uid="{00000000-0005-0000-0000-000074040000}"/>
    <cellStyle name="Normal 6 3 2" xfId="1113" xr:uid="{00000000-0005-0000-0000-000075040000}"/>
    <cellStyle name="Normal 6 3 2 2" xfId="1114" xr:uid="{00000000-0005-0000-0000-000076040000}"/>
    <cellStyle name="Normal 6 3 2 2 2" xfId="1115" xr:uid="{00000000-0005-0000-0000-000077040000}"/>
    <cellStyle name="Normal 6 3 2 2 3" xfId="1116" xr:uid="{00000000-0005-0000-0000-000078040000}"/>
    <cellStyle name="Normal 6 3 2 2 4" xfId="1117" xr:uid="{00000000-0005-0000-0000-000079040000}"/>
    <cellStyle name="Normal 6 3 2 2 5" xfId="1118" xr:uid="{00000000-0005-0000-0000-00007A040000}"/>
    <cellStyle name="Normal 6 3 2 3" xfId="1119" xr:uid="{00000000-0005-0000-0000-00007B040000}"/>
    <cellStyle name="Normal 6 3 3" xfId="1120" xr:uid="{00000000-0005-0000-0000-00007C040000}"/>
    <cellStyle name="Normal 6 3 3 2" xfId="1121" xr:uid="{00000000-0005-0000-0000-00007D040000}"/>
    <cellStyle name="Normal 6 3 3 2 2" xfId="1122" xr:uid="{00000000-0005-0000-0000-00007E040000}"/>
    <cellStyle name="Normal 6 3 3 2 3" xfId="1123" xr:uid="{00000000-0005-0000-0000-00007F040000}"/>
    <cellStyle name="Normal 6 3 3 3" xfId="1124" xr:uid="{00000000-0005-0000-0000-000080040000}"/>
    <cellStyle name="Normal 6 3 3 4" xfId="1125" xr:uid="{00000000-0005-0000-0000-000081040000}"/>
    <cellStyle name="Normal 6 3 4" xfId="1126" xr:uid="{00000000-0005-0000-0000-000082040000}"/>
    <cellStyle name="Normal 6 4" xfId="1127" xr:uid="{00000000-0005-0000-0000-000083040000}"/>
    <cellStyle name="Normal 6 5" xfId="1128" xr:uid="{00000000-0005-0000-0000-000084040000}"/>
    <cellStyle name="Normal 6 6" xfId="1129" xr:uid="{00000000-0005-0000-0000-000085040000}"/>
    <cellStyle name="Normal 7" xfId="62" xr:uid="{00000000-0005-0000-0000-000086040000}"/>
    <cellStyle name="Normal 7 2" xfId="99" xr:uid="{00000000-0005-0000-0000-000087040000}"/>
    <cellStyle name="Normal 7 3" xfId="121" xr:uid="{00000000-0005-0000-0000-000088040000}"/>
    <cellStyle name="Normal 7 4" xfId="160" xr:uid="{00000000-0005-0000-0000-000089040000}"/>
    <cellStyle name="Normal 7 4 2" xfId="1130" xr:uid="{00000000-0005-0000-0000-00008A040000}"/>
    <cellStyle name="Normal 7 5" xfId="1131" xr:uid="{00000000-0005-0000-0000-00008B040000}"/>
    <cellStyle name="Normal 8" xfId="95" xr:uid="{00000000-0005-0000-0000-00008C040000}"/>
    <cellStyle name="Normal 8 2" xfId="161" xr:uid="{00000000-0005-0000-0000-00008D040000}"/>
    <cellStyle name="Normal 8 3" xfId="1132" xr:uid="{00000000-0005-0000-0000-00008E040000}"/>
    <cellStyle name="Normal 9" xfId="94" xr:uid="{00000000-0005-0000-0000-00008F040000}"/>
    <cellStyle name="Normal 9 2" xfId="162" xr:uid="{00000000-0005-0000-0000-000090040000}"/>
    <cellStyle name="Normal 9 3" xfId="1133" xr:uid="{00000000-0005-0000-0000-000091040000}"/>
    <cellStyle name="Normal 9 4" xfId="1134" xr:uid="{00000000-0005-0000-0000-000092040000}"/>
    <cellStyle name="Normal 9 5" xfId="1135" xr:uid="{00000000-0005-0000-0000-000093040000}"/>
    <cellStyle name="Notas 2" xfId="72" xr:uid="{00000000-0005-0000-0000-000094040000}"/>
    <cellStyle name="Notas 2 2" xfId="1136" xr:uid="{00000000-0005-0000-0000-000095040000}"/>
    <cellStyle name="Notas 2 2 2" xfId="1137" xr:uid="{00000000-0005-0000-0000-000096040000}"/>
    <cellStyle name="Notas 2 3" xfId="1138" xr:uid="{00000000-0005-0000-0000-000097040000}"/>
    <cellStyle name="Notas 2 3 2" xfId="1139" xr:uid="{00000000-0005-0000-0000-000098040000}"/>
    <cellStyle name="Notas 2 4" xfId="1140" xr:uid="{00000000-0005-0000-0000-000099040000}"/>
    <cellStyle name="Porcentual 2" xfId="33" xr:uid="{00000000-0005-0000-0000-00009A040000}"/>
    <cellStyle name="Porcentual 2 2" xfId="1141" xr:uid="{00000000-0005-0000-0000-00009B040000}"/>
    <cellStyle name="Porcentual 3" xfId="34" xr:uid="{00000000-0005-0000-0000-00009C040000}"/>
    <cellStyle name="Salida 2" xfId="73" xr:uid="{00000000-0005-0000-0000-00009D040000}"/>
    <cellStyle name="Salida 2 2" xfId="1142" xr:uid="{00000000-0005-0000-0000-00009E040000}"/>
    <cellStyle name="Texto de advertencia 2" xfId="74" xr:uid="{00000000-0005-0000-0000-00009F040000}"/>
    <cellStyle name="Texto de advertencia 2 2" xfId="1143" xr:uid="{00000000-0005-0000-0000-0000A0040000}"/>
    <cellStyle name="Texto explicativo 2" xfId="75" xr:uid="{00000000-0005-0000-0000-0000A1040000}"/>
    <cellStyle name="Texto explicativo 2 2" xfId="1144" xr:uid="{00000000-0005-0000-0000-0000A2040000}"/>
    <cellStyle name="Título 1 2" xfId="77" xr:uid="{00000000-0005-0000-0000-0000A3040000}"/>
    <cellStyle name="Título 1 2 2" xfId="1145" xr:uid="{00000000-0005-0000-0000-0000A4040000}"/>
    <cellStyle name="Título 2 2" xfId="78" xr:uid="{00000000-0005-0000-0000-0000A5040000}"/>
    <cellStyle name="Título 2 2 2" xfId="1146" xr:uid="{00000000-0005-0000-0000-0000A6040000}"/>
    <cellStyle name="Título 3 2" xfId="79" xr:uid="{00000000-0005-0000-0000-0000A7040000}"/>
    <cellStyle name="Título 3 2 2" xfId="1147" xr:uid="{00000000-0005-0000-0000-0000A8040000}"/>
    <cellStyle name="Título 4" xfId="76" xr:uid="{00000000-0005-0000-0000-0000A9040000}"/>
    <cellStyle name="Título 4 2" xfId="1148" xr:uid="{00000000-0005-0000-0000-0000AA040000}"/>
    <cellStyle name="Total 2" xfId="80" xr:uid="{00000000-0005-0000-0000-0000AB040000}"/>
    <cellStyle name="Total 2 2" xfId="1149" xr:uid="{00000000-0005-0000-0000-0000AC040000}"/>
    <cellStyle name="好" xfId="1150" xr:uid="{00000000-0005-0000-0000-0000AD040000}"/>
    <cellStyle name="好 2" xfId="1151" xr:uid="{00000000-0005-0000-0000-0000AE040000}"/>
    <cellStyle name="好 3" xfId="1152" xr:uid="{00000000-0005-0000-0000-0000AF040000}"/>
    <cellStyle name="差" xfId="1153" xr:uid="{00000000-0005-0000-0000-0000B0040000}"/>
    <cellStyle name="差 2" xfId="1154" xr:uid="{00000000-0005-0000-0000-0000B1040000}"/>
    <cellStyle name="差 3" xfId="1155" xr:uid="{00000000-0005-0000-0000-0000B2040000}"/>
    <cellStyle name="常规_Sheet1" xfId="1156" xr:uid="{00000000-0005-0000-0000-0000B3040000}"/>
    <cellStyle name="强调文字颜色 1" xfId="1157" xr:uid="{00000000-0005-0000-0000-0000B4040000}"/>
    <cellStyle name="强调文字颜色 1 2" xfId="1158" xr:uid="{00000000-0005-0000-0000-0000B5040000}"/>
    <cellStyle name="强调文字颜色 1 3" xfId="1159" xr:uid="{00000000-0005-0000-0000-0000B6040000}"/>
    <cellStyle name="强调文字颜色 2" xfId="1160" xr:uid="{00000000-0005-0000-0000-0000B7040000}"/>
    <cellStyle name="强调文字颜色 2 2" xfId="1161" xr:uid="{00000000-0005-0000-0000-0000B8040000}"/>
    <cellStyle name="强调文字颜色 2 3" xfId="1162" xr:uid="{00000000-0005-0000-0000-0000B9040000}"/>
    <cellStyle name="强调文字颜色 3" xfId="1163" xr:uid="{00000000-0005-0000-0000-0000BA040000}"/>
    <cellStyle name="强调文字颜色 3 2" xfId="1164" xr:uid="{00000000-0005-0000-0000-0000BB040000}"/>
    <cellStyle name="强调文字颜色 3 3" xfId="1165" xr:uid="{00000000-0005-0000-0000-0000BC040000}"/>
    <cellStyle name="强调文字颜色 4" xfId="1166" xr:uid="{00000000-0005-0000-0000-0000BD040000}"/>
    <cellStyle name="强调文字颜色 4 2" xfId="1167" xr:uid="{00000000-0005-0000-0000-0000BE040000}"/>
    <cellStyle name="强调文字颜色 4 3" xfId="1168" xr:uid="{00000000-0005-0000-0000-0000BF040000}"/>
    <cellStyle name="强调文字颜色 5" xfId="1169" xr:uid="{00000000-0005-0000-0000-0000C0040000}"/>
    <cellStyle name="强调文字颜色 5 2" xfId="1170" xr:uid="{00000000-0005-0000-0000-0000C1040000}"/>
    <cellStyle name="强调文字颜色 5 3" xfId="1171" xr:uid="{00000000-0005-0000-0000-0000C2040000}"/>
    <cellStyle name="强调文字颜色 6" xfId="1172" xr:uid="{00000000-0005-0000-0000-0000C3040000}"/>
    <cellStyle name="强调文字颜色 6 2" xfId="1173" xr:uid="{00000000-0005-0000-0000-0000C4040000}"/>
    <cellStyle name="强调文字颜色 6 3" xfId="1174" xr:uid="{00000000-0005-0000-0000-0000C5040000}"/>
    <cellStyle name="标题" xfId="1175" xr:uid="{00000000-0005-0000-0000-0000C6040000}"/>
    <cellStyle name="标题 1" xfId="1176" xr:uid="{00000000-0005-0000-0000-0000C7040000}"/>
    <cellStyle name="标题 1 2" xfId="1177" xr:uid="{00000000-0005-0000-0000-0000C8040000}"/>
    <cellStyle name="标题 1 3" xfId="1178" xr:uid="{00000000-0005-0000-0000-0000C9040000}"/>
    <cellStyle name="标题 2" xfId="1179" xr:uid="{00000000-0005-0000-0000-0000CA040000}"/>
    <cellStyle name="标题 2 2" xfId="1180" xr:uid="{00000000-0005-0000-0000-0000CB040000}"/>
    <cellStyle name="标题 2 3" xfId="1181" xr:uid="{00000000-0005-0000-0000-0000CC040000}"/>
    <cellStyle name="标题 3" xfId="1182" xr:uid="{00000000-0005-0000-0000-0000CD040000}"/>
    <cellStyle name="标题 3 2" xfId="1183" xr:uid="{00000000-0005-0000-0000-0000CE040000}"/>
    <cellStyle name="标题 3 3" xfId="1184" xr:uid="{00000000-0005-0000-0000-0000CF040000}"/>
    <cellStyle name="标题 4" xfId="1185" xr:uid="{00000000-0005-0000-0000-0000D0040000}"/>
    <cellStyle name="标题 4 2" xfId="1186" xr:uid="{00000000-0005-0000-0000-0000D1040000}"/>
    <cellStyle name="标题 4 3" xfId="1187" xr:uid="{00000000-0005-0000-0000-0000D2040000}"/>
    <cellStyle name="标题 5" xfId="1188" xr:uid="{00000000-0005-0000-0000-0000D3040000}"/>
    <cellStyle name="标题 6" xfId="1189" xr:uid="{00000000-0005-0000-0000-0000D4040000}"/>
    <cellStyle name="检查单元格" xfId="1190" xr:uid="{00000000-0005-0000-0000-0000D5040000}"/>
    <cellStyle name="检查单元格 2" xfId="1191" xr:uid="{00000000-0005-0000-0000-0000D6040000}"/>
    <cellStyle name="检查单元格 3" xfId="1192" xr:uid="{00000000-0005-0000-0000-0000D7040000}"/>
    <cellStyle name="汇总" xfId="1193" xr:uid="{00000000-0005-0000-0000-0000D8040000}"/>
    <cellStyle name="汇总 2" xfId="1194" xr:uid="{00000000-0005-0000-0000-0000D9040000}"/>
    <cellStyle name="汇总 3" xfId="1195" xr:uid="{00000000-0005-0000-0000-0000DA040000}"/>
    <cellStyle name="注释" xfId="1196" xr:uid="{00000000-0005-0000-0000-0000DB040000}"/>
    <cellStyle name="注释 2" xfId="1197" xr:uid="{00000000-0005-0000-0000-0000DC040000}"/>
    <cellStyle name="注释 3" xfId="1198" xr:uid="{00000000-0005-0000-0000-0000DD040000}"/>
    <cellStyle name="解释性文本" xfId="1199" xr:uid="{00000000-0005-0000-0000-0000DE040000}"/>
    <cellStyle name="解释性文本 2" xfId="1200" xr:uid="{00000000-0005-0000-0000-0000DF040000}"/>
    <cellStyle name="解释性文本 3" xfId="1201" xr:uid="{00000000-0005-0000-0000-0000E0040000}"/>
    <cellStyle name="警告文本" xfId="1202" xr:uid="{00000000-0005-0000-0000-0000E1040000}"/>
    <cellStyle name="警告文本 2" xfId="1203" xr:uid="{00000000-0005-0000-0000-0000E2040000}"/>
    <cellStyle name="警告文本 3" xfId="1204" xr:uid="{00000000-0005-0000-0000-0000E3040000}"/>
    <cellStyle name="计算" xfId="1205" xr:uid="{00000000-0005-0000-0000-0000E4040000}"/>
    <cellStyle name="计算 2" xfId="1206" xr:uid="{00000000-0005-0000-0000-0000E5040000}"/>
    <cellStyle name="计算 3" xfId="1207" xr:uid="{00000000-0005-0000-0000-0000E6040000}"/>
    <cellStyle name="输入" xfId="1208" xr:uid="{00000000-0005-0000-0000-0000E7040000}"/>
    <cellStyle name="输入 2" xfId="1209" xr:uid="{00000000-0005-0000-0000-0000E8040000}"/>
    <cellStyle name="输入 3" xfId="1210" xr:uid="{00000000-0005-0000-0000-0000E9040000}"/>
    <cellStyle name="输出" xfId="1211" xr:uid="{00000000-0005-0000-0000-0000EA040000}"/>
    <cellStyle name="输出 2" xfId="1212" xr:uid="{00000000-0005-0000-0000-0000EB040000}"/>
    <cellStyle name="输出 3" xfId="1213" xr:uid="{00000000-0005-0000-0000-0000EC040000}"/>
    <cellStyle name="适中" xfId="1214" xr:uid="{00000000-0005-0000-0000-0000ED040000}"/>
    <cellStyle name="适中 2" xfId="1215" xr:uid="{00000000-0005-0000-0000-0000EE040000}"/>
    <cellStyle name="适中 3" xfId="1216" xr:uid="{00000000-0005-0000-0000-0000EF040000}"/>
    <cellStyle name="链接单元格" xfId="1217" xr:uid="{00000000-0005-0000-0000-0000F0040000}"/>
    <cellStyle name="链接单元格 2" xfId="1218" xr:uid="{00000000-0005-0000-0000-0000F1040000}"/>
    <cellStyle name="链接单元格 3" xfId="1219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139390</xdr:colOff>
      <xdr:row>11</xdr:row>
      <xdr:rowOff>557562</xdr:rowOff>
    </xdr:from>
    <xdr:to>
      <xdr:col>4</xdr:col>
      <xdr:colOff>2903963</xdr:colOff>
      <xdr:row>11</xdr:row>
      <xdr:rowOff>3302531</xdr:rowOff>
    </xdr:to>
    <xdr:pic>
      <xdr:nvPicPr>
        <xdr:cNvPr id="26" name="Imagen 25" descr="Roll Screen + Banner Publicitario - lanyardsperu.com">
          <a:extLst>
            <a:ext uri="{FF2B5EF4-FFF2-40B4-BE49-F238E27FC236}">
              <a16:creationId xmlns:a16="http://schemas.microsoft.com/office/drawing/2014/main" id="{2413D493-DE93-4080-BCD2-87E8D4FB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44391"/>
          <a:ext cx="2764573" cy="2744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278781</xdr:colOff>
      <xdr:row>12</xdr:row>
      <xdr:rowOff>696952</xdr:rowOff>
    </xdr:from>
    <xdr:to>
      <xdr:col>4</xdr:col>
      <xdr:colOff>2555488</xdr:colOff>
      <xdr:row>12</xdr:row>
      <xdr:rowOff>2973659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766CD7-2EF8-4A5E-B433-17EF4DFC3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9391" y="6063476"/>
          <a:ext cx="2276707" cy="2276707"/>
        </a:xfrm>
        <a:prstGeom prst="rect">
          <a:avLst/>
        </a:prstGeom>
      </xdr:spPr>
    </xdr:pic>
    <xdr:clientData/>
  </xdr:twoCellAnchor>
  <xdr:twoCellAnchor editAs="oneCell">
    <xdr:from>
      <xdr:col>4</xdr:col>
      <xdr:colOff>627255</xdr:colOff>
      <xdr:row>13</xdr:row>
      <xdr:rowOff>604025</xdr:rowOff>
    </xdr:from>
    <xdr:to>
      <xdr:col>4</xdr:col>
      <xdr:colOff>2253474</xdr:colOff>
      <xdr:row>13</xdr:row>
      <xdr:rowOff>2884267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779D58-7EFE-43B6-982E-BCC09000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7865" y="9850245"/>
          <a:ext cx="1626219" cy="2280242"/>
        </a:xfrm>
        <a:prstGeom prst="rect">
          <a:avLst/>
        </a:prstGeom>
      </xdr:spPr>
    </xdr:pic>
    <xdr:clientData/>
  </xdr:twoCellAnchor>
  <xdr:twoCellAnchor editAs="oneCell">
    <xdr:from>
      <xdr:col>4</xdr:col>
      <xdr:colOff>177654</xdr:colOff>
      <xdr:row>14</xdr:row>
      <xdr:rowOff>627256</xdr:rowOff>
    </xdr:from>
    <xdr:to>
      <xdr:col>4</xdr:col>
      <xdr:colOff>3020122</xdr:colOff>
      <xdr:row>14</xdr:row>
      <xdr:rowOff>3229207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DC953B-BF58-48D2-B95D-6647B682A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48264" y="13753171"/>
          <a:ext cx="2842468" cy="2601951"/>
        </a:xfrm>
        <a:prstGeom prst="rect">
          <a:avLst/>
        </a:prstGeom>
      </xdr:spPr>
    </xdr:pic>
    <xdr:clientData/>
  </xdr:twoCellAnchor>
  <xdr:twoCellAnchor editAs="oneCell">
    <xdr:from>
      <xdr:col>4</xdr:col>
      <xdr:colOff>371707</xdr:colOff>
      <xdr:row>15</xdr:row>
      <xdr:rowOff>557561</xdr:rowOff>
    </xdr:from>
    <xdr:to>
      <xdr:col>4</xdr:col>
      <xdr:colOff>2464389</xdr:colOff>
      <xdr:row>15</xdr:row>
      <xdr:rowOff>3113049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F4C9A4-92F1-479E-9956-1218BA4C8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42317" y="17563171"/>
          <a:ext cx="2092682" cy="2555488"/>
        </a:xfrm>
        <a:prstGeom prst="rect">
          <a:avLst/>
        </a:prstGeom>
      </xdr:spPr>
    </xdr:pic>
    <xdr:clientData/>
  </xdr:twoCellAnchor>
  <xdr:oneCellAnchor>
    <xdr:from>
      <xdr:col>4</xdr:col>
      <xdr:colOff>139390</xdr:colOff>
      <xdr:row>6</xdr:row>
      <xdr:rowOff>232319</xdr:rowOff>
    </xdr:from>
    <xdr:ext cx="1788841" cy="1776156"/>
    <xdr:pic>
      <xdr:nvPicPr>
        <xdr:cNvPr id="7" name="Imagen 6" descr="Roll Screen + Banner Publicitario - lanyardsperu.com">
          <a:extLst>
            <a:ext uri="{FF2B5EF4-FFF2-40B4-BE49-F238E27FC236}">
              <a16:creationId xmlns:a16="http://schemas.microsoft.com/office/drawing/2014/main" id="{C3B4505F-9E07-4EE3-8EEF-22F36B2C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78599"/>
          <a:ext cx="1788841" cy="1776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743414</xdr:colOff>
      <xdr:row>4</xdr:row>
      <xdr:rowOff>399737</xdr:rowOff>
    </xdr:from>
    <xdr:ext cx="1842737" cy="1486639"/>
    <xdr:pic>
      <xdr:nvPicPr>
        <xdr:cNvPr id="8" name="Imagen 7">
          <a:extLst>
            <a:ext uri="{FF2B5EF4-FFF2-40B4-BE49-F238E27FC236}">
              <a16:creationId xmlns:a16="http://schemas.microsoft.com/office/drawing/2014/main" id="{E5558455-C3D2-4F0C-8860-BB65B1FAA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23597" y="1886566"/>
          <a:ext cx="1842737" cy="1486639"/>
        </a:xfrm>
        <a:prstGeom prst="rect">
          <a:avLst/>
        </a:prstGeom>
      </xdr:spPr>
    </xdr:pic>
    <xdr:clientData/>
  </xdr:oneCellAnchor>
  <xdr:oneCellAnchor>
    <xdr:from>
      <xdr:col>4</xdr:col>
      <xdr:colOff>778262</xdr:colOff>
      <xdr:row>4</xdr:row>
      <xdr:rowOff>127775</xdr:rowOff>
    </xdr:from>
    <xdr:ext cx="1828571" cy="1923810"/>
    <xdr:pic>
      <xdr:nvPicPr>
        <xdr:cNvPr id="9" name="Imagen 8">
          <a:extLst>
            <a:ext uri="{FF2B5EF4-FFF2-40B4-BE49-F238E27FC236}">
              <a16:creationId xmlns:a16="http://schemas.microsoft.com/office/drawing/2014/main" id="{49F03DC6-82E6-4031-AB2C-BA555CE79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54987" y="21482825"/>
          <a:ext cx="1828571" cy="1923810"/>
        </a:xfrm>
        <a:prstGeom prst="rect">
          <a:avLst/>
        </a:prstGeom>
      </xdr:spPr>
    </xdr:pic>
    <xdr:clientData/>
  </xdr:oneCellAnchor>
  <xdr:twoCellAnchor editAs="oneCell">
    <xdr:from>
      <xdr:col>4</xdr:col>
      <xdr:colOff>1997927</xdr:colOff>
      <xdr:row>6</xdr:row>
      <xdr:rowOff>2310803</xdr:rowOff>
    </xdr:from>
    <xdr:to>
      <xdr:col>4</xdr:col>
      <xdr:colOff>3003028</xdr:colOff>
      <xdr:row>6</xdr:row>
      <xdr:rowOff>3394224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A39BA0-9A51-438A-9EE0-D27185B62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68537" y="9257083"/>
          <a:ext cx="1005101" cy="1083421"/>
        </a:xfrm>
        <a:prstGeom prst="rect">
          <a:avLst/>
        </a:prstGeom>
      </xdr:spPr>
    </xdr:pic>
    <xdr:clientData/>
  </xdr:twoCellAnchor>
  <xdr:twoCellAnchor editAs="oneCell">
    <xdr:from>
      <xdr:col>4</xdr:col>
      <xdr:colOff>209085</xdr:colOff>
      <xdr:row>6</xdr:row>
      <xdr:rowOff>2085045</xdr:rowOff>
    </xdr:from>
    <xdr:to>
      <xdr:col>4</xdr:col>
      <xdr:colOff>1347439</xdr:colOff>
      <xdr:row>6</xdr:row>
      <xdr:rowOff>3318262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329AE21-8726-47A1-BA72-0F559940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79695" y="9031325"/>
          <a:ext cx="1138354" cy="1233217"/>
        </a:xfrm>
        <a:prstGeom prst="rect">
          <a:avLst/>
        </a:prstGeom>
      </xdr:spPr>
    </xdr:pic>
    <xdr:clientData/>
  </xdr:twoCellAnchor>
  <xdr:twoCellAnchor editAs="oneCell">
    <xdr:from>
      <xdr:col>4</xdr:col>
      <xdr:colOff>2021159</xdr:colOff>
      <xdr:row>6</xdr:row>
      <xdr:rowOff>458826</xdr:rowOff>
    </xdr:from>
    <xdr:to>
      <xdr:col>4</xdr:col>
      <xdr:colOff>2783465</xdr:colOff>
      <xdr:row>6</xdr:row>
      <xdr:rowOff>1905001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1A38D91-5131-4495-9758-7A499255F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91769" y="7405106"/>
          <a:ext cx="762306" cy="1446175"/>
        </a:xfrm>
        <a:prstGeom prst="rect">
          <a:avLst/>
        </a:prstGeom>
      </xdr:spPr>
    </xdr:pic>
    <xdr:clientData/>
  </xdr:twoCellAnchor>
  <xdr:twoCellAnchor editAs="oneCell">
    <xdr:from>
      <xdr:col>4</xdr:col>
      <xdr:colOff>650487</xdr:colOff>
      <xdr:row>5</xdr:row>
      <xdr:rowOff>162622</xdr:rowOff>
    </xdr:from>
    <xdr:to>
      <xdr:col>4</xdr:col>
      <xdr:colOff>2669535</xdr:colOff>
      <xdr:row>5</xdr:row>
      <xdr:rowOff>2572146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6C1BD73-448D-4289-8382-76ABB418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321097" y="4088781"/>
          <a:ext cx="2019048" cy="24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46465</xdr:colOff>
      <xdr:row>7</xdr:row>
      <xdr:rowOff>813111</xdr:rowOff>
    </xdr:from>
    <xdr:to>
      <xdr:col>4</xdr:col>
      <xdr:colOff>2912400</xdr:colOff>
      <xdr:row>7</xdr:row>
      <xdr:rowOff>2625183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362DBAC-3EBE-4358-8E2A-290E68F5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17075" y="15634940"/>
          <a:ext cx="2865935" cy="1812072"/>
        </a:xfrm>
        <a:prstGeom prst="rect">
          <a:avLst/>
        </a:prstGeom>
      </xdr:spPr>
    </xdr:pic>
    <xdr:clientData/>
  </xdr:twoCellAnchor>
  <xdr:twoCellAnchor editAs="oneCell">
    <xdr:from>
      <xdr:col>4</xdr:col>
      <xdr:colOff>185855</xdr:colOff>
      <xdr:row>3</xdr:row>
      <xdr:rowOff>975731</xdr:rowOff>
    </xdr:from>
    <xdr:to>
      <xdr:col>4</xdr:col>
      <xdr:colOff>2903964</xdr:colOff>
      <xdr:row>3</xdr:row>
      <xdr:rowOff>3486878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BCD25A4-8A1C-4E5F-82D0-0E131033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56465" y="2462560"/>
          <a:ext cx="2718109" cy="2511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162622</xdr:colOff>
      <xdr:row>3</xdr:row>
      <xdr:rowOff>464635</xdr:rowOff>
    </xdr:from>
    <xdr:to>
      <xdr:col>4</xdr:col>
      <xdr:colOff>2882866</xdr:colOff>
      <xdr:row>3</xdr:row>
      <xdr:rowOff>3600916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4B5365-5A8A-4962-ABD0-542E26BF8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3232" y="1951464"/>
          <a:ext cx="2720244" cy="31362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5CAB-BE0C-4F1E-9EFB-E76325B30993}">
  <dimension ref="A1:BO18"/>
  <sheetViews>
    <sheetView zoomScale="41" zoomScaleNormal="41" workbookViewId="0">
      <selection sqref="A1:XFD1"/>
    </sheetView>
  </sheetViews>
  <sheetFormatPr baseColWidth="10" defaultColWidth="11.5703125" defaultRowHeight="20.25"/>
  <cols>
    <col min="1" max="1" width="3.42578125" style="2" customWidth="1"/>
    <col min="2" max="2" width="5.42578125" style="2" customWidth="1"/>
    <col min="3" max="3" width="17.42578125" style="2" customWidth="1"/>
    <col min="4" max="4" width="28.5703125" style="2" customWidth="1"/>
    <col min="5" max="5" width="46.7109375" style="2" customWidth="1"/>
    <col min="6" max="6" width="14.42578125" style="2" customWidth="1"/>
    <col min="7" max="7" width="25.7109375" style="2" customWidth="1"/>
    <col min="8" max="8" width="22.7109375" style="2" customWidth="1"/>
    <col min="9" max="9" width="72.42578125" style="2" customWidth="1"/>
    <col min="10" max="10" width="30.5703125" style="2" bestFit="1" customWidth="1"/>
    <col min="11" max="11" width="50.7109375" style="2" bestFit="1" customWidth="1"/>
    <col min="12" max="12" width="35.140625" style="2" customWidth="1"/>
    <col min="13" max="13" width="20.7109375" style="2" customWidth="1"/>
    <col min="14" max="14" width="32.85546875" style="2" customWidth="1"/>
    <col min="15" max="15" width="10.7109375" style="2" customWidth="1"/>
    <col min="16" max="16" width="20" style="2" bestFit="1" customWidth="1"/>
    <col min="17" max="17" width="9.140625" style="2" customWidth="1"/>
    <col min="18" max="18" width="20.85546875" style="2" customWidth="1"/>
    <col min="19" max="19" width="25.5703125" style="2" bestFit="1" customWidth="1"/>
    <col min="20" max="20" width="14.42578125" style="2" bestFit="1" customWidth="1"/>
    <col min="21" max="21" width="19.140625" style="2" customWidth="1"/>
    <col min="22" max="22" width="21.42578125" style="2" customWidth="1"/>
    <col min="23" max="23" width="20.5703125" style="2" customWidth="1"/>
    <col min="24" max="24" width="25.5703125" style="2" bestFit="1" customWidth="1"/>
    <col min="25" max="25" width="17.140625" style="2" customWidth="1"/>
    <col min="26" max="26" width="25.85546875" style="2" customWidth="1"/>
    <col min="27" max="27" width="7.28515625" style="2" customWidth="1"/>
    <col min="28" max="28" width="8.7109375" style="2" customWidth="1"/>
    <col min="29" max="29" width="10.5703125" style="2" customWidth="1"/>
    <col min="30" max="30" width="14.42578125" style="2" bestFit="1" customWidth="1"/>
    <col min="31" max="31" width="14.85546875" style="2" customWidth="1"/>
    <col min="32" max="32" width="16.140625" style="2" bestFit="1" customWidth="1"/>
    <col min="33" max="33" width="21.140625" style="2" customWidth="1"/>
    <col min="34" max="34" width="26.5703125" style="2" customWidth="1"/>
    <col min="35" max="35" width="13.7109375" style="2" bestFit="1" customWidth="1"/>
    <col min="36" max="36" width="28" style="2" customWidth="1"/>
    <col min="37" max="37" width="11.7109375" style="2" bestFit="1" customWidth="1"/>
    <col min="38" max="38" width="13.7109375" style="2" bestFit="1" customWidth="1"/>
    <col min="39" max="39" width="20.7109375" style="2" bestFit="1" customWidth="1"/>
    <col min="40" max="40" width="19" style="2" bestFit="1" customWidth="1"/>
    <col min="41" max="41" width="18" style="2" bestFit="1" customWidth="1"/>
    <col min="42" max="42" width="18.28515625" style="2" bestFit="1" customWidth="1"/>
    <col min="43" max="43" width="20" style="2" bestFit="1" customWidth="1"/>
    <col min="44" max="44" width="19" style="2" bestFit="1" customWidth="1"/>
    <col min="45" max="45" width="11.7109375" style="2" bestFit="1" customWidth="1"/>
    <col min="46" max="47" width="12.28515625" style="2" bestFit="1" customWidth="1"/>
    <col min="48" max="16384" width="11.5703125" style="2"/>
  </cols>
  <sheetData>
    <row r="1" spans="1:67" ht="21.75" customHeight="1">
      <c r="E1" s="28"/>
      <c r="L1" s="29"/>
      <c r="M1" s="30" t="s">
        <v>0</v>
      </c>
    </row>
    <row r="2" spans="1:67" ht="29.45" customHeight="1" thickBot="1">
      <c r="B2" s="144" t="s">
        <v>87</v>
      </c>
      <c r="C2" s="144"/>
      <c r="D2" s="144"/>
      <c r="E2" s="144"/>
      <c r="F2" s="144"/>
      <c r="G2" s="144"/>
      <c r="H2" s="144"/>
      <c r="I2" s="144"/>
      <c r="J2" s="144"/>
      <c r="K2" s="3"/>
      <c r="L2" s="145" t="s">
        <v>1</v>
      </c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3"/>
      <c r="AD2" s="3"/>
      <c r="AE2" s="3"/>
      <c r="AF2" s="3"/>
      <c r="AG2" s="3"/>
      <c r="AH2" s="3"/>
      <c r="AI2" s="3"/>
      <c r="AJ2" s="3"/>
    </row>
    <row r="3" spans="1:67" s="26" customFormat="1" ht="65.25" customHeight="1" thickBot="1">
      <c r="B3" s="107" t="s">
        <v>2</v>
      </c>
      <c r="C3" s="108" t="s">
        <v>3</v>
      </c>
      <c r="D3" s="108" t="s">
        <v>4</v>
      </c>
      <c r="E3" s="108" t="s">
        <v>5</v>
      </c>
      <c r="F3" s="108" t="s">
        <v>6</v>
      </c>
      <c r="G3" s="109" t="s">
        <v>7</v>
      </c>
      <c r="H3" s="109" t="s">
        <v>8</v>
      </c>
      <c r="I3" s="110" t="s">
        <v>9</v>
      </c>
      <c r="J3" s="111" t="s">
        <v>10</v>
      </c>
      <c r="K3" s="3" t="s">
        <v>11</v>
      </c>
      <c r="L3" s="9" t="s">
        <v>12</v>
      </c>
      <c r="M3" s="10" t="s">
        <v>13</v>
      </c>
      <c r="N3" s="10" t="s">
        <v>14</v>
      </c>
      <c r="O3" s="11" t="s">
        <v>15</v>
      </c>
      <c r="P3" s="12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4" t="s">
        <v>22</v>
      </c>
      <c r="W3" s="15" t="s">
        <v>23</v>
      </c>
      <c r="X3" s="11" t="s">
        <v>24</v>
      </c>
      <c r="Y3" s="16" t="s">
        <v>25</v>
      </c>
      <c r="Z3" s="17" t="s">
        <v>26</v>
      </c>
      <c r="AA3" s="17" t="s">
        <v>27</v>
      </c>
      <c r="AB3" s="17" t="s">
        <v>28</v>
      </c>
      <c r="AC3" s="17" t="s">
        <v>29</v>
      </c>
      <c r="AD3" s="18" t="s">
        <v>30</v>
      </c>
      <c r="AE3" s="9" t="s">
        <v>31</v>
      </c>
      <c r="AF3" s="9" t="s">
        <v>32</v>
      </c>
      <c r="AG3" s="19" t="s">
        <v>20</v>
      </c>
      <c r="AH3" s="20" t="s">
        <v>33</v>
      </c>
      <c r="AI3" s="20" t="s">
        <v>34</v>
      </c>
      <c r="AJ3" s="21" t="s">
        <v>35</v>
      </c>
      <c r="AM3" s="22" t="s">
        <v>36</v>
      </c>
      <c r="AN3" s="22" t="s">
        <v>37</v>
      </c>
      <c r="AO3" s="22" t="s">
        <v>38</v>
      </c>
      <c r="AP3" s="22" t="s">
        <v>39</v>
      </c>
      <c r="AQ3" s="22" t="s">
        <v>40</v>
      </c>
      <c r="AR3" s="22" t="s">
        <v>41</v>
      </c>
      <c r="AT3" s="23" t="s">
        <v>42</v>
      </c>
      <c r="AU3" s="23" t="s">
        <v>43</v>
      </c>
    </row>
    <row r="4" spans="1:67" ht="336.75" customHeight="1">
      <c r="A4" s="31"/>
      <c r="B4" s="120">
        <v>1</v>
      </c>
      <c r="C4" s="140" t="s">
        <v>81</v>
      </c>
      <c r="D4" s="140"/>
      <c r="E4" s="121" t="s">
        <v>71</v>
      </c>
      <c r="F4" s="122">
        <v>6</v>
      </c>
      <c r="G4" s="123">
        <v>328</v>
      </c>
      <c r="H4" s="124" t="s">
        <v>80</v>
      </c>
      <c r="I4" s="125" t="s">
        <v>86</v>
      </c>
      <c r="J4" s="126">
        <f t="shared" ref="J4" si="0">F4*G4</f>
        <v>1968</v>
      </c>
      <c r="K4" s="64"/>
      <c r="L4" s="33" t="s">
        <v>72</v>
      </c>
      <c r="M4" s="141"/>
      <c r="N4" s="142"/>
      <c r="O4" s="143"/>
      <c r="P4" s="65">
        <f>195</f>
        <v>195</v>
      </c>
      <c r="Q4" s="66">
        <v>30</v>
      </c>
      <c r="R4" s="67">
        <f t="shared" ref="R4" si="1">P4*Q4/100</f>
        <v>58.5</v>
      </c>
      <c r="S4" s="37">
        <f t="shared" ref="S4" si="2">R4*U4</f>
        <v>351</v>
      </c>
      <c r="T4" s="38">
        <f t="shared" ref="T4" si="3">P4+R4</f>
        <v>253.5</v>
      </c>
      <c r="U4" s="66">
        <f t="shared" ref="U4" si="4">F4</f>
        <v>6</v>
      </c>
      <c r="V4" s="68">
        <v>0</v>
      </c>
      <c r="W4" s="69">
        <f>30+70</f>
        <v>100</v>
      </c>
      <c r="X4" s="70">
        <f t="shared" ref="X4" si="5">U4*T4+V4+W4</f>
        <v>1621</v>
      </c>
      <c r="Y4" s="71"/>
      <c r="Z4" s="43">
        <v>15</v>
      </c>
      <c r="AA4" s="72">
        <v>1</v>
      </c>
      <c r="AB4" s="72">
        <v>1</v>
      </c>
      <c r="AC4" s="72">
        <v>1</v>
      </c>
      <c r="AD4" s="73">
        <f t="shared" ref="AD4" si="6">Z4</f>
        <v>15</v>
      </c>
      <c r="AE4" s="74">
        <v>5</v>
      </c>
      <c r="AF4" s="75">
        <f t="shared" ref="AF4:AF8" si="7">1.5%*(X4+AD4+AE4)</f>
        <v>24.614999999999998</v>
      </c>
      <c r="AG4" s="76">
        <f t="shared" ref="AG4" si="8">X4+AD4+AF4+AE4</f>
        <v>1665.615</v>
      </c>
      <c r="AH4" s="77">
        <f t="shared" ref="AH4" si="9">AG4/U4</f>
        <v>277.60250000000002</v>
      </c>
      <c r="AI4" s="78">
        <f t="shared" ref="AI4" si="10">AH4*18%</f>
        <v>49.968450000000004</v>
      </c>
      <c r="AJ4" s="79">
        <f t="shared" ref="AJ4" si="11">AH4+AI4</f>
        <v>327.57095000000004</v>
      </c>
      <c r="AK4" s="31"/>
      <c r="AL4" s="80"/>
      <c r="AM4" s="81"/>
      <c r="AN4" s="81"/>
      <c r="AO4" s="81"/>
      <c r="AP4" s="81"/>
      <c r="AQ4" s="80"/>
      <c r="AR4" s="31"/>
      <c r="AS4" s="82"/>
      <c r="AT4" s="82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</row>
    <row r="5" spans="1:67" ht="192.75" customHeight="1">
      <c r="A5" s="31"/>
      <c r="B5" s="127">
        <v>2</v>
      </c>
      <c r="C5" s="148" t="s">
        <v>70</v>
      </c>
      <c r="D5" s="148"/>
      <c r="E5" s="112" t="s">
        <v>71</v>
      </c>
      <c r="F5" s="113">
        <v>6</v>
      </c>
      <c r="G5" s="114">
        <v>255</v>
      </c>
      <c r="H5" s="115" t="s">
        <v>80</v>
      </c>
      <c r="I5" s="116" t="s">
        <v>85</v>
      </c>
      <c r="J5" s="128">
        <f t="shared" ref="J5" si="12">F5*G5</f>
        <v>1530</v>
      </c>
      <c r="K5" s="64"/>
      <c r="L5" s="33" t="s">
        <v>72</v>
      </c>
      <c r="M5" s="141"/>
      <c r="N5" s="142"/>
      <c r="O5" s="143"/>
      <c r="P5" s="65">
        <f>165/1.17</f>
        <v>141.02564102564102</v>
      </c>
      <c r="Q5" s="66">
        <v>35</v>
      </c>
      <c r="R5" s="67">
        <f t="shared" ref="R5" si="13">P5*Q5/100</f>
        <v>49.358974358974358</v>
      </c>
      <c r="S5" s="37">
        <f t="shared" ref="S5" si="14">R5*U5</f>
        <v>296.15384615384613</v>
      </c>
      <c r="T5" s="38">
        <f t="shared" ref="T5" si="15">P5+R5</f>
        <v>190.38461538461539</v>
      </c>
      <c r="U5" s="66">
        <f t="shared" ref="U5" si="16">F5</f>
        <v>6</v>
      </c>
      <c r="V5" s="68">
        <v>0</v>
      </c>
      <c r="W5" s="69">
        <f>30+80</f>
        <v>110</v>
      </c>
      <c r="X5" s="70">
        <f t="shared" ref="X5" si="17">U5*T5+V5+W5</f>
        <v>1252.3076923076924</v>
      </c>
      <c r="Y5" s="71"/>
      <c r="Z5" s="43">
        <v>20</v>
      </c>
      <c r="AA5" s="72">
        <v>1</v>
      </c>
      <c r="AB5" s="72">
        <v>1</v>
      </c>
      <c r="AC5" s="72">
        <v>1</v>
      </c>
      <c r="AD5" s="73">
        <f t="shared" ref="AD5" si="18">Z5</f>
        <v>20</v>
      </c>
      <c r="AE5" s="74">
        <v>5</v>
      </c>
      <c r="AF5" s="75">
        <f t="shared" si="7"/>
        <v>19.159615384615385</v>
      </c>
      <c r="AG5" s="76">
        <f t="shared" ref="AG5" si="19">X5+AD5+AF5+AE5</f>
        <v>1296.4673076923077</v>
      </c>
      <c r="AH5" s="77">
        <f t="shared" ref="AH5" si="20">AG5/U5</f>
        <v>216.07788461538462</v>
      </c>
      <c r="AI5" s="78">
        <f t="shared" ref="AI5" si="21">AH5*18%</f>
        <v>38.894019230769231</v>
      </c>
      <c r="AJ5" s="79">
        <f t="shared" ref="AJ5" si="22">AH5+AI5</f>
        <v>254.97190384615385</v>
      </c>
      <c r="AK5" s="31"/>
      <c r="AL5" s="80"/>
      <c r="AM5" s="81"/>
      <c r="AN5" s="81"/>
      <c r="AO5" s="81"/>
      <c r="AP5" s="81"/>
      <c r="AQ5" s="80"/>
      <c r="AR5" s="31"/>
      <c r="AS5" s="82"/>
      <c r="AT5" s="82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</row>
    <row r="6" spans="1:67" ht="237" customHeight="1" thickBot="1">
      <c r="A6" s="31"/>
      <c r="B6" s="127">
        <v>3</v>
      </c>
      <c r="C6" s="148" t="s">
        <v>73</v>
      </c>
      <c r="D6" s="148"/>
      <c r="E6" s="112" t="s">
        <v>71</v>
      </c>
      <c r="F6" s="113">
        <v>3</v>
      </c>
      <c r="G6" s="114">
        <v>185</v>
      </c>
      <c r="H6" s="115" t="s">
        <v>79</v>
      </c>
      <c r="I6" s="116" t="s">
        <v>84</v>
      </c>
      <c r="J6" s="128">
        <f t="shared" ref="J6" si="23">F6*G6</f>
        <v>555</v>
      </c>
      <c r="K6" s="64"/>
      <c r="L6" s="33" t="s">
        <v>72</v>
      </c>
      <c r="M6" s="141" t="s">
        <v>75</v>
      </c>
      <c r="N6" s="142"/>
      <c r="O6" s="143"/>
      <c r="P6" s="65">
        <f>85/1.17</f>
        <v>72.649572649572647</v>
      </c>
      <c r="Q6" s="66">
        <v>50</v>
      </c>
      <c r="R6" s="67">
        <f t="shared" ref="R6" si="24">P6*Q6/100</f>
        <v>36.324786324786324</v>
      </c>
      <c r="S6" s="37">
        <f t="shared" ref="S6" si="25">R6*U6</f>
        <v>108.97435897435898</v>
      </c>
      <c r="T6" s="38">
        <f t="shared" ref="T6" si="26">P6+R6</f>
        <v>108.97435897435898</v>
      </c>
      <c r="U6" s="66">
        <f t="shared" ref="U6" si="27">F6</f>
        <v>3</v>
      </c>
      <c r="V6" s="68">
        <v>0</v>
      </c>
      <c r="W6" s="69">
        <f>30+80</f>
        <v>110</v>
      </c>
      <c r="X6" s="70">
        <f t="shared" ref="X6" si="28">U6*T6+V6+W6</f>
        <v>436.92307692307691</v>
      </c>
      <c r="Y6" s="71"/>
      <c r="Z6" s="43">
        <v>20</v>
      </c>
      <c r="AA6" s="72">
        <v>1</v>
      </c>
      <c r="AB6" s="72">
        <v>1</v>
      </c>
      <c r="AC6" s="72">
        <v>1</v>
      </c>
      <c r="AD6" s="73">
        <f t="shared" ref="AD6" si="29">Z6</f>
        <v>20</v>
      </c>
      <c r="AE6" s="74">
        <v>5</v>
      </c>
      <c r="AF6" s="75">
        <f t="shared" si="7"/>
        <v>6.9288461538461537</v>
      </c>
      <c r="AG6" s="76">
        <f t="shared" ref="AG6" si="30">X6+AD6+AF6+AE6</f>
        <v>468.85192307692307</v>
      </c>
      <c r="AH6" s="77">
        <f t="shared" ref="AH6" si="31">AG6/U6</f>
        <v>156.28397435897435</v>
      </c>
      <c r="AI6" s="78">
        <f t="shared" ref="AI6" si="32">AH6*18%</f>
        <v>28.131115384615381</v>
      </c>
      <c r="AJ6" s="79">
        <f t="shared" ref="AJ6" si="33">AH6+AI6</f>
        <v>184.41508974358973</v>
      </c>
      <c r="AK6" s="31"/>
      <c r="AL6" s="80"/>
      <c r="AM6" s="81"/>
      <c r="AN6" s="81"/>
      <c r="AO6" s="81"/>
      <c r="AP6" s="81"/>
      <c r="AQ6" s="80"/>
      <c r="AR6" s="31"/>
      <c r="AS6" s="82"/>
      <c r="AT6" s="82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</row>
    <row r="7" spans="1:67" customFormat="1" ht="306" customHeight="1" thickBot="1">
      <c r="A7" s="31"/>
      <c r="B7" s="129">
        <v>4</v>
      </c>
      <c r="C7" s="146" t="s">
        <v>44</v>
      </c>
      <c r="D7" s="146"/>
      <c r="E7" s="117" t="s">
        <v>45</v>
      </c>
      <c r="F7" s="113">
        <v>8</v>
      </c>
      <c r="G7" s="114">
        <v>189</v>
      </c>
      <c r="H7" s="118" t="s">
        <v>46</v>
      </c>
      <c r="I7" s="119" t="s">
        <v>82</v>
      </c>
      <c r="J7" s="128">
        <f t="shared" ref="J7:J8" si="34">F7*G7</f>
        <v>1512</v>
      </c>
      <c r="K7" s="32"/>
      <c r="L7" s="33" t="s">
        <v>49</v>
      </c>
      <c r="M7" s="33"/>
      <c r="N7" s="141" t="s">
        <v>67</v>
      </c>
      <c r="O7" s="147"/>
      <c r="P7" s="34">
        <f>315/3/1.1</f>
        <v>95.454545454545453</v>
      </c>
      <c r="Q7" s="35">
        <v>33</v>
      </c>
      <c r="R7" s="36">
        <f t="shared" ref="R7:R8" si="35">P7*Q7/100</f>
        <v>31.5</v>
      </c>
      <c r="S7" s="37">
        <f t="shared" ref="S7:S8" si="36">R7*U7</f>
        <v>252</v>
      </c>
      <c r="T7" s="38">
        <f t="shared" ref="T7:T8" si="37">P7+R7</f>
        <v>126.95454545454545</v>
      </c>
      <c r="U7" s="39">
        <f>F7</f>
        <v>8</v>
      </c>
      <c r="V7" s="40">
        <v>0</v>
      </c>
      <c r="W7" s="69">
        <f t="shared" ref="W7" si="38">30+90</f>
        <v>120</v>
      </c>
      <c r="X7" s="41">
        <f t="shared" ref="X7:X8" si="39">U7*T7+V7+W7</f>
        <v>1135.6363636363635</v>
      </c>
      <c r="Y7" s="42"/>
      <c r="Z7" s="43">
        <f>40*3</f>
        <v>120</v>
      </c>
      <c r="AA7" s="44">
        <v>1</v>
      </c>
      <c r="AB7" s="44">
        <v>1</v>
      </c>
      <c r="AC7" s="44">
        <v>1</v>
      </c>
      <c r="AD7" s="45">
        <f t="shared" ref="AD7:AD8" si="40">Z7*AA7*AB7*AC7</f>
        <v>120</v>
      </c>
      <c r="AE7" s="74">
        <v>5</v>
      </c>
      <c r="AF7" s="75">
        <f t="shared" si="7"/>
        <v>18.909545454545452</v>
      </c>
      <c r="AG7" s="46">
        <f t="shared" ref="AG7:AG8" si="41">X7+AD7+AF7+AE7</f>
        <v>1279.5459090909089</v>
      </c>
      <c r="AH7" s="47">
        <f t="shared" ref="AH7:AH8" si="42">AG7/U7</f>
        <v>159.94323863636362</v>
      </c>
      <c r="AI7" s="48">
        <f t="shared" ref="AI7:AI8" si="43">AH7*18%</f>
        <v>28.789782954545451</v>
      </c>
      <c r="AJ7" s="49">
        <f t="shared" ref="AJ7:AJ8" si="44">AH7+AI7</f>
        <v>188.73302159090906</v>
      </c>
      <c r="AK7" s="50"/>
      <c r="AL7" s="51">
        <f t="shared" ref="AL7:AL8" si="45">AJ7*U7</f>
        <v>1509.8641727272725</v>
      </c>
      <c r="AM7" s="52">
        <f t="shared" ref="AM7:AM8" si="46">(AJ7-(AJ7/1.18))*U7</f>
        <v>230.31826363636355</v>
      </c>
      <c r="AN7" s="52">
        <f t="shared" ref="AN7:AN8" si="47">(AJ7-(AJ7/1.02))*U7</f>
        <v>29.605179857397616</v>
      </c>
      <c r="AO7" s="52">
        <f t="shared" ref="AO7:AO8" si="48">(AJ7-(AJ7/1.05))*U7</f>
        <v>71.89829393939408</v>
      </c>
      <c r="AP7" s="52">
        <f t="shared" ref="AP7:AP8" si="49">R7*U7</f>
        <v>252</v>
      </c>
      <c r="AQ7" s="51">
        <f t="shared" ref="AQ7:AQ8" si="50">AP7-AO7-AN7</f>
        <v>150.4965262032083</v>
      </c>
      <c r="AR7" s="53"/>
      <c r="AS7" s="54">
        <f t="shared" ref="AS7:AS8" si="51">AP7*100/(AL7-AM7-AP7)</f>
        <v>24.524451683424015</v>
      </c>
      <c r="AT7" s="54">
        <f t="shared" ref="AT7:AT8" si="52">AQ7*100/(AL7-AM7-AP7-AN7-AO7)</f>
        <v>16.251579891736775</v>
      </c>
      <c r="AU7" s="31"/>
    </row>
    <row r="8" spans="1:67" s="101" customFormat="1" ht="256.5" customHeight="1" thickBot="1">
      <c r="A8" s="83"/>
      <c r="B8" s="130">
        <v>5</v>
      </c>
      <c r="C8" s="137" t="s">
        <v>76</v>
      </c>
      <c r="D8" s="137"/>
      <c r="E8" s="131"/>
      <c r="F8" s="132">
        <v>100</v>
      </c>
      <c r="G8" s="133">
        <v>28.8</v>
      </c>
      <c r="H8" s="134" t="s">
        <v>78</v>
      </c>
      <c r="I8" s="135" t="s">
        <v>83</v>
      </c>
      <c r="J8" s="136">
        <f t="shared" si="34"/>
        <v>2880</v>
      </c>
      <c r="K8" s="84"/>
      <c r="L8" s="85" t="s">
        <v>74</v>
      </c>
      <c r="M8" s="86"/>
      <c r="N8" s="138" t="s">
        <v>77</v>
      </c>
      <c r="O8" s="139"/>
      <c r="P8" s="87">
        <f>20/1.18</f>
        <v>16.949152542372882</v>
      </c>
      <c r="Q8" s="88">
        <v>32</v>
      </c>
      <c r="R8" s="89">
        <f t="shared" si="35"/>
        <v>5.4237288135593227</v>
      </c>
      <c r="S8" s="90">
        <f t="shared" si="36"/>
        <v>542.37288135593224</v>
      </c>
      <c r="T8" s="91">
        <f t="shared" si="37"/>
        <v>22.372881355932204</v>
      </c>
      <c r="U8" s="66">
        <f t="shared" ref="U8" si="53">F8</f>
        <v>100</v>
      </c>
      <c r="V8" s="92">
        <f>P8*1</f>
        <v>16.949152542372882</v>
      </c>
      <c r="W8" s="69">
        <f>30+70</f>
        <v>100</v>
      </c>
      <c r="X8" s="93">
        <f t="shared" si="39"/>
        <v>2354.2372881355932</v>
      </c>
      <c r="Y8" s="94"/>
      <c r="Z8" s="95">
        <v>40</v>
      </c>
      <c r="AA8" s="96">
        <v>1</v>
      </c>
      <c r="AB8" s="96">
        <v>1</v>
      </c>
      <c r="AC8" s="96">
        <v>1</v>
      </c>
      <c r="AD8" s="93">
        <f t="shared" si="40"/>
        <v>40</v>
      </c>
      <c r="AE8" s="74">
        <v>7</v>
      </c>
      <c r="AF8" s="75">
        <f t="shared" si="7"/>
        <v>36.018559322033894</v>
      </c>
      <c r="AG8" s="97">
        <f t="shared" si="41"/>
        <v>2437.2558474576272</v>
      </c>
      <c r="AH8" s="98">
        <f t="shared" si="42"/>
        <v>24.372558474576273</v>
      </c>
      <c r="AI8" s="99">
        <f t="shared" si="43"/>
        <v>4.3870605254237294</v>
      </c>
      <c r="AJ8" s="100">
        <f t="shared" si="44"/>
        <v>28.759619000000001</v>
      </c>
      <c r="AL8" s="102">
        <f t="shared" si="45"/>
        <v>2875.9619000000002</v>
      </c>
      <c r="AM8" s="103">
        <f t="shared" si="46"/>
        <v>438.70605254237273</v>
      </c>
      <c r="AN8" s="103">
        <f t="shared" si="47"/>
        <v>56.391409803921633</v>
      </c>
      <c r="AO8" s="103">
        <f t="shared" si="48"/>
        <v>136.95056666666687</v>
      </c>
      <c r="AP8" s="103">
        <f t="shared" si="49"/>
        <v>542.37288135593224</v>
      </c>
      <c r="AQ8" s="104">
        <f t="shared" si="50"/>
        <v>349.03090488534372</v>
      </c>
      <c r="AR8" s="105"/>
      <c r="AS8" s="106">
        <f t="shared" si="51"/>
        <v>28.623027968410373</v>
      </c>
      <c r="AT8" s="106">
        <f t="shared" si="52"/>
        <v>20.512635723281246</v>
      </c>
    </row>
    <row r="9" spans="1:67" ht="21.75" customHeight="1">
      <c r="B9" s="2">
        <v>6</v>
      </c>
      <c r="E9" s="28"/>
      <c r="M9" s="30" t="s">
        <v>0</v>
      </c>
    </row>
    <row r="10" spans="1:67" ht="29.45" customHeight="1" thickBot="1">
      <c r="B10" s="151" t="s">
        <v>69</v>
      </c>
      <c r="C10" s="151"/>
      <c r="D10" s="151"/>
      <c r="E10" s="151"/>
      <c r="F10" s="151"/>
      <c r="G10" s="151"/>
      <c r="H10" s="151"/>
      <c r="I10" s="151"/>
      <c r="J10" s="151"/>
      <c r="K10" s="3"/>
      <c r="L10" s="145" t="s">
        <v>1</v>
      </c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3"/>
      <c r="AD10" s="3"/>
      <c r="AE10" s="3"/>
      <c r="AF10" s="3"/>
      <c r="AG10" s="3"/>
      <c r="AH10" s="3"/>
      <c r="AI10" s="3"/>
      <c r="AJ10" s="3"/>
    </row>
    <row r="11" spans="1:67" s="26" customFormat="1" ht="65.25" customHeight="1" thickBot="1">
      <c r="B11" s="4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6" t="s">
        <v>7</v>
      </c>
      <c r="H11" s="6" t="s">
        <v>8</v>
      </c>
      <c r="I11" s="7" t="s">
        <v>9</v>
      </c>
      <c r="J11" s="8" t="s">
        <v>10</v>
      </c>
      <c r="K11" s="3" t="s">
        <v>11</v>
      </c>
      <c r="L11" s="9" t="s">
        <v>12</v>
      </c>
      <c r="M11" s="10" t="s">
        <v>13</v>
      </c>
      <c r="N11" s="10" t="s">
        <v>14</v>
      </c>
      <c r="O11" s="11" t="s">
        <v>15</v>
      </c>
      <c r="P11" s="12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4" t="s">
        <v>22</v>
      </c>
      <c r="W11" s="15" t="s">
        <v>23</v>
      </c>
      <c r="X11" s="11" t="s">
        <v>24</v>
      </c>
      <c r="Y11" s="16" t="s">
        <v>25</v>
      </c>
      <c r="Z11" s="17" t="s">
        <v>26</v>
      </c>
      <c r="AA11" s="17" t="s">
        <v>27</v>
      </c>
      <c r="AB11" s="17" t="s">
        <v>28</v>
      </c>
      <c r="AC11" s="17" t="s">
        <v>29</v>
      </c>
      <c r="AD11" s="18" t="s">
        <v>30</v>
      </c>
      <c r="AE11" s="9" t="s">
        <v>31</v>
      </c>
      <c r="AF11" s="9" t="s">
        <v>32</v>
      </c>
      <c r="AG11" s="19" t="s">
        <v>20</v>
      </c>
      <c r="AH11" s="20" t="s">
        <v>33</v>
      </c>
      <c r="AI11" s="20" t="s">
        <v>34</v>
      </c>
      <c r="AJ11" s="21" t="s">
        <v>35</v>
      </c>
      <c r="AM11" s="22" t="s">
        <v>36</v>
      </c>
      <c r="AN11" s="22" t="s">
        <v>37</v>
      </c>
      <c r="AO11" s="22" t="s">
        <v>38</v>
      </c>
      <c r="AP11" s="22" t="s">
        <v>39</v>
      </c>
      <c r="AQ11" s="22" t="s">
        <v>40</v>
      </c>
      <c r="AR11" s="22" t="s">
        <v>41</v>
      </c>
      <c r="AT11" s="23" t="s">
        <v>42</v>
      </c>
      <c r="AU11" s="23" t="s">
        <v>43</v>
      </c>
    </row>
    <row r="12" spans="1:67" customFormat="1" ht="306" customHeight="1" thickBot="1">
      <c r="A12" s="31"/>
      <c r="B12" s="55">
        <v>1</v>
      </c>
      <c r="C12" s="149" t="s">
        <v>44</v>
      </c>
      <c r="D12" s="150"/>
      <c r="E12" s="1" t="s">
        <v>45</v>
      </c>
      <c r="F12" s="57">
        <v>3</v>
      </c>
      <c r="G12" s="58">
        <v>225</v>
      </c>
      <c r="H12" s="59" t="s">
        <v>46</v>
      </c>
      <c r="I12" s="60" t="s">
        <v>47</v>
      </c>
      <c r="J12" s="56">
        <f t="shared" ref="J12:J13" si="54">F12*G12</f>
        <v>675</v>
      </c>
      <c r="K12" s="32" t="s">
        <v>48</v>
      </c>
      <c r="L12" s="33" t="s">
        <v>49</v>
      </c>
      <c r="M12" s="33"/>
      <c r="N12" s="141" t="s">
        <v>67</v>
      </c>
      <c r="O12" s="147"/>
      <c r="P12" s="34">
        <f>315/3/1.11</f>
        <v>94.594594594594582</v>
      </c>
      <c r="Q12" s="35">
        <v>45</v>
      </c>
      <c r="R12" s="36">
        <f t="shared" ref="R12:R13" si="55">P12*Q12/100</f>
        <v>42.567567567567565</v>
      </c>
      <c r="S12" s="37">
        <f t="shared" ref="S12:S13" si="56">R12*U12</f>
        <v>127.70270270270269</v>
      </c>
      <c r="T12" s="38">
        <f t="shared" ref="T12:T13" si="57">P12+R12</f>
        <v>137.16216216216213</v>
      </c>
      <c r="U12" s="39">
        <f>F12</f>
        <v>3</v>
      </c>
      <c r="V12" s="40">
        <v>0</v>
      </c>
      <c r="W12" s="27">
        <v>100</v>
      </c>
      <c r="X12" s="41">
        <f t="shared" ref="X12:X13" si="58">U12*T12+V12+W12</f>
        <v>511.4864864864864</v>
      </c>
      <c r="Y12" s="42"/>
      <c r="Z12" s="43">
        <v>40</v>
      </c>
      <c r="AA12" s="44">
        <v>1</v>
      </c>
      <c r="AB12" s="44">
        <v>1</v>
      </c>
      <c r="AC12" s="44">
        <v>1</v>
      </c>
      <c r="AD12" s="45">
        <f t="shared" ref="AD12:AD13" si="59">Z12*AA12*AB12*AC12</f>
        <v>40</v>
      </c>
      <c r="AE12" s="24">
        <v>10</v>
      </c>
      <c r="AF12" s="25">
        <f>1.5%*(X12+AD12+AE12)</f>
        <v>8.4222972972972965</v>
      </c>
      <c r="AG12" s="46">
        <f t="shared" ref="AG12:AG13" si="60">X12+AD12+AF12+AE12</f>
        <v>569.90878378378375</v>
      </c>
      <c r="AH12" s="47">
        <f t="shared" ref="AH12:AH13" si="61">AG12/U12</f>
        <v>189.96959459459458</v>
      </c>
      <c r="AI12" s="48">
        <f t="shared" ref="AI12:AI13" si="62">AH12*18%</f>
        <v>34.194527027027021</v>
      </c>
      <c r="AJ12" s="49">
        <f t="shared" ref="AJ12:AJ13" si="63">AH12+AI12</f>
        <v>224.1641216216216</v>
      </c>
      <c r="AK12" s="50"/>
      <c r="AL12" s="51">
        <f t="shared" ref="AL12:AL13" si="64">AJ12*U12</f>
        <v>672.49236486486484</v>
      </c>
      <c r="AM12" s="52">
        <f t="shared" ref="AM12:AM13" si="65">(AJ12-(AJ12/1.18))*U12</f>
        <v>102.58358108108106</v>
      </c>
      <c r="AN12" s="52">
        <f t="shared" ref="AN12:AN13" si="66">(AJ12-(AJ12/1.02))*U12</f>
        <v>13.186124801271887</v>
      </c>
      <c r="AO12" s="52">
        <f t="shared" ref="AO12:AO13" si="67">(AJ12-(AJ12/1.05))*U12</f>
        <v>32.023445945945952</v>
      </c>
      <c r="AP12" s="52">
        <f t="shared" ref="AP12:AP13" si="68">R12*U12</f>
        <v>127.70270270270269</v>
      </c>
      <c r="AQ12" s="51">
        <f t="shared" ref="AQ12:AQ13" si="69">AP12-AO12-AN12</f>
        <v>82.493131955484856</v>
      </c>
      <c r="AR12" s="53"/>
      <c r="AS12" s="54">
        <f t="shared" ref="AS12:AS13" si="70">AP12*100/(AL12-AM12-AP12)</f>
        <v>28.878549655061772</v>
      </c>
      <c r="AT12" s="54">
        <f t="shared" ref="AT12:AT13" si="71">AQ12*100/(AL12-AM12-AP12-AN12-AO12)</f>
        <v>20.779309089168166</v>
      </c>
      <c r="AU12" s="31"/>
    </row>
    <row r="13" spans="1:67" customFormat="1" ht="306" customHeight="1" thickBot="1">
      <c r="A13" s="31"/>
      <c r="B13" s="55">
        <v>2</v>
      </c>
      <c r="C13" s="149" t="s">
        <v>50</v>
      </c>
      <c r="D13" s="150"/>
      <c r="E13" s="1" t="s">
        <v>45</v>
      </c>
      <c r="F13" s="57">
        <v>214</v>
      </c>
      <c r="G13" s="58">
        <v>54</v>
      </c>
      <c r="H13" s="59" t="s">
        <v>51</v>
      </c>
      <c r="I13" s="61" t="s">
        <v>59</v>
      </c>
      <c r="J13" s="56">
        <f t="shared" si="54"/>
        <v>11556</v>
      </c>
      <c r="K13" s="32" t="s">
        <v>52</v>
      </c>
      <c r="L13" s="33" t="s">
        <v>53</v>
      </c>
      <c r="M13" s="33"/>
      <c r="N13" s="141" t="s">
        <v>61</v>
      </c>
      <c r="O13" s="147"/>
      <c r="P13" s="34">
        <f>35/1.15</f>
        <v>30.434782608695656</v>
      </c>
      <c r="Q13" s="35">
        <v>40.15</v>
      </c>
      <c r="R13" s="36">
        <f t="shared" si="55"/>
        <v>12.219565217391304</v>
      </c>
      <c r="S13" s="37">
        <f t="shared" si="56"/>
        <v>2614.9869565217391</v>
      </c>
      <c r="T13" s="38">
        <f t="shared" si="57"/>
        <v>42.654347826086962</v>
      </c>
      <c r="U13" s="39">
        <f>F13</f>
        <v>214</v>
      </c>
      <c r="V13" s="40">
        <f>P13*1</f>
        <v>30.434782608695656</v>
      </c>
      <c r="W13" s="27">
        <v>120</v>
      </c>
      <c r="X13" s="41">
        <f t="shared" si="58"/>
        <v>9278.4652173913055</v>
      </c>
      <c r="Y13" s="42" t="s">
        <v>60</v>
      </c>
      <c r="Z13" s="43">
        <v>40</v>
      </c>
      <c r="AA13" s="44">
        <v>1</v>
      </c>
      <c r="AB13" s="44">
        <v>1</v>
      </c>
      <c r="AC13" s="44">
        <v>1</v>
      </c>
      <c r="AD13" s="45">
        <f t="shared" si="59"/>
        <v>40</v>
      </c>
      <c r="AE13" s="24">
        <v>30</v>
      </c>
      <c r="AF13" s="25">
        <f>1.5%*(X13+AD13+AE13)</f>
        <v>140.22697826086957</v>
      </c>
      <c r="AG13" s="46">
        <f t="shared" si="60"/>
        <v>9488.6921956521746</v>
      </c>
      <c r="AH13" s="47">
        <f t="shared" si="61"/>
        <v>44.339683157253155</v>
      </c>
      <c r="AI13" s="48">
        <f t="shared" si="62"/>
        <v>7.9811429683055675</v>
      </c>
      <c r="AJ13" s="49">
        <f t="shared" si="63"/>
        <v>52.320826125558725</v>
      </c>
      <c r="AK13" s="50"/>
      <c r="AL13" s="51">
        <f t="shared" si="64"/>
        <v>11196.656790869567</v>
      </c>
      <c r="AM13" s="52">
        <f t="shared" si="65"/>
        <v>1707.9645952173919</v>
      </c>
      <c r="AN13" s="52">
        <f t="shared" si="66"/>
        <v>219.54229001705093</v>
      </c>
      <c r="AO13" s="52">
        <f t="shared" si="67"/>
        <v>533.17413289855142</v>
      </c>
      <c r="AP13" s="52">
        <f t="shared" si="68"/>
        <v>2614.9869565217391</v>
      </c>
      <c r="AQ13" s="51">
        <f t="shared" si="69"/>
        <v>1862.270533606137</v>
      </c>
      <c r="AR13" s="53"/>
      <c r="AS13" s="54">
        <f t="shared" si="70"/>
        <v>38.04333857138964</v>
      </c>
      <c r="AT13" s="54">
        <f t="shared" si="71"/>
        <v>30.424341385380103</v>
      </c>
      <c r="AU13" s="31"/>
    </row>
    <row r="14" spans="1:67" customFormat="1" ht="306" customHeight="1" thickBot="1">
      <c r="A14" s="31"/>
      <c r="B14" s="55">
        <v>3</v>
      </c>
      <c r="C14" s="149" t="s">
        <v>54</v>
      </c>
      <c r="D14" s="150"/>
      <c r="E14" s="1" t="s">
        <v>45</v>
      </c>
      <c r="F14" s="57">
        <v>214</v>
      </c>
      <c r="G14" s="58">
        <v>90</v>
      </c>
      <c r="H14" s="59" t="s">
        <v>51</v>
      </c>
      <c r="I14" s="61" t="s">
        <v>66</v>
      </c>
      <c r="J14" s="56">
        <f t="shared" ref="J14:J15" si="72">F14*G14</f>
        <v>19260</v>
      </c>
      <c r="K14" s="32" t="s">
        <v>52</v>
      </c>
      <c r="L14" s="33" t="s">
        <v>53</v>
      </c>
      <c r="M14" s="33"/>
      <c r="N14" s="141" t="s">
        <v>62</v>
      </c>
      <c r="O14" s="147"/>
      <c r="P14" s="34">
        <f>60/1.15</f>
        <v>52.173913043478265</v>
      </c>
      <c r="Q14" s="35">
        <v>40.299999999999997</v>
      </c>
      <c r="R14" s="36">
        <f t="shared" ref="R14:R15" si="73">P14*Q14/100</f>
        <v>21.026086956521741</v>
      </c>
      <c r="S14" s="37">
        <f t="shared" ref="S14:S15" si="74">R14*U14</f>
        <v>4499.5826086956522</v>
      </c>
      <c r="T14" s="38">
        <f t="shared" ref="T14:T15" si="75">P14+R14</f>
        <v>73.2</v>
      </c>
      <c r="U14" s="39">
        <f>F14</f>
        <v>214</v>
      </c>
      <c r="V14" s="40">
        <f>P14*1</f>
        <v>52.173913043478265</v>
      </c>
      <c r="W14" s="27">
        <v>180</v>
      </c>
      <c r="X14" s="41">
        <f t="shared" ref="X14:X15" si="76">U14*T14+V14+W14</f>
        <v>15896.973913043479</v>
      </c>
      <c r="Y14" s="42" t="s">
        <v>60</v>
      </c>
      <c r="Z14" s="43">
        <v>40</v>
      </c>
      <c r="AA14" s="44">
        <v>1</v>
      </c>
      <c r="AB14" s="44">
        <v>1</v>
      </c>
      <c r="AC14" s="44">
        <v>1</v>
      </c>
      <c r="AD14" s="45">
        <f t="shared" ref="AD14:AD15" si="77">Z14*AA14*AB14*AC14</f>
        <v>40</v>
      </c>
      <c r="AE14" s="24">
        <v>50</v>
      </c>
      <c r="AF14" s="25">
        <f>1.5%*(X14+AD14+AE14)</f>
        <v>239.80460869565218</v>
      </c>
      <c r="AG14" s="46">
        <f t="shared" ref="AG14:AG15" si="78">X14+AD14+AF14+AE14</f>
        <v>16226.778521739132</v>
      </c>
      <c r="AH14" s="47">
        <f t="shared" ref="AH14:AH15" si="79">AG14/U14</f>
        <v>75.826067858594072</v>
      </c>
      <c r="AI14" s="48">
        <f t="shared" ref="AI14:AI15" si="80">AH14*18%</f>
        <v>13.648692214546932</v>
      </c>
      <c r="AJ14" s="49">
        <f t="shared" ref="AJ14:AJ15" si="81">AH14+AI14</f>
        <v>89.474760073140999</v>
      </c>
      <c r="AK14" s="50"/>
      <c r="AL14" s="51">
        <f t="shared" ref="AL14:AL15" si="82">AJ14*U14</f>
        <v>19147.598655652175</v>
      </c>
      <c r="AM14" s="52">
        <f t="shared" ref="AM14:AM15" si="83">(AJ14-(AJ14/1.18))*U14</f>
        <v>2920.8201339130424</v>
      </c>
      <c r="AN14" s="52">
        <f t="shared" ref="AN14:AN15" si="84">(AJ14-(AJ14/1.02))*U14</f>
        <v>375.44311089513974</v>
      </c>
      <c r="AO14" s="52">
        <f t="shared" ref="AO14:AO15" si="85">(AJ14-(AJ14/1.05))*U14</f>
        <v>911.79041217391477</v>
      </c>
      <c r="AP14" s="52">
        <f t="shared" ref="AP14:AP15" si="86">R14*U14</f>
        <v>4499.5826086956522</v>
      </c>
      <c r="AQ14" s="51">
        <f t="shared" ref="AQ14:AQ15" si="87">AP14-AO14-AN14</f>
        <v>3212.3490856265976</v>
      </c>
      <c r="AR14" s="53"/>
      <c r="AS14" s="54">
        <f t="shared" ref="AS14:AS15" si="88">AP14*100/(AL14-AM14-AP14)</f>
        <v>38.368785190081354</v>
      </c>
      <c r="AT14" s="54">
        <f t="shared" ref="AT14:AT15" si="89">AQ14*100/(AL14-AM14-AP14-AN14-AO14)</f>
        <v>30.769738104721913</v>
      </c>
      <c r="AU14" s="31"/>
    </row>
    <row r="15" spans="1:67" customFormat="1" ht="306" customHeight="1" thickBot="1">
      <c r="A15" s="31"/>
      <c r="B15" s="55">
        <v>4</v>
      </c>
      <c r="C15" s="149" t="s">
        <v>55</v>
      </c>
      <c r="D15" s="150"/>
      <c r="E15" s="1" t="s">
        <v>45</v>
      </c>
      <c r="F15" s="57">
        <v>101</v>
      </c>
      <c r="G15" s="58">
        <v>134</v>
      </c>
      <c r="H15" s="59" t="s">
        <v>56</v>
      </c>
      <c r="I15" s="61" t="s">
        <v>63</v>
      </c>
      <c r="J15" s="56">
        <f t="shared" si="72"/>
        <v>13534</v>
      </c>
      <c r="K15" s="32" t="s">
        <v>57</v>
      </c>
      <c r="L15" s="33" t="s">
        <v>53</v>
      </c>
      <c r="M15" s="33"/>
      <c r="N15" s="141" t="s">
        <v>64</v>
      </c>
      <c r="O15" s="147"/>
      <c r="P15" s="34">
        <f>90/1.15</f>
        <v>78.260869565217391</v>
      </c>
      <c r="Q15" s="35">
        <v>38</v>
      </c>
      <c r="R15" s="36">
        <f t="shared" si="73"/>
        <v>29.739130434782609</v>
      </c>
      <c r="S15" s="37">
        <f t="shared" si="74"/>
        <v>3003.6521739130435</v>
      </c>
      <c r="T15" s="38">
        <f t="shared" si="75"/>
        <v>108</v>
      </c>
      <c r="U15" s="39">
        <f>F15</f>
        <v>101</v>
      </c>
      <c r="V15" s="40">
        <f>P15*1</f>
        <v>78.260869565217391</v>
      </c>
      <c r="W15" s="27">
        <f>90+100</f>
        <v>190</v>
      </c>
      <c r="X15" s="41">
        <f t="shared" si="76"/>
        <v>11176.260869565218</v>
      </c>
      <c r="Y15" s="42" t="s">
        <v>60</v>
      </c>
      <c r="Z15" s="43">
        <v>30</v>
      </c>
      <c r="AA15" s="44">
        <v>1</v>
      </c>
      <c r="AB15" s="44">
        <v>1</v>
      </c>
      <c r="AC15" s="44">
        <v>1</v>
      </c>
      <c r="AD15" s="45">
        <f t="shared" si="77"/>
        <v>30</v>
      </c>
      <c r="AE15" s="24">
        <v>15</v>
      </c>
      <c r="AF15" s="25">
        <f>1.5%*(X15+AD15+AE15)</f>
        <v>168.31891304347826</v>
      </c>
      <c r="AG15" s="46">
        <f t="shared" si="78"/>
        <v>11389.579782608696</v>
      </c>
      <c r="AH15" s="47">
        <f t="shared" si="79"/>
        <v>112.76811665949204</v>
      </c>
      <c r="AI15" s="48">
        <f t="shared" si="80"/>
        <v>20.298260998708567</v>
      </c>
      <c r="AJ15" s="49">
        <f t="shared" si="81"/>
        <v>133.06637765820059</v>
      </c>
      <c r="AK15" s="50"/>
      <c r="AL15" s="51">
        <f t="shared" si="82"/>
        <v>13439.70414347826</v>
      </c>
      <c r="AM15" s="52">
        <f t="shared" si="83"/>
        <v>2050.124360869564</v>
      </c>
      <c r="AN15" s="52">
        <f t="shared" si="84"/>
        <v>263.52361065643743</v>
      </c>
      <c r="AO15" s="52">
        <f t="shared" si="85"/>
        <v>639.98591159420266</v>
      </c>
      <c r="AP15" s="52">
        <f t="shared" si="86"/>
        <v>3003.6521739130435</v>
      </c>
      <c r="AQ15" s="51">
        <f t="shared" si="87"/>
        <v>2100.1426516624033</v>
      </c>
      <c r="AR15" s="53"/>
      <c r="AS15" s="54">
        <f t="shared" si="88"/>
        <v>35.817768934690712</v>
      </c>
      <c r="AT15" s="54">
        <f t="shared" si="89"/>
        <v>28.067699871876666</v>
      </c>
      <c r="AU15" s="31"/>
    </row>
    <row r="16" spans="1:67" customFormat="1" ht="306" customHeight="1">
      <c r="A16" s="31"/>
      <c r="B16" s="55">
        <v>5</v>
      </c>
      <c r="C16" s="149" t="s">
        <v>58</v>
      </c>
      <c r="D16" s="150"/>
      <c r="E16" s="1" t="s">
        <v>45</v>
      </c>
      <c r="F16" s="57">
        <v>101</v>
      </c>
      <c r="G16" s="58">
        <v>98.5</v>
      </c>
      <c r="H16" s="59" t="s">
        <v>56</v>
      </c>
      <c r="I16" s="61" t="s">
        <v>68</v>
      </c>
      <c r="J16" s="56">
        <f t="shared" ref="J16" si="90">F16*G16</f>
        <v>9948.5</v>
      </c>
      <c r="K16" s="32" t="s">
        <v>57</v>
      </c>
      <c r="L16" s="33" t="s">
        <v>53</v>
      </c>
      <c r="M16" s="33"/>
      <c r="N16" s="141" t="s">
        <v>65</v>
      </c>
      <c r="O16" s="147"/>
      <c r="P16" s="34">
        <f>65/1.15</f>
        <v>56.521739130434788</v>
      </c>
      <c r="Q16" s="35">
        <v>40</v>
      </c>
      <c r="R16" s="36">
        <f t="shared" ref="R16" si="91">P16*Q16/100</f>
        <v>22.608695652173914</v>
      </c>
      <c r="S16" s="37">
        <f t="shared" ref="S16" si="92">R16*U16</f>
        <v>2283.4782608695655</v>
      </c>
      <c r="T16" s="38">
        <f t="shared" ref="T16" si="93">P16+R16</f>
        <v>79.130434782608702</v>
      </c>
      <c r="U16" s="39">
        <f>F16</f>
        <v>101</v>
      </c>
      <c r="V16" s="40">
        <f>P16*1</f>
        <v>56.521739130434788</v>
      </c>
      <c r="W16" s="27">
        <f>90+100</f>
        <v>190</v>
      </c>
      <c r="X16" s="41">
        <f t="shared" ref="X16" si="94">U16*T16+V16+W16</f>
        <v>8238.6956521739139</v>
      </c>
      <c r="Y16" s="42" t="s">
        <v>60</v>
      </c>
      <c r="Z16" s="43">
        <v>30</v>
      </c>
      <c r="AA16" s="44">
        <v>1</v>
      </c>
      <c r="AB16" s="44">
        <v>1</v>
      </c>
      <c r="AC16" s="44">
        <v>1</v>
      </c>
      <c r="AD16" s="45">
        <f t="shared" ref="AD16" si="95">Z16*AA16*AB16*AC16</f>
        <v>30</v>
      </c>
      <c r="AE16" s="62">
        <v>30</v>
      </c>
      <c r="AF16" s="63">
        <f>1.5%*(X16+AD16+AE16)</f>
        <v>124.48043478260871</v>
      </c>
      <c r="AG16" s="46">
        <f t="shared" ref="AG16" si="96">X16+AD16+AF16+AE16</f>
        <v>8423.1760869565223</v>
      </c>
      <c r="AH16" s="47">
        <f t="shared" ref="AH16" si="97">AG16/U16</f>
        <v>83.39778303917349</v>
      </c>
      <c r="AI16" s="48">
        <f t="shared" ref="AI16" si="98">AH16*18%</f>
        <v>15.011600947051228</v>
      </c>
      <c r="AJ16" s="49">
        <f t="shared" ref="AJ16" si="99">AH16+AI16</f>
        <v>98.409383986224725</v>
      </c>
      <c r="AK16" s="50"/>
      <c r="AL16" s="51">
        <f t="shared" ref="AL16" si="100">AJ16*U16</f>
        <v>9939.3477826086964</v>
      </c>
      <c r="AM16" s="52">
        <f t="shared" ref="AM16" si="101">(AJ16-(AJ16/1.18))*U16</f>
        <v>1516.1716956521734</v>
      </c>
      <c r="AN16" s="52">
        <f t="shared" ref="AN16" si="102">(AJ16-(AJ16/1.02))*U16</f>
        <v>194.88917220801318</v>
      </c>
      <c r="AO16" s="52">
        <f t="shared" ref="AO16" si="103">(AJ16-(AJ16/1.05))*U16</f>
        <v>473.30227536231979</v>
      </c>
      <c r="AP16" s="52">
        <f t="shared" ref="AP16" si="104">R16*U16</f>
        <v>2283.4782608695655</v>
      </c>
      <c r="AQ16" s="51">
        <f t="shared" ref="AQ16" si="105">AP16-AO16-AN16</f>
        <v>1615.2868132992326</v>
      </c>
      <c r="AR16" s="53"/>
      <c r="AS16" s="54">
        <f t="shared" ref="AS16" si="106">AP16*100/(AL16-AM16-AP16)</f>
        <v>37.192030056712184</v>
      </c>
      <c r="AT16" s="54">
        <f t="shared" ref="AT16" si="107">AQ16*100/(AL16-AM16-AP16-AN16-AO16)</f>
        <v>29.521793479790329</v>
      </c>
      <c r="AU16" s="31"/>
    </row>
    <row r="18" spans="9:9">
      <c r="I18"/>
    </row>
  </sheetData>
  <mergeCells count="24">
    <mergeCell ref="C15:D15"/>
    <mergeCell ref="N15:O15"/>
    <mergeCell ref="N16:O16"/>
    <mergeCell ref="C16:D16"/>
    <mergeCell ref="B10:J10"/>
    <mergeCell ref="L10:AB10"/>
    <mergeCell ref="C12:D12"/>
    <mergeCell ref="N12:O12"/>
    <mergeCell ref="N14:O14"/>
    <mergeCell ref="N13:O13"/>
    <mergeCell ref="C13:D13"/>
    <mergeCell ref="C14:D14"/>
    <mergeCell ref="C8:D8"/>
    <mergeCell ref="N8:O8"/>
    <mergeCell ref="C4:D4"/>
    <mergeCell ref="M4:O4"/>
    <mergeCell ref="B2:J2"/>
    <mergeCell ref="L2:AB2"/>
    <mergeCell ref="C7:D7"/>
    <mergeCell ref="N7:O7"/>
    <mergeCell ref="C5:D5"/>
    <mergeCell ref="M5:O5"/>
    <mergeCell ref="C6:D6"/>
    <mergeCell ref="M6:O6"/>
  </mergeCells>
  <pageMargins left="0.7" right="0.7" top="0.75" bottom="0.75" header="0.3" footer="0.3"/>
  <pageSetup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F863-85E9-4827-AF91-FFD8647916E7}">
  <dimension ref="A1:BO6"/>
  <sheetViews>
    <sheetView tabSelected="1" zoomScale="41" zoomScaleNormal="41" workbookViewId="0">
      <selection activeCell="B2" sqref="B2:J4"/>
    </sheetView>
  </sheetViews>
  <sheetFormatPr baseColWidth="10" defaultColWidth="11.5703125" defaultRowHeight="20.25"/>
  <cols>
    <col min="1" max="1" width="3.42578125" style="2" customWidth="1"/>
    <col min="2" max="2" width="5.42578125" style="2" customWidth="1"/>
    <col min="3" max="3" width="17.42578125" style="2" customWidth="1"/>
    <col min="4" max="4" width="28.5703125" style="2" customWidth="1"/>
    <col min="5" max="5" width="46.7109375" style="2" customWidth="1"/>
    <col min="6" max="6" width="14.42578125" style="2" customWidth="1"/>
    <col min="7" max="7" width="25.7109375" style="2" customWidth="1"/>
    <col min="8" max="8" width="22.7109375" style="2" customWidth="1"/>
    <col min="9" max="9" width="72.42578125" style="2" customWidth="1"/>
    <col min="10" max="10" width="30.5703125" style="2" bestFit="1" customWidth="1"/>
    <col min="11" max="11" width="50.7109375" style="2" bestFit="1" customWidth="1"/>
    <col min="12" max="12" width="35.140625" style="2" customWidth="1"/>
    <col min="13" max="13" width="20.7109375" style="2" customWidth="1"/>
    <col min="14" max="14" width="32.85546875" style="2" customWidth="1"/>
    <col min="15" max="15" width="10.7109375" style="2" customWidth="1"/>
    <col min="16" max="16" width="20" style="2" bestFit="1" customWidth="1"/>
    <col min="17" max="17" width="9.140625" style="2" customWidth="1"/>
    <col min="18" max="18" width="20.85546875" style="2" customWidth="1"/>
    <col min="19" max="19" width="25.5703125" style="2" bestFit="1" customWidth="1"/>
    <col min="20" max="20" width="14.42578125" style="2" bestFit="1" customWidth="1"/>
    <col min="21" max="21" width="19.140625" style="2" customWidth="1"/>
    <col min="22" max="22" width="21.42578125" style="2" customWidth="1"/>
    <col min="23" max="23" width="20.5703125" style="2" customWidth="1"/>
    <col min="24" max="24" width="25.5703125" style="2" bestFit="1" customWidth="1"/>
    <col min="25" max="25" width="17.140625" style="2" customWidth="1"/>
    <col min="26" max="26" width="25.85546875" style="2" customWidth="1"/>
    <col min="27" max="27" width="7.28515625" style="2" customWidth="1"/>
    <col min="28" max="28" width="8.7109375" style="2" customWidth="1"/>
    <col min="29" max="29" width="10.5703125" style="2" customWidth="1"/>
    <col min="30" max="30" width="16.140625" style="2" bestFit="1" customWidth="1"/>
    <col min="31" max="31" width="14.85546875" style="2" customWidth="1"/>
    <col min="32" max="32" width="16.140625" style="2" bestFit="1" customWidth="1"/>
    <col min="33" max="33" width="21.140625" style="2" customWidth="1"/>
    <col min="34" max="34" width="26.5703125" style="2" customWidth="1"/>
    <col min="35" max="35" width="13.7109375" style="2" bestFit="1" customWidth="1"/>
    <col min="36" max="36" width="28" style="2" customWidth="1"/>
    <col min="37" max="37" width="11.7109375" style="2" bestFit="1" customWidth="1"/>
    <col min="38" max="38" width="13.7109375" style="2" bestFit="1" customWidth="1"/>
    <col min="39" max="39" width="20.7109375" style="2" bestFit="1" customWidth="1"/>
    <col min="40" max="40" width="19" style="2" bestFit="1" customWidth="1"/>
    <col min="41" max="41" width="18" style="2" bestFit="1" customWidth="1"/>
    <col min="42" max="42" width="18.28515625" style="2" bestFit="1" customWidth="1"/>
    <col min="43" max="43" width="20" style="2" bestFit="1" customWidth="1"/>
    <col min="44" max="44" width="19" style="2" bestFit="1" customWidth="1"/>
    <col min="45" max="45" width="11.7109375" style="2" bestFit="1" customWidth="1"/>
    <col min="46" max="47" width="12.28515625" style="2" bestFit="1" customWidth="1"/>
    <col min="48" max="16384" width="11.5703125" style="2"/>
  </cols>
  <sheetData>
    <row r="1" spans="1:67" ht="21.75" customHeight="1">
      <c r="E1" s="28"/>
      <c r="L1" s="29"/>
      <c r="M1" s="30" t="s">
        <v>0</v>
      </c>
    </row>
    <row r="2" spans="1:67" ht="29.45" customHeight="1" thickBot="1">
      <c r="B2" s="144" t="s">
        <v>93</v>
      </c>
      <c r="C2" s="144"/>
      <c r="D2" s="144"/>
      <c r="E2" s="144"/>
      <c r="F2" s="144"/>
      <c r="G2" s="144"/>
      <c r="H2" s="144"/>
      <c r="I2" s="144"/>
      <c r="J2" s="144"/>
      <c r="K2" s="3"/>
      <c r="L2" s="145" t="s">
        <v>1</v>
      </c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3"/>
      <c r="AD2" s="3"/>
      <c r="AE2" s="3"/>
      <c r="AF2" s="3"/>
      <c r="AG2" s="3"/>
      <c r="AH2" s="3"/>
      <c r="AI2" s="3"/>
      <c r="AJ2" s="3"/>
    </row>
    <row r="3" spans="1:67" s="26" customFormat="1" ht="65.25" customHeight="1" thickBot="1">
      <c r="B3" s="107" t="s">
        <v>2</v>
      </c>
      <c r="C3" s="108" t="s">
        <v>3</v>
      </c>
      <c r="D3" s="108" t="s">
        <v>4</v>
      </c>
      <c r="E3" s="108" t="s">
        <v>5</v>
      </c>
      <c r="F3" s="108" t="s">
        <v>6</v>
      </c>
      <c r="G3" s="109" t="s">
        <v>7</v>
      </c>
      <c r="H3" s="109" t="s">
        <v>8</v>
      </c>
      <c r="I3" s="110" t="s">
        <v>9</v>
      </c>
      <c r="J3" s="111" t="s">
        <v>10</v>
      </c>
      <c r="K3" s="3" t="s">
        <v>11</v>
      </c>
      <c r="L3" s="9" t="s">
        <v>12</v>
      </c>
      <c r="M3" s="10" t="s">
        <v>13</v>
      </c>
      <c r="N3" s="10" t="s">
        <v>14</v>
      </c>
      <c r="O3" s="11" t="s">
        <v>15</v>
      </c>
      <c r="P3" s="12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4" t="s">
        <v>22</v>
      </c>
      <c r="W3" s="15" t="s">
        <v>23</v>
      </c>
      <c r="X3" s="11" t="s">
        <v>24</v>
      </c>
      <c r="Y3" s="16" t="s">
        <v>25</v>
      </c>
      <c r="Z3" s="17" t="s">
        <v>26</v>
      </c>
      <c r="AA3" s="17" t="s">
        <v>27</v>
      </c>
      <c r="AB3" s="17" t="s">
        <v>28</v>
      </c>
      <c r="AC3" s="17" t="s">
        <v>29</v>
      </c>
      <c r="AD3" s="18" t="s">
        <v>30</v>
      </c>
      <c r="AE3" s="9" t="s">
        <v>31</v>
      </c>
      <c r="AF3" s="9" t="s">
        <v>32</v>
      </c>
      <c r="AG3" s="19" t="s">
        <v>20</v>
      </c>
      <c r="AH3" s="20" t="s">
        <v>33</v>
      </c>
      <c r="AI3" s="20" t="s">
        <v>34</v>
      </c>
      <c r="AJ3" s="21" t="s">
        <v>35</v>
      </c>
      <c r="AM3" s="22" t="s">
        <v>36</v>
      </c>
      <c r="AN3" s="22" t="s">
        <v>37</v>
      </c>
      <c r="AO3" s="22" t="s">
        <v>38</v>
      </c>
      <c r="AP3" s="22" t="s">
        <v>39</v>
      </c>
      <c r="AQ3" s="22" t="s">
        <v>40</v>
      </c>
      <c r="AR3" s="22" t="s">
        <v>41</v>
      </c>
      <c r="AT3" s="23" t="s">
        <v>42</v>
      </c>
      <c r="AU3" s="23" t="s">
        <v>43</v>
      </c>
    </row>
    <row r="4" spans="1:67" ht="334.5" customHeight="1">
      <c r="A4" s="31"/>
      <c r="B4" s="120">
        <v>1</v>
      </c>
      <c r="C4" s="140" t="s">
        <v>89</v>
      </c>
      <c r="D4" s="140"/>
      <c r="E4" s="121" t="s">
        <v>71</v>
      </c>
      <c r="F4" s="122">
        <v>292</v>
      </c>
      <c r="G4" s="123">
        <v>50.6</v>
      </c>
      <c r="H4" s="124" t="s">
        <v>51</v>
      </c>
      <c r="I4" s="125" t="s">
        <v>92</v>
      </c>
      <c r="J4" s="126">
        <f t="shared" ref="J4" si="0">F4*G4</f>
        <v>14775.2</v>
      </c>
      <c r="K4" s="64"/>
      <c r="L4" s="33" t="s">
        <v>91</v>
      </c>
      <c r="M4" s="141" t="s">
        <v>90</v>
      </c>
      <c r="N4" s="142"/>
      <c r="O4" s="143"/>
      <c r="P4" s="65">
        <f>32/1.15</f>
        <v>27.826086956521742</v>
      </c>
      <c r="Q4" s="66">
        <v>43</v>
      </c>
      <c r="R4" s="67">
        <f t="shared" ref="R4" si="1">P4*Q4/100</f>
        <v>11.96521739130435</v>
      </c>
      <c r="S4" s="37">
        <f t="shared" ref="S4" si="2">R4*U4</f>
        <v>3493.8434782608701</v>
      </c>
      <c r="T4" s="38">
        <f t="shared" ref="T4" si="3">P4+R4</f>
        <v>39.791304347826092</v>
      </c>
      <c r="U4" s="66">
        <f t="shared" ref="U4" si="4">F4</f>
        <v>292</v>
      </c>
      <c r="V4" s="68">
        <f>P4*2</f>
        <v>55.652173913043484</v>
      </c>
      <c r="W4" s="69">
        <f>200+120</f>
        <v>320</v>
      </c>
      <c r="X4" s="70">
        <f t="shared" ref="X4" si="5">U4*T4+V4+W4</f>
        <v>11994.713043478263</v>
      </c>
      <c r="Y4" s="71" t="s">
        <v>88</v>
      </c>
      <c r="Z4" s="43">
        <v>300</v>
      </c>
      <c r="AA4" s="72">
        <v>1</v>
      </c>
      <c r="AB4" s="72">
        <v>1</v>
      </c>
      <c r="AC4" s="72">
        <v>1</v>
      </c>
      <c r="AD4" s="73">
        <f t="shared" ref="AD4" si="6">Z4</f>
        <v>300</v>
      </c>
      <c r="AE4" s="74">
        <v>20</v>
      </c>
      <c r="AF4" s="75">
        <f t="shared" ref="AF4" si="7">1.5%*(X4+AD4+AE4)</f>
        <v>184.72069565217393</v>
      </c>
      <c r="AG4" s="76">
        <f t="shared" ref="AG4" si="8">X4+AD4+AF4+AE4</f>
        <v>12499.433739130436</v>
      </c>
      <c r="AH4" s="77">
        <f t="shared" ref="AH4" si="9">AG4/U4</f>
        <v>42.806279928528888</v>
      </c>
      <c r="AI4" s="78">
        <f t="shared" ref="AI4" si="10">AH4*18%</f>
        <v>7.705130387135199</v>
      </c>
      <c r="AJ4" s="79">
        <f t="shared" ref="AJ4" si="11">AH4+AI4</f>
        <v>50.511410315664087</v>
      </c>
      <c r="AK4" s="31"/>
      <c r="AL4" s="80"/>
      <c r="AM4" s="81"/>
      <c r="AN4" s="81"/>
      <c r="AO4" s="81"/>
      <c r="AP4" s="81"/>
      <c r="AQ4" s="80"/>
      <c r="AR4" s="31"/>
      <c r="AS4" s="82"/>
      <c r="AT4" s="82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</row>
    <row r="6" spans="1:67">
      <c r="I6"/>
    </row>
  </sheetData>
  <mergeCells count="4">
    <mergeCell ref="B2:J2"/>
    <mergeCell ref="L2:AB2"/>
    <mergeCell ref="C4:D4"/>
    <mergeCell ref="M4:O4"/>
  </mergeCells>
  <pageMargins left="0.7" right="0.7" top="0.75" bottom="0.75" header="0.3" footer="0.3"/>
  <pageSetup scale="7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FEBRERO</vt:lpstr>
      <vt:lpstr>ABRIL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X125</dc:creator>
  <cp:keywords/>
  <dc:description/>
  <cp:lastModifiedBy>Mayra Rosa Flores Mays</cp:lastModifiedBy>
  <cp:revision/>
  <dcterms:created xsi:type="dcterms:W3CDTF">2013-02-05T14:34:43Z</dcterms:created>
  <dcterms:modified xsi:type="dcterms:W3CDTF">2026-05-14T00:06:25Z</dcterms:modified>
  <cp:category/>
  <cp:contentStatus/>
</cp:coreProperties>
</file>