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Machu Picchu FOODS S.A.C/BD Cotizaciones/2026/"/>
    </mc:Choice>
  </mc:AlternateContent>
  <xr:revisionPtr revIDLastSave="3" documentId="8_{E0412A92-C488-4F61-8DC0-459C74F6658F}" xr6:coauthVersionLast="47" xr6:coauthVersionMax="47" xr10:uidLastSave="{A934D78C-5579-4A0C-8579-B5125DDC7356}"/>
  <bookViews>
    <workbookView xWindow="-120" yWindow="-120" windowWidth="29040" windowHeight="15720" activeTab="2" xr2:uid="{00000000-000D-0000-FFFF-FFFF00000000}"/>
  </bookViews>
  <sheets>
    <sheet name="FEBRERO" sheetId="8" r:id="rId1"/>
    <sheet name="MARZO" sheetId="9" r:id="rId2"/>
    <sheet name="MAYO" sheetId="11" r:id="rId3"/>
  </sheets>
  <externalReferences>
    <externalReference r:id="rId4"/>
    <externalReference r:id="rId5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5" i="11" l="1"/>
  <c r="W5" i="11"/>
  <c r="V5" i="11"/>
  <c r="S5" i="11"/>
  <c r="U5" i="11" s="1"/>
  <c r="J5" i="11"/>
  <c r="Y5" i="11" l="1"/>
  <c r="T5" i="11"/>
  <c r="AE6" i="11"/>
  <c r="W6" i="11"/>
  <c r="V6" i="11"/>
  <c r="S6" i="11"/>
  <c r="U6" i="11" s="1"/>
  <c r="J6" i="11"/>
  <c r="AE4" i="11"/>
  <c r="W4" i="11"/>
  <c r="V4" i="11"/>
  <c r="S4" i="11"/>
  <c r="U4" i="11" s="1"/>
  <c r="J4" i="11"/>
  <c r="Y4" i="11" l="1"/>
  <c r="AG4" i="11" s="1"/>
  <c r="AG5" i="11"/>
  <c r="AH5" i="11" s="1"/>
  <c r="AI5" i="11" s="1"/>
  <c r="T4" i="11"/>
  <c r="Y6" i="11"/>
  <c r="AG6" i="11" s="1"/>
  <c r="AH6" i="11" s="1"/>
  <c r="AI6" i="11" s="1"/>
  <c r="AH4" i="11"/>
  <c r="AI4" i="11" s="1"/>
  <c r="T6" i="11"/>
  <c r="AJ5" i="11" l="1"/>
  <c r="AK5" i="11" s="1"/>
  <c r="AJ4" i="11"/>
  <c r="AK4" i="11" s="1"/>
  <c r="AJ6" i="11"/>
  <c r="AK6" i="11" s="1"/>
  <c r="Q5" i="9" l="1"/>
  <c r="W5" i="9" s="1"/>
  <c r="W4" i="9"/>
  <c r="J13" i="9"/>
  <c r="AE5" i="9"/>
  <c r="V5" i="9"/>
  <c r="S5" i="9" l="1"/>
  <c r="T5" i="9" s="1"/>
  <c r="U5" i="9" l="1"/>
  <c r="Y5" i="9" s="1"/>
  <c r="AG5" i="9" l="1"/>
  <c r="AH5" i="9" s="1"/>
  <c r="AI5" i="9" s="1"/>
  <c r="G5" i="9" l="1"/>
  <c r="J5" i="9" s="1"/>
  <c r="AJ5" i="9"/>
  <c r="AK5" i="9" s="1"/>
  <c r="AE4" i="9"/>
  <c r="V4" i="9"/>
  <c r="S4" i="9"/>
  <c r="U4" i="9" s="1"/>
  <c r="Y4" i="9" l="1"/>
  <c r="AG4" i="9" s="1"/>
  <c r="T4" i="9"/>
  <c r="AH4" i="9" l="1"/>
  <c r="AI4" i="9" s="1"/>
  <c r="AJ4" i="9" l="1"/>
  <c r="AK4" i="9" s="1"/>
  <c r="G4" i="9"/>
  <c r="J4" i="9" s="1"/>
  <c r="J6" i="9" l="1"/>
  <c r="J7" i="9" s="1"/>
  <c r="J8" i="9" s="1"/>
  <c r="W14" i="9"/>
  <c r="Q13" i="9"/>
  <c r="W13" i="9" s="1"/>
  <c r="AE14" i="9" l="1"/>
  <c r="V14" i="9"/>
  <c r="S14" i="9"/>
  <c r="AE13" i="9"/>
  <c r="V13" i="9"/>
  <c r="U14" i="9" l="1"/>
  <c r="Y14" i="9" s="1"/>
  <c r="T14" i="9"/>
  <c r="S13" i="9"/>
  <c r="T13" i="9" s="1"/>
  <c r="AG14" i="9" l="1"/>
  <c r="AH14" i="9" s="1"/>
  <c r="AI14" i="9" s="1"/>
  <c r="J14" i="9" s="1"/>
  <c r="U13" i="9"/>
  <c r="Y13" i="9" s="1"/>
  <c r="AJ14" i="9" l="1"/>
  <c r="AK14" i="9" s="1"/>
  <c r="AG13" i="9"/>
  <c r="AH13" i="9" s="1"/>
  <c r="AI13" i="9" s="1"/>
  <c r="J15" i="9" s="1"/>
  <c r="J16" i="9" s="1"/>
  <c r="J17" i="9" s="1"/>
  <c r="J19" i="9" s="1"/>
  <c r="AJ13" i="9" l="1"/>
  <c r="AK13" i="9" s="1"/>
  <c r="J8" i="8" l="1"/>
  <c r="J5" i="8"/>
  <c r="W7" i="8"/>
  <c r="V7" i="8"/>
  <c r="AE7" i="8"/>
  <c r="J9" i="8" l="1"/>
  <c r="J10" i="8" s="1"/>
  <c r="S7" i="8"/>
  <c r="T7" i="8" s="1"/>
  <c r="U7" i="8" l="1"/>
  <c r="Y7" i="8" l="1"/>
  <c r="AG7" i="8" s="1"/>
  <c r="AH7" i="8" l="1"/>
  <c r="AI7" i="8" s="1"/>
  <c r="G7" i="8" l="1"/>
  <c r="J7" i="8" s="1"/>
  <c r="AJ7" i="8"/>
  <c r="AK7" i="8" s="1"/>
  <c r="AE6" i="8" l="1"/>
  <c r="V6" i="8"/>
  <c r="Q6" i="8"/>
  <c r="W6" i="8" s="1"/>
  <c r="AE5" i="8"/>
  <c r="V5" i="8"/>
  <c r="Q5" i="8"/>
  <c r="W5" i="8" s="1"/>
  <c r="AE4" i="8"/>
  <c r="V4" i="8"/>
  <c r="Q4" i="8"/>
  <c r="W4" i="8" s="1"/>
  <c r="AE19" i="8"/>
  <c r="V19" i="8"/>
  <c r="AF19" i="8" s="1"/>
  <c r="Q19" i="8"/>
  <c r="W19" i="8" s="1"/>
  <c r="AE18" i="8"/>
  <c r="V18" i="8"/>
  <c r="Q18" i="8"/>
  <c r="S18" i="8" s="1"/>
  <c r="AE17" i="8"/>
  <c r="V17" i="8"/>
  <c r="Q17" i="8"/>
  <c r="AE16" i="8"/>
  <c r="V16" i="8"/>
  <c r="Q16" i="8"/>
  <c r="W16" i="8" s="1"/>
  <c r="W31" i="8"/>
  <c r="V27" i="8"/>
  <c r="AE27" i="8"/>
  <c r="V28" i="8"/>
  <c r="AE28" i="8"/>
  <c r="V29" i="8"/>
  <c r="AE29" i="8"/>
  <c r="V30" i="8"/>
  <c r="AE30" i="8"/>
  <c r="S31" i="8"/>
  <c r="U31" i="8" s="1"/>
  <c r="V31" i="8"/>
  <c r="AE31" i="8"/>
  <c r="V32" i="8"/>
  <c r="AE32" i="8"/>
  <c r="V33" i="8"/>
  <c r="AF33" i="8" s="1"/>
  <c r="AE33" i="8"/>
  <c r="Q33" i="8"/>
  <c r="W33" i="8" s="1"/>
  <c r="Q32" i="8"/>
  <c r="W32" i="8" s="1"/>
  <c r="Q30" i="8"/>
  <c r="W30" i="8" s="1"/>
  <c r="Q29" i="8"/>
  <c r="W29" i="8" s="1"/>
  <c r="Q28" i="8"/>
  <c r="W28" i="8" s="1"/>
  <c r="Q27" i="8"/>
  <c r="W27" i="8" s="1"/>
  <c r="Q26" i="8"/>
  <c r="W26" i="8" s="1"/>
  <c r="AE26" i="8"/>
  <c r="V26" i="8"/>
  <c r="S6" i="8" l="1"/>
  <c r="T6" i="8" s="1"/>
  <c r="S5" i="8"/>
  <c r="T5" i="8" s="1"/>
  <c r="S4" i="8"/>
  <c r="T4" i="8" s="1"/>
  <c r="S33" i="8"/>
  <c r="U33" i="8" s="1"/>
  <c r="Y33" i="8" s="1"/>
  <c r="AG33" i="8" s="1"/>
  <c r="S32" i="8"/>
  <c r="U32" i="8" s="1"/>
  <c r="Y32" i="8" s="1"/>
  <c r="AG32" i="8" s="1"/>
  <c r="W18" i="8"/>
  <c r="U18" i="8"/>
  <c r="Y18" i="8" s="1"/>
  <c r="T18" i="8"/>
  <c r="S19" i="8"/>
  <c r="T19" i="8" s="1"/>
  <c r="S17" i="8"/>
  <c r="T17" i="8" s="1"/>
  <c r="W17" i="8"/>
  <c r="S16" i="8"/>
  <c r="T16" i="8" s="1"/>
  <c r="S30" i="8"/>
  <c r="T30" i="8" s="1"/>
  <c r="S27" i="8"/>
  <c r="U27" i="8" s="1"/>
  <c r="Y27" i="8" s="1"/>
  <c r="AG27" i="8" s="1"/>
  <c r="S29" i="8"/>
  <c r="U29" i="8" s="1"/>
  <c r="Y29" i="8" s="1"/>
  <c r="AG29" i="8" s="1"/>
  <c r="S28" i="8"/>
  <c r="T28" i="8" s="1"/>
  <c r="Y31" i="8"/>
  <c r="T31" i="8"/>
  <c r="S26" i="8"/>
  <c r="T26" i="8" s="1"/>
  <c r="J44" i="8"/>
  <c r="AA40" i="8"/>
  <c r="AE40" i="8" s="1"/>
  <c r="V40" i="8"/>
  <c r="Q40" i="8"/>
  <c r="W40" i="8" s="1"/>
  <c r="J40" i="8"/>
  <c r="Q44" i="8"/>
  <c r="W44" i="8" s="1"/>
  <c r="AA44" i="8"/>
  <c r="T27" i="8" l="1"/>
  <c r="T33" i="8"/>
  <c r="T29" i="8"/>
  <c r="T32" i="8"/>
  <c r="U5" i="8"/>
  <c r="Y5" i="8" s="1"/>
  <c r="AG5" i="8" s="1"/>
  <c r="U6" i="8"/>
  <c r="Y6" i="8" s="1"/>
  <c r="AG6" i="8" s="1"/>
  <c r="U4" i="8"/>
  <c r="Y4" i="8" s="1"/>
  <c r="AG4" i="8" s="1"/>
  <c r="U30" i="8"/>
  <c r="Y30" i="8" s="1"/>
  <c r="AG30" i="8" s="1"/>
  <c r="U19" i="8"/>
  <c r="Y19" i="8" s="1"/>
  <c r="AG19" i="8" s="1"/>
  <c r="AH19" i="8" s="1"/>
  <c r="AI19" i="8" s="1"/>
  <c r="AG18" i="8"/>
  <c r="AH18" i="8" s="1"/>
  <c r="AI18" i="8" s="1"/>
  <c r="U17" i="8"/>
  <c r="Y17" i="8" s="1"/>
  <c r="U16" i="8"/>
  <c r="Y16" i="8" s="1"/>
  <c r="U28" i="8"/>
  <c r="Y28" i="8" s="1"/>
  <c r="AG28" i="8" s="1"/>
  <c r="AH28" i="8" s="1"/>
  <c r="AI28" i="8" s="1"/>
  <c r="G28" i="8" s="1"/>
  <c r="J28" i="8" s="1"/>
  <c r="AH33" i="8"/>
  <c r="AI33" i="8" s="1"/>
  <c r="AH32" i="8"/>
  <c r="AI32" i="8" s="1"/>
  <c r="G32" i="8" s="1"/>
  <c r="J32" i="8" s="1"/>
  <c r="AH29" i="8"/>
  <c r="AI29" i="8" s="1"/>
  <c r="G29" i="8" s="1"/>
  <c r="J29" i="8" s="1"/>
  <c r="AG31" i="8"/>
  <c r="AH31" i="8" s="1"/>
  <c r="AI31" i="8" s="1"/>
  <c r="AH27" i="8"/>
  <c r="AI27" i="8" s="1"/>
  <c r="G27" i="8" s="1"/>
  <c r="J27" i="8" s="1"/>
  <c r="U26" i="8"/>
  <c r="Y26" i="8" s="1"/>
  <c r="AG26" i="8" s="1"/>
  <c r="AH26" i="8" s="1"/>
  <c r="AI26" i="8" s="1"/>
  <c r="S40" i="8"/>
  <c r="T40" i="8" s="1"/>
  <c r="AH5" i="8" l="1"/>
  <c r="AI5" i="8" s="1"/>
  <c r="AH30" i="8"/>
  <c r="AI30" i="8" s="1"/>
  <c r="G30" i="8" s="1"/>
  <c r="J30" i="8" s="1"/>
  <c r="AH6" i="8"/>
  <c r="AI6" i="8" s="1"/>
  <c r="AJ5" i="8"/>
  <c r="AK5" i="8" s="1"/>
  <c r="AH4" i="8"/>
  <c r="AI4" i="8" s="1"/>
  <c r="AJ28" i="8"/>
  <c r="AK28" i="8" s="1"/>
  <c r="G18" i="8"/>
  <c r="J18" i="8" s="1"/>
  <c r="AJ18" i="8"/>
  <c r="AK18" i="8" s="1"/>
  <c r="G19" i="8"/>
  <c r="J19" i="8" s="1"/>
  <c r="AJ19" i="8"/>
  <c r="AK19" i="8" s="1"/>
  <c r="AG17" i="8"/>
  <c r="AH17" i="8" s="1"/>
  <c r="AI17" i="8" s="1"/>
  <c r="AG16" i="8"/>
  <c r="AH16" i="8" s="1"/>
  <c r="AI16" i="8" s="1"/>
  <c r="G33" i="8"/>
  <c r="J33" i="8" s="1"/>
  <c r="AJ33" i="8"/>
  <c r="AK33" i="8" s="1"/>
  <c r="AJ32" i="8"/>
  <c r="AK32" i="8" s="1"/>
  <c r="AJ29" i="8"/>
  <c r="AK29" i="8" s="1"/>
  <c r="G26" i="8"/>
  <c r="J26" i="8" s="1"/>
  <c r="G31" i="8"/>
  <c r="J31" i="8" s="1"/>
  <c r="AJ31" i="8"/>
  <c r="AK31" i="8" s="1"/>
  <c r="AJ27" i="8"/>
  <c r="AK27" i="8" s="1"/>
  <c r="AJ26" i="8"/>
  <c r="AK26" i="8" s="1"/>
  <c r="U40" i="8"/>
  <c r="Y40" i="8" s="1"/>
  <c r="AJ30" i="8" l="1"/>
  <c r="AK30" i="8" s="1"/>
  <c r="AJ6" i="8"/>
  <c r="AK6" i="8" s="1"/>
  <c r="G6" i="8"/>
  <c r="J6" i="8" s="1"/>
  <c r="AJ4" i="8"/>
  <c r="AK4" i="8" s="1"/>
  <c r="J4" i="8"/>
  <c r="AJ17" i="8"/>
  <c r="AK17" i="8" s="1"/>
  <c r="G17" i="8"/>
  <c r="J17" i="8" s="1"/>
  <c r="AJ16" i="8"/>
  <c r="AK16" i="8" s="1"/>
  <c r="G16" i="8"/>
  <c r="J16" i="8" s="1"/>
  <c r="AG40" i="8"/>
  <c r="AH40" i="8" s="1"/>
  <c r="AI40" i="8" s="1"/>
  <c r="AJ40" i="8" l="1"/>
  <c r="AK40" i="8" s="1"/>
  <c r="V44" i="8"/>
  <c r="AE44" i="8" l="1"/>
  <c r="S44" i="8" l="1"/>
  <c r="T44" i="8" s="1"/>
  <c r="U44" i="8" l="1"/>
  <c r="Y44" i="8" s="1"/>
  <c r="AG44" i="8" s="1"/>
  <c r="AH44" i="8" l="1"/>
  <c r="AI44" i="8" s="1"/>
  <c r="AJ44" i="8" l="1"/>
  <c r="AK44" i="8" s="1"/>
</calcChain>
</file>

<file path=xl/sharedStrings.xml><?xml version="1.0" encoding="utf-8"?>
<sst xmlns="http://schemas.openxmlformats.org/spreadsheetml/2006/main" count="449" uniqueCount="122">
  <si>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</si>
  <si>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N°</t>
  </si>
  <si>
    <t>Cód. Artíc.</t>
  </si>
  <si>
    <t>Artículo</t>
  </si>
  <si>
    <t>Foto</t>
  </si>
  <si>
    <t>Cant.</t>
  </si>
  <si>
    <t xml:space="preserve">Costo uni. 
NO IGV (S/.) </t>
  </si>
  <si>
    <t>Tiempo Entrega</t>
  </si>
  <si>
    <t>Detalles</t>
  </si>
  <si>
    <t xml:space="preserve">COSTO TOTAL 
NO IGV (S/.) 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</si>
  <si>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</si>
  <si>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</si>
  <si>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</si>
  <si>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</si>
  <si>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</si>
  <si>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</si>
  <si>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</si>
  <si>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</si>
  <si>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</si>
  <si>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</si>
  <si>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</si>
  <si>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</si>
  <si>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</si>
  <si>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</si>
  <si>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</si>
  <si>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</si>
  <si>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</si>
  <si>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</si>
  <si>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</si>
  <si>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</si>
  <si>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</si>
  <si>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</si>
  <si>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</si>
  <si>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</si>
  <si>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50/50, CALLAO</t>
  </si>
  <si>
    <t>7 a 9
Días útiles</t>
  </si>
  <si>
    <t>imagen referencial</t>
  </si>
  <si>
    <t>DAVID
/
CHIPPER
/
OLAF
/
PROMOS PERU
/
EYF
/
MARCO ANTONIO
/
CYM
/
COMPINA</t>
  </si>
  <si>
    <t>MUG S/70
MOCHILA: S/2.50
LIBRETA :S/70
LAPICERO: S/70
CAJA: S/70</t>
  </si>
  <si>
    <r>
      <rPr>
        <b/>
        <u/>
        <sz val="16"/>
        <color rgb="FF000000"/>
        <rFont val="Arial"/>
        <family val="2"/>
      </rPr>
      <t xml:space="preserve">KIT OPCION 1
</t>
    </r>
    <r>
      <rPr>
        <b/>
        <sz val="16"/>
        <color rgb="FF000000"/>
        <rFont val="Arial"/>
        <family val="2"/>
      </rPr>
      <t>POLO MT CAMISERO</t>
    </r>
    <r>
      <rPr>
        <b/>
        <u/>
        <sz val="16"/>
        <color rgb="FF000000"/>
        <rFont val="Arial"/>
        <family val="2"/>
      </rPr>
      <t xml:space="preserve">
</t>
    </r>
    <r>
      <rPr>
        <sz val="16"/>
        <color rgb="FF000000"/>
        <rFont val="Arial"/>
        <family val="2"/>
      </rPr>
      <t xml:space="preserve">Material: Pique 30/1
Tallas: S,M,L
Color: Blanco
Manga corta
Presentación Individual: Bolsa plástica
Presentación Grupal: Manga plástica
</t>
    </r>
    <r>
      <rPr>
        <b/>
        <sz val="16"/>
        <color rgb="FFFF0000"/>
        <rFont val="Arial"/>
        <family val="2"/>
      </rPr>
      <t xml:space="preserve">*Incluye 1 logo bordado en el pecho tamaño Insignia.
*Arte y diseño facilitado por el cliente.
</t>
    </r>
    <r>
      <rPr>
        <b/>
        <sz val="16"/>
        <rFont val="Arial"/>
        <family val="2"/>
      </rPr>
      <t xml:space="preserve">VASO MUG THERMO
</t>
    </r>
    <r>
      <rPr>
        <sz val="16"/>
        <rFont val="Arial"/>
        <family val="2"/>
      </rPr>
      <t xml:space="preserve">Descripcion: Modelo de acero inoxidable con tapa de acrilico
Capacidad:  500 ml
Medida: 17 cm  x 7 cm
Color:  Blanco
Presentación: Caja individual.
</t>
    </r>
    <r>
      <rPr>
        <b/>
        <sz val="16"/>
        <color rgb="FFFF0000"/>
        <rFont val="Arial"/>
        <family val="2"/>
      </rPr>
      <t xml:space="preserve">*Incluye logo a full  color por un lado.
*Arte y diseño facilitado por el cliente.
</t>
    </r>
    <r>
      <rPr>
        <b/>
        <sz val="16"/>
        <rFont val="Arial"/>
        <family val="2"/>
      </rPr>
      <t xml:space="preserve">BOLSA DE TOCUYO DELGADO (PLANA)
</t>
    </r>
    <r>
      <rPr>
        <sz val="16"/>
        <rFont val="Arial"/>
        <family val="2"/>
      </rPr>
      <t xml:space="preserve">Material: Bolsa de tocuyo intermedio
Medidas : 40 cm x 35 cm
Color: Natural.
Presentación: Paquetes de 50 unid.
</t>
    </r>
    <r>
      <rPr>
        <b/>
        <sz val="16"/>
        <color rgb="FFFF0000"/>
        <rFont val="Arial"/>
        <family val="2"/>
      </rPr>
      <t xml:space="preserve">* Incluye 1 logo a 1 color 1 lado (colores planos)
* Arte y diseño debe ser facilitado por el cliente.
</t>
    </r>
    <r>
      <rPr>
        <b/>
        <sz val="16"/>
        <rFont val="Arial"/>
        <family val="2"/>
      </rPr>
      <t xml:space="preserve">MOCHILA PORTA LAPTOP 3 EN 1 -IMPORTADO
</t>
    </r>
    <r>
      <rPr>
        <sz val="16"/>
        <rFont val="Arial"/>
        <family val="2"/>
      </rPr>
      <t>Modelo:Mochila portalaptop con adaptador UDB 
Material:Nylon Impermiable
Medida: 40n cm x 29 cm x 10,5 cm
Color: Negro, Plomo
Presentacion: Empaque individual en bolsa</t>
    </r>
    <r>
      <rPr>
        <b/>
        <sz val="16"/>
        <rFont val="Arial"/>
        <family val="2"/>
      </rPr>
      <t xml:space="preserve"> </t>
    </r>
    <r>
      <rPr>
        <b/>
        <sz val="16"/>
        <color rgb="FFFF0000"/>
        <rFont val="Arial"/>
        <family val="2"/>
      </rPr>
      <t xml:space="preserve">
*Incluye 1 logo por 1 lado en DTF (2 a 3 colores) de 5 a 6cm
*Arte y diseño debe ser facilitado por el cliente.
</t>
    </r>
    <r>
      <rPr>
        <b/>
        <sz val="16"/>
        <rFont val="Arial"/>
        <family val="2"/>
      </rPr>
      <t xml:space="preserve">
LAPICERO METÁLICO
</t>
    </r>
    <r>
      <rPr>
        <sz val="16"/>
        <rFont val="Arial"/>
        <family val="2"/>
      </rPr>
      <t xml:space="preserve">Modelo: Lapicero metalicode sistema retractil
Medida: 14.5 cm x 1 cm
Color de tinta: seca color negro
Colores: Blanco,negrom plateado, gun
Presentación: Bolsa plástica individual
</t>
    </r>
    <r>
      <rPr>
        <b/>
        <sz val="16"/>
        <color rgb="FFFF0000"/>
        <rFont val="Arial"/>
        <family val="2"/>
      </rPr>
      <t xml:space="preserve">*Incluye 1 logo a 1 color a un lado, serigrafia metálica.
*Arte y diseño facilitado por el cliente.
</t>
    </r>
    <r>
      <rPr>
        <b/>
        <sz val="16"/>
        <rFont val="Arial"/>
        <family val="2"/>
      </rPr>
      <t xml:space="preserve">LIBRETA ECOLOGICA
</t>
    </r>
    <r>
      <rPr>
        <sz val="16"/>
        <rFont val="Arial"/>
        <family val="2"/>
      </rPr>
      <t xml:space="preserve">Medidas: 21 x 14.8 cm. 
Descripción: Contiene 70 hojas blancas rayadas Aprox. Cuaderno espiral de color natural.
Presentacion: Caja grupal, no bolsa individual
</t>
    </r>
    <r>
      <rPr>
        <b/>
        <sz val="16"/>
        <color rgb="FFFF0000"/>
        <rFont val="Arial"/>
        <family val="2"/>
      </rPr>
      <t xml:space="preserve">*Incluye 1 logo a 1 color a un lado
*Diseño o arte facilitado por el cliente
</t>
    </r>
    <r>
      <rPr>
        <sz val="16"/>
        <color indexed="8"/>
        <rFont val="Arial"/>
        <family val="2"/>
      </rPr>
      <t xml:space="preserve">
</t>
    </r>
    <r>
      <rPr>
        <b/>
        <sz val="16"/>
        <color rgb="FF000000"/>
        <rFont val="Arial"/>
        <family val="2"/>
      </rPr>
      <t>CAJA DE ENVÍO RECTANGULAR</t>
    </r>
    <r>
      <rPr>
        <sz val="16"/>
        <color indexed="8"/>
        <rFont val="Arial"/>
        <family val="2"/>
      </rPr>
      <t xml:space="preserve">
Material: Cartón microcorrugado
Modelo: Autoarmable en forma rectangular, con tapa segura.
Colores: Natural
Medida: 40 cm largo x 30 cm ancho x 14 cm alto
Impresión:
- Serigrafia desde 1 color a un lado.
Complementos: Papel viruta, tarjeta de saludos A5.
</t>
    </r>
    <r>
      <rPr>
        <b/>
        <sz val="16"/>
        <color rgb="FFFF0000"/>
        <rFont val="Arial"/>
        <family val="2"/>
      </rPr>
      <t>*Diseño o arte facilitado por el cliente</t>
    </r>
  </si>
  <si>
    <t xml:space="preserve">   +</t>
  </si>
  <si>
    <t>S/23 
/
mug
TM075-1
S/ 18 incluye IGV
/
S/266.40 + igv
/
mochila
TX-151
S/34 +IGV
/
lapicero: B-5006-5
S/3.50
/
cuaderno:
Cantidad total: 53UND 
Precio Unitario (+ igv): S/ 11
/
CAJA:
A-13
DOCENA: S/45
CIENTO: S/310
/
tarjeta: S/1 
Viruta: S/1.50
armado: S/2.50</t>
  </si>
  <si>
    <t>S/23 
/
mug
TM075-1
S/ 18 incluye IGV
/
S/266.40 + igv
/
mochila
TX-151
S/34 +IGV
/
lapicero: B-5006-5
S/3.50
/
Libreta
A5
s/ 6+ OGV
/
CAJA:
A-13
DOCENA: S/45
CIENTO: S/310
/
tarjeta: S/1 
Viruta: S/1.50
armado: S/2.50</t>
  </si>
  <si>
    <t>9 a 12
Días útiles</t>
  </si>
  <si>
    <t>KIT OPCION 1</t>
  </si>
  <si>
    <t>KIT OPCION 2</t>
  </si>
  <si>
    <r>
      <rPr>
        <b/>
        <u/>
        <sz val="16"/>
        <color rgb="FF000000"/>
        <rFont val="Arial"/>
        <family val="2"/>
      </rPr>
      <t xml:space="preserve">KIT OPCION 2
</t>
    </r>
    <r>
      <rPr>
        <b/>
        <sz val="16"/>
        <color rgb="FF000000"/>
        <rFont val="Arial"/>
        <family val="2"/>
      </rPr>
      <t>POLO MT CAMISERO</t>
    </r>
    <r>
      <rPr>
        <b/>
        <u/>
        <sz val="16"/>
        <color rgb="FF000000"/>
        <rFont val="Arial"/>
        <family val="2"/>
      </rPr>
      <t xml:space="preserve">
</t>
    </r>
    <r>
      <rPr>
        <sz val="16"/>
        <color rgb="FF000000"/>
        <rFont val="Arial"/>
        <family val="2"/>
      </rPr>
      <t xml:space="preserve">Material: Pique 30/1
Tallas: S,M,L
Color: Blanco
Manga corta
Presentación Individual: Bolsa plástica
Presentación Grupal: Manga plástica
</t>
    </r>
    <r>
      <rPr>
        <b/>
        <sz val="16"/>
        <color rgb="FFFF0000"/>
        <rFont val="Arial"/>
        <family val="2"/>
      </rPr>
      <t xml:space="preserve">*Incluye 1 logo bordado en el pecho tamaño Insignia.
*Arte y diseño facilitado por el cliente.
</t>
    </r>
    <r>
      <rPr>
        <b/>
        <sz val="16"/>
        <rFont val="Arial"/>
        <family val="2"/>
      </rPr>
      <t xml:space="preserve">VASO MUG THERMO
</t>
    </r>
    <r>
      <rPr>
        <sz val="16"/>
        <rFont val="Arial"/>
        <family val="2"/>
      </rPr>
      <t xml:space="preserve">Descripcion: Modelo de acero inoxidable con tapa de acrilico
Capacidad:  500 ml
Medida: 17 cm  x 7 cm
Color:  Blanco
Presentación: Caja individual.
</t>
    </r>
    <r>
      <rPr>
        <b/>
        <sz val="16"/>
        <color rgb="FFFF0000"/>
        <rFont val="Arial"/>
        <family val="2"/>
      </rPr>
      <t xml:space="preserve">*Incluye logo a full  color por un lado.
*Arte y diseño facilitado por el cliente.
</t>
    </r>
    <r>
      <rPr>
        <b/>
        <sz val="16"/>
        <rFont val="Arial"/>
        <family val="2"/>
      </rPr>
      <t xml:space="preserve">BOLSA DE TOCUYO DELGADO (PLANA)
</t>
    </r>
    <r>
      <rPr>
        <sz val="16"/>
        <rFont val="Arial"/>
        <family val="2"/>
      </rPr>
      <t xml:space="preserve">Material: Bolsa de tocuyo intermedio
Medidas : 40 cm x 35 cm
Color: Natural.
Presentación: Paquetes de 50 unid.
</t>
    </r>
    <r>
      <rPr>
        <b/>
        <sz val="16"/>
        <color rgb="FFFF0000"/>
        <rFont val="Arial"/>
        <family val="2"/>
      </rPr>
      <t xml:space="preserve">* Incluye 1 logo a 1 color 1 lado (colores planos)
* Arte y diseño debe ser facilitado por el cliente.
</t>
    </r>
    <r>
      <rPr>
        <b/>
        <sz val="16"/>
        <rFont val="Arial"/>
        <family val="2"/>
      </rPr>
      <t xml:space="preserve">MOCHILA PORTA LAPTOP 3 EN 1 -IMPORTADO
</t>
    </r>
    <r>
      <rPr>
        <sz val="16"/>
        <rFont val="Arial"/>
        <family val="2"/>
      </rPr>
      <t>Modelo:Mochila portalaptop con adaptador UDB 
Material:Nylon Impermiable
Medida: 40n cm x 29 cm x 10,5 cm
Color: Negro, Plomo
Presentacion: Empaque individual en bolsa</t>
    </r>
    <r>
      <rPr>
        <b/>
        <sz val="16"/>
        <rFont val="Arial"/>
        <family val="2"/>
      </rPr>
      <t xml:space="preserve"> </t>
    </r>
    <r>
      <rPr>
        <b/>
        <sz val="16"/>
        <color rgb="FFFF0000"/>
        <rFont val="Arial"/>
        <family val="2"/>
      </rPr>
      <t xml:space="preserve">
*Incluye 1 logo por 1 lado en DTF (2 a 3 colores) de 5 a 6cm
*Arte y diseño debe ser facilitado por el cliente.
</t>
    </r>
    <r>
      <rPr>
        <b/>
        <sz val="16"/>
        <rFont val="Arial"/>
        <family val="2"/>
      </rPr>
      <t xml:space="preserve">
LAPICERO METÁLICO
</t>
    </r>
    <r>
      <rPr>
        <sz val="16"/>
        <rFont val="Arial"/>
        <family val="2"/>
      </rPr>
      <t xml:space="preserve">Modelo: Lapicero metalicode sistema retractil
Medida: 14.5 cm x 1 cm
Color de tinta: seca color negro
Colores: Blanco,negrom plateado, gun
Presentación: Bolsa plástica individual
</t>
    </r>
    <r>
      <rPr>
        <b/>
        <sz val="16"/>
        <color rgb="FFFF0000"/>
        <rFont val="Arial"/>
        <family val="2"/>
      </rPr>
      <t xml:space="preserve">*Incluye 1 logo a 1 color a un lado, serigrafia metálica.
*Arte y diseño facilitado por el cliente.
</t>
    </r>
    <r>
      <rPr>
        <b/>
        <sz val="16"/>
        <rFont val="Arial"/>
        <family val="2"/>
      </rPr>
      <t xml:space="preserve">
CUADERNO 14.8X21cm - TAPA DURA</t>
    </r>
    <r>
      <rPr>
        <b/>
        <sz val="16"/>
        <color rgb="FFFF0000"/>
        <rFont val="Arial"/>
        <family val="2"/>
      </rPr>
      <t xml:space="preserve"> 
</t>
    </r>
    <r>
      <rPr>
        <sz val="16"/>
        <rFont val="Arial"/>
        <family val="2"/>
      </rPr>
      <t xml:space="preserve"> TAPA y  CONTRA TAPA
Tamaño cerrado: 14.8cm x 21cm
Impresión Tapa y contra tapa: Full color 
Interior (la guarda) tapa y contratapa: Blanco
Material:  couche de 150  gr
Plastificado Mate
INTERIORES 
hojas: 100  Hojas interiores, material: bond de 75 gr, impresion: 1 color  tira y retira
ACABADOS : 
tapa dura, anillado, compaginado, plastificado mate la tapa
Presentacion: Grupal
</t>
    </r>
    <r>
      <rPr>
        <b/>
        <sz val="16"/>
        <color rgb="FFFF0000"/>
        <rFont val="Arial"/>
        <family val="2"/>
      </rPr>
      <t xml:space="preserve">*Arte y diseño facilitado por el cliente.
</t>
    </r>
    <r>
      <rPr>
        <sz val="16"/>
        <color indexed="8"/>
        <rFont val="Arial"/>
        <family val="2"/>
      </rPr>
      <t xml:space="preserve">
</t>
    </r>
    <r>
      <rPr>
        <b/>
        <sz val="16"/>
        <color rgb="FF000000"/>
        <rFont val="Arial"/>
        <family val="2"/>
      </rPr>
      <t>CAJA DE ENVÍO RECTANGULAR</t>
    </r>
    <r>
      <rPr>
        <sz val="16"/>
        <color indexed="8"/>
        <rFont val="Arial"/>
        <family val="2"/>
      </rPr>
      <t xml:space="preserve">
Material: Cartón microcorrugado
Modelo: Autoarmable en forma rectangular, con tapa segura.
Colores: Natural
Medida: 40 cm largo x 30 cm ancho x 14 cm alto
Impresión:
- Serigrafia desde 1 color a un lado.
Complementos: Papel viruta, tarjeta de saludos A5.
</t>
    </r>
    <r>
      <rPr>
        <sz val="16"/>
        <color rgb="FFFF0000"/>
        <rFont val="Arial"/>
        <family val="2"/>
      </rPr>
      <t>*Diseño o arte facilitado por el cliente</t>
    </r>
  </si>
  <si>
    <t>COTIZACIÓN PROPUESTA_ MACHU PICCHU FOODS S.A.C_KITS_11.02.25</t>
  </si>
  <si>
    <r>
      <rPr>
        <b/>
        <u/>
        <sz val="16"/>
        <color rgb="FF000000"/>
        <rFont val="Arial"/>
        <family val="2"/>
      </rPr>
      <t xml:space="preserve">
POLO MT CAMISERO
</t>
    </r>
    <r>
      <rPr>
        <sz val="16"/>
        <color rgb="FF000000"/>
        <rFont val="Arial"/>
        <family val="2"/>
      </rPr>
      <t xml:space="preserve">Material: Pique 30/1
Tallas: S,M,L
Color: Blanco
Manga corta
Presentación Individual: Bolsa plástica
Presentación Grupal: Manga plástica
</t>
    </r>
    <r>
      <rPr>
        <b/>
        <sz val="16"/>
        <color rgb="FFFF0000"/>
        <rFont val="Arial"/>
        <family val="2"/>
      </rPr>
      <t xml:space="preserve">*Incluye 1 logo bordado en el pecho tamaño Insignia.
*Arte y diseño facilitado por el cliente.
</t>
    </r>
  </si>
  <si>
    <r>
      <rPr>
        <b/>
        <sz val="16"/>
        <color rgb="FFFF0000"/>
        <rFont val="Arial"/>
        <family val="2"/>
      </rPr>
      <t xml:space="preserve">
</t>
    </r>
    <r>
      <rPr>
        <b/>
        <u/>
        <sz val="16"/>
        <rFont val="Arial"/>
        <family val="2"/>
      </rPr>
      <t>VASO MUG THERMO</t>
    </r>
    <r>
      <rPr>
        <b/>
        <sz val="16"/>
        <rFont val="Arial"/>
        <family val="2"/>
      </rPr>
      <t xml:space="preserve">
</t>
    </r>
    <r>
      <rPr>
        <sz val="16"/>
        <rFont val="Arial"/>
        <family val="2"/>
      </rPr>
      <t xml:space="preserve">Descripcion: Modelo de acero inoxidable con tapa de acrilico
Capacidad:  500 ml
Medida: 17 cm  x 7 cm
Color:  Blanco
Presentación: Caja individual.
</t>
    </r>
    <r>
      <rPr>
        <b/>
        <sz val="16"/>
        <color rgb="FFFF0000"/>
        <rFont val="Arial"/>
        <family val="2"/>
      </rPr>
      <t xml:space="preserve">*Incluye logo a full  color por un lado.
*Arte y diseño facilitado por el cliente.
</t>
    </r>
  </si>
  <si>
    <r>
      <rPr>
        <b/>
        <u/>
        <sz val="16"/>
        <color rgb="FFFF0000"/>
        <rFont val="Arial"/>
        <family val="2"/>
      </rPr>
      <t xml:space="preserve">
</t>
    </r>
    <r>
      <rPr>
        <b/>
        <u/>
        <sz val="16"/>
        <rFont val="Arial"/>
        <family val="2"/>
      </rPr>
      <t xml:space="preserve">BOLSA DE TOCUYO DELGADO (PLANA)
</t>
    </r>
    <r>
      <rPr>
        <sz val="16"/>
        <rFont val="Arial"/>
        <family val="2"/>
      </rPr>
      <t xml:space="preserve">Material: Bolsa de tocuyo intermedio
Medidas : 40 cm x 35 cm
Color: Natural.
Presentación: Paquetes de 50 unid.
</t>
    </r>
    <r>
      <rPr>
        <b/>
        <sz val="16"/>
        <color rgb="FFFF0000"/>
        <rFont val="Arial"/>
        <family val="2"/>
      </rPr>
      <t xml:space="preserve">* Incluye 1 logo a 1 color 1 lado (colores planos)
* Arte y diseño debe ser facilitado por el cliente.
</t>
    </r>
  </si>
  <si>
    <r>
      <rPr>
        <b/>
        <sz val="16"/>
        <rFont val="Arial"/>
        <family val="2"/>
      </rPr>
      <t xml:space="preserve">
LAPICERO METÁLICO
</t>
    </r>
    <r>
      <rPr>
        <sz val="16"/>
        <rFont val="Arial"/>
        <family val="2"/>
      </rPr>
      <t xml:space="preserve">Modelo: Lapicero metalicode sistema retractil
Medida: 14.5 cm x 1 cm
Color de tinta: seca color negro
Colores: Blanco,negrom plateado, gun
Presentación: Bolsa plástica individual
</t>
    </r>
    <r>
      <rPr>
        <b/>
        <sz val="16"/>
        <color rgb="FFFF0000"/>
        <rFont val="Arial"/>
        <family val="2"/>
      </rPr>
      <t>*Incluye 1 logo a 1 color a un lado, serigrafia metálica.
*Arte y diseño facilitado por el cliente.</t>
    </r>
  </si>
  <si>
    <r>
      <rPr>
        <b/>
        <sz val="16"/>
        <color rgb="FFFF0000"/>
        <rFont val="Arial"/>
        <family val="2"/>
      </rPr>
      <t xml:space="preserve">
</t>
    </r>
    <r>
      <rPr>
        <b/>
        <sz val="16"/>
        <rFont val="Arial"/>
        <family val="2"/>
      </rPr>
      <t xml:space="preserve">LIBRETA ECOLOGICA
</t>
    </r>
    <r>
      <rPr>
        <sz val="16"/>
        <rFont val="Arial"/>
        <family val="2"/>
      </rPr>
      <t xml:space="preserve">Medidas: 21 x 14.8 cm. 
Descripción: Contiene 70 hojas blancas rayadas Aprox. Cuaderno espiral de color natural.
Presentacion: Caja grupal, no bolsa individual
</t>
    </r>
    <r>
      <rPr>
        <b/>
        <sz val="16"/>
        <color rgb="FFFF0000"/>
        <rFont val="Arial"/>
        <family val="2"/>
      </rPr>
      <t xml:space="preserve">*Incluye 1 logo a 1 color a un lado
*Diseño o arte facilitado por el cliente
</t>
    </r>
  </si>
  <si>
    <t>*imagen referencial</t>
  </si>
  <si>
    <t>DAVID</t>
  </si>
  <si>
    <t xml:space="preserve">CHIPPER
</t>
  </si>
  <si>
    <t>OLAF</t>
  </si>
  <si>
    <t>PROMOS PERU</t>
  </si>
  <si>
    <t xml:space="preserve">EYF
</t>
  </si>
  <si>
    <t>CYM
/
COMPINA</t>
  </si>
  <si>
    <t xml:space="preserve">S/23  +IGV
</t>
  </si>
  <si>
    <t xml:space="preserve">
mug
TM075-1
S/ 18 incluye IGV
</t>
  </si>
  <si>
    <t xml:space="preserve">S/266.40 + igv
</t>
  </si>
  <si>
    <t xml:space="preserve">
mochila
TX-151
S/34 +IGV
</t>
  </si>
  <si>
    <t xml:space="preserve">
Libreta
A5
s/ 6+ OGV
</t>
  </si>
  <si>
    <t>CAJA:
A-13
DOCENA: S/45
CIENTO: S/310
/
tarjeta: S/1 
Viruta: S/1.50
armado: S/2.57</t>
  </si>
  <si>
    <r>
      <rPr>
        <b/>
        <u/>
        <sz val="16"/>
        <color rgb="FF000000"/>
        <rFont val="Arial"/>
        <family val="2"/>
      </rPr>
      <t xml:space="preserve">CUADERNO 14.8X21cm - TAPA DURA </t>
    </r>
    <r>
      <rPr>
        <sz val="16"/>
        <color indexed="8"/>
        <rFont val="Arial"/>
        <family val="2"/>
      </rPr>
      <t xml:space="preserve">
 TAPA y  CONTRA TAPA
Tamaño cerrado: 14.8cm x 21cm
Impresión Tapa y contra tapa: Full color 
Interior (la guarda) tapa y contratapa: Blanco
Material:  couche de 150  gr
Plastificado Mate
INTERIORES 
hojas: 100  Hojas interiores, material: bond de 75 gr, impresion: 1 color  tira y retira
ACABADOS : 
tapa dura, anillado, compaginado, plastificado mate la tapa
Presentacion: Grupal
</t>
    </r>
    <r>
      <rPr>
        <b/>
        <sz val="16"/>
        <color rgb="FFFF0000"/>
        <rFont val="Arial"/>
        <family val="2"/>
      </rPr>
      <t>*Arte y diseño facilitado por el cliente.</t>
    </r>
  </si>
  <si>
    <t>MARCO ANTONIO</t>
  </si>
  <si>
    <t>YA INCLUYE</t>
  </si>
  <si>
    <t>WILFREDO 
S/80</t>
  </si>
  <si>
    <t>POLO MT CAMISERO</t>
  </si>
  <si>
    <t>VASO MUG THERMO</t>
  </si>
  <si>
    <t>BOLSA DE TOCUYO DELGADO (PLANA)</t>
  </si>
  <si>
    <r>
      <rPr>
        <b/>
        <sz val="16"/>
        <color rgb="FFFF0000"/>
        <rFont val="Arial"/>
        <family val="2"/>
      </rPr>
      <t xml:space="preserve">
</t>
    </r>
    <r>
      <rPr>
        <b/>
        <u/>
        <sz val="16"/>
        <rFont val="Arial"/>
        <family val="2"/>
      </rPr>
      <t>MOCHILA PORTA LAPTOP 3 EN 1</t>
    </r>
    <r>
      <rPr>
        <b/>
        <u/>
        <sz val="16"/>
        <color rgb="FFFF0000"/>
        <rFont val="Arial"/>
        <family val="2"/>
      </rPr>
      <t xml:space="preserve"> -IMPORTADO</t>
    </r>
    <r>
      <rPr>
        <b/>
        <sz val="16"/>
        <rFont val="Arial"/>
        <family val="2"/>
      </rPr>
      <t xml:space="preserve">
</t>
    </r>
    <r>
      <rPr>
        <sz val="16"/>
        <rFont val="Arial"/>
        <family val="2"/>
      </rPr>
      <t>Modelo:Mochila portalaptop con adaptador UDB 
Material:Nylon Impermiable
Medida: 40n cm x 29 cm x 10,5 cm
Color: Negro, Plomo
Presentacion: Empaque individual en bolsa</t>
    </r>
    <r>
      <rPr>
        <b/>
        <sz val="16"/>
        <rFont val="Arial"/>
        <family val="2"/>
      </rPr>
      <t xml:space="preserve"> </t>
    </r>
    <r>
      <rPr>
        <b/>
        <sz val="16"/>
        <color rgb="FFFF0000"/>
        <rFont val="Arial"/>
        <family val="2"/>
      </rPr>
      <t xml:space="preserve">
*Incluye 1 logo por 1 lado en DTF (2 a 3 colores) de 5 a 6cm
*Arte y diseño debe ser facilitado por el cliente.
</t>
    </r>
  </si>
  <si>
    <r>
      <t>MOCHILA PORTA LAPTOP 3 EN 1</t>
    </r>
    <r>
      <rPr>
        <b/>
        <sz val="18"/>
        <color rgb="FFFF0000"/>
        <rFont val="Arial"/>
        <family val="2"/>
      </rPr>
      <t xml:space="preserve"> -IMPORTADO</t>
    </r>
  </si>
  <si>
    <t>LAPICERO METÁLICO</t>
  </si>
  <si>
    <t xml:space="preserve">CUADERNO 14.8X21cm - TAPA DURA </t>
  </si>
  <si>
    <t>LIBRETA ECOLOGICA</t>
  </si>
  <si>
    <t xml:space="preserve">
CAJA DE ENVÍO RECTANGULAR + SER DE ARMADO</t>
  </si>
  <si>
    <r>
      <t xml:space="preserve">
</t>
    </r>
    <r>
      <rPr>
        <b/>
        <sz val="16"/>
        <color rgb="FF000000"/>
        <rFont val="Arial"/>
        <family val="2"/>
      </rPr>
      <t>CAJA DE ENVÍO RECTANGULAR + SER DE ARMADO</t>
    </r>
    <r>
      <rPr>
        <sz val="16"/>
        <color indexed="8"/>
        <rFont val="Arial"/>
        <family val="2"/>
      </rPr>
      <t xml:space="preserve">
Material: Cartón microcorrugado
Modelo: Autoarmable en forma rectangular, con tapa segura.
Colores: Natural
Medida: 40 cm largo x 30 cm ancho x 14 cm alto
Incluye : servicio de armado 
Complementos: Papel viruta, tarjeta de saludos A5.
Presentacion 
</t>
    </r>
    <r>
      <rPr>
        <b/>
        <sz val="16"/>
        <color rgb="FFFF0000"/>
        <rFont val="Arial"/>
        <family val="2"/>
      </rPr>
      <t>*Diseño o arte facilitado por el cliente
*Incluye 1 logo a 1 color a un lado</t>
    </r>
  </si>
  <si>
    <t>cuaderno:
Cantidad total: 53UND 
Precio Unitario (+ igv): S/ 11
contingencia S/14.50</t>
  </si>
  <si>
    <t>9 a 11
Días útiles</t>
  </si>
  <si>
    <t xml:space="preserve"> </t>
  </si>
  <si>
    <t>5 a 7
Días útiles
+
2 dias serv armado</t>
  </si>
  <si>
    <t>COTIZACIÓN PROPUESTA_ MACHU PICCHU FOODS S.A.C_KITS_12.02.25</t>
  </si>
  <si>
    <t>LAPICEROS PLASTICOS</t>
  </si>
  <si>
    <r>
      <t>LAPICEROS PLASTICOS</t>
    </r>
    <r>
      <rPr>
        <sz val="16"/>
        <rFont val="Arial"/>
        <family val="2"/>
        <charset val="1"/>
      </rPr>
      <t xml:space="preserve">
Modelo: Cuerpo translucido de color entero con goma de color, detalles plateados y sistema retractil
Material: Plástico
Tinta: Seca, azul y negro.
Colores: Rojo, celeste, azul, verde, morado, rosado, negro, naranja, amarillo, plata, blanco, fucsia, turquesa, turquesa oscuro.
Presentación: Cajas pequeñas de 50 unidades.
</t>
    </r>
    <r>
      <rPr>
        <b/>
        <sz val="16"/>
        <color rgb="FFFF0000"/>
        <rFont val="Arial"/>
        <family val="2"/>
      </rPr>
      <t>*Incluye impresión 1 logo a 1 color por 1 lado
*Diseño o arte facilitado por el cliente</t>
    </r>
  </si>
  <si>
    <t>5175-1
S/1 +IGV</t>
  </si>
  <si>
    <t>COTIZACIÓN PROPUESTA_ MACHU PICCHU FOODS S.A.C_KITS_23.02.25</t>
  </si>
  <si>
    <r>
      <rPr>
        <b/>
        <u/>
        <sz val="16"/>
        <color rgb="FF000000"/>
        <rFont val="Arial"/>
        <family val="2"/>
      </rPr>
      <t xml:space="preserve">
POLO MT CAMISERO
</t>
    </r>
    <r>
      <rPr>
        <sz val="16"/>
        <color rgb="FF000000"/>
        <rFont val="Arial"/>
        <family val="2"/>
      </rPr>
      <t xml:space="preserve">Material: Pique 30/1
Tallas: S,M,L
Color: Blanco
Manga corta
Presentación Individual: Bolsa plástica
Presentación Grupal: Manga plástica
</t>
    </r>
    <r>
      <rPr>
        <b/>
        <sz val="16"/>
        <color rgb="FFFF0000"/>
        <rFont val="Arial"/>
        <family val="2"/>
      </rPr>
      <t xml:space="preserve">*Incluye 1 logo bordado  a 1 color en el pecho tamaño Insignia.
*Arte y diseño facilitado por el cliente.
</t>
    </r>
  </si>
  <si>
    <t>SUB TOTAL</t>
  </si>
  <si>
    <t>IGV</t>
  </si>
  <si>
    <t xml:space="preserve">S/204 + igv
</t>
  </si>
  <si>
    <t>CINTAS LANYARDS
DOBLE TERMINAL</t>
  </si>
  <si>
    <r>
      <rPr>
        <b/>
        <u/>
        <sz val="16"/>
        <color rgb="FF000000"/>
        <rFont val="Arial"/>
        <family val="2"/>
      </rPr>
      <t xml:space="preserve">CINTAS LANYARDS DOBLE TERMINAL
</t>
    </r>
    <r>
      <rPr>
        <sz val="16"/>
        <color rgb="FF000000"/>
        <rFont val="Arial"/>
        <family val="2"/>
      </rPr>
      <t xml:space="preserve">Lanyard Corporativo 
Material:SOFT POLIESTER 
Ancho: 2 cm , Espesor: 0,8 mm
Doble Terminal metálico 
Acabado Costura - Ganchito metálico cromado.
</t>
    </r>
    <r>
      <rPr>
        <sz val="16"/>
        <color rgb="FFFF0000"/>
        <rFont val="Arial"/>
        <family val="2"/>
      </rPr>
      <t>*Impresión FULL COLOR AMBOS LADOS.
*Arte y diseño facilitado por el cliente.</t>
    </r>
  </si>
  <si>
    <t>DIAXIS  SAC - Jorge
986 900 472</t>
  </si>
  <si>
    <t xml:space="preserve">
LC05
CIENTO:2.80 + IGV
</t>
  </si>
  <si>
    <t xml:space="preserve">CREDENCIALES </t>
  </si>
  <si>
    <t>*Imagen Referencial</t>
  </si>
  <si>
    <t>COTIZACIÓN PROPUESTA_ MACHU PICCHU FOODS S.A.C_KITS_11.03.26</t>
  </si>
  <si>
    <t>KL GRAPHIC
/
Marco antonio
/
Fredy</t>
  </si>
  <si>
    <t xml:space="preserve">S/300 incl igv
impresión tira y retira S/ 3330 incl IGV
2 dias de produccion
/
/
</t>
  </si>
  <si>
    <t>9 a 12 dias utiles</t>
  </si>
  <si>
    <r>
      <t xml:space="preserve">CREDENCIALES </t>
    </r>
    <r>
      <rPr>
        <sz val="16"/>
        <color rgb="FF000000"/>
        <rFont val="Arial"/>
        <family val="2"/>
      </rPr>
      <t xml:space="preserve">
Tamaño 10 cm ancho x15  cm alto
Micras 175
Material: Papel couche de 250 gr.
Impresión a full color
Tira
2 Troquelados para colocar el sujetador retráctil en los extremos con oja de metalico 
</t>
    </r>
    <r>
      <rPr>
        <sz val="16"/>
        <color rgb="FFFF0000"/>
        <rFont val="Arial"/>
        <family val="2"/>
      </rPr>
      <t xml:space="preserve">*Arte y diseño facilitado por el cliente.
</t>
    </r>
    <r>
      <rPr>
        <b/>
        <sz val="16"/>
        <color rgb="FF0070C0"/>
        <rFont val="Arial"/>
        <family val="2"/>
      </rPr>
      <t>------------------
+S/0.50  por impresion a full color en tira y retira</t>
    </r>
  </si>
  <si>
    <t>COTIZACIÓN PROPUESTA_ MACHU PICCHU FOODS S.A.C_Lanyards y Credenciales_17.03.26</t>
  </si>
  <si>
    <t xml:space="preserve">GLOBAL PROMO ITEMS </t>
  </si>
  <si>
    <t>NO INCLUYE</t>
  </si>
  <si>
    <t xml:space="preserve">FIDELIZARTE 
</t>
  </si>
  <si>
    <t xml:space="preserve">NO INCLUYE </t>
  </si>
  <si>
    <t xml:space="preserve">200 - S/3.20 + IGV -
 4 a 6 días útiles
200 - S/2.26 + IGV - 
8 a 10 días útiles
+ LOGO DTF S/2.5
REFERENCIA PROYECTO ACCESO  (MAYRA) </t>
  </si>
  <si>
    <t>2 A 3 días</t>
  </si>
  <si>
    <t>COTIZACIÓN PROPUESTA_ MACHU PICCHU FOODS S.A.C_SUJETADORES PARA LENTES_18.05.26</t>
  </si>
  <si>
    <r>
      <t xml:space="preserve">200 A S/3.5 
1000 A S/2.25
+ LOGO DTF </t>
    </r>
    <r>
      <rPr>
        <b/>
        <sz val="14"/>
        <rFont val="Arial"/>
        <family val="2"/>
      </rPr>
      <t>S/2.5</t>
    </r>
    <r>
      <rPr>
        <sz val="14"/>
        <rFont val="Arial"/>
        <family val="2"/>
      </rPr>
      <t xml:space="preserve">
REFERENCIA PROYECTO ACCESO  (MAYRA) 
 </t>
    </r>
  </si>
  <si>
    <t>12 a 15 dias utiles</t>
  </si>
  <si>
    <r>
      <rPr>
        <b/>
        <u/>
        <sz val="16"/>
        <color rgb="FF000000"/>
        <rFont val="Arial"/>
        <family val="2"/>
      </rPr>
      <t>SUJETADOR PARA LENTES  2</t>
    </r>
    <r>
      <rPr>
        <sz val="16"/>
        <color rgb="FF000000"/>
        <rFont val="Arial"/>
        <family val="2"/>
      </rPr>
      <t xml:space="preserve">
Material: Neo preno 
Acabado: Cinta flotante 
Modelo: </t>
    </r>
    <r>
      <rPr>
        <b/>
        <sz val="16"/>
        <color rgb="FF000000"/>
        <rFont val="Arial"/>
        <family val="2"/>
      </rPr>
      <t>STOCK NACIONAL</t>
    </r>
    <r>
      <rPr>
        <sz val="16"/>
        <color rgb="FF000000"/>
        <rFont val="Arial"/>
        <family val="2"/>
      </rPr>
      <t xml:space="preserve">
Colores: rojo, azul, verde y naranja </t>
    </r>
    <r>
      <rPr>
        <b/>
        <sz val="18"/>
        <color rgb="FF000000"/>
        <rFont val="Arial"/>
        <family val="2"/>
      </rPr>
      <t xml:space="preserve">(sujeto a Stock)
</t>
    </r>
    <r>
      <rPr>
        <sz val="16"/>
        <color rgb="FFFF0000"/>
        <rFont val="Arial"/>
        <family val="2"/>
      </rPr>
      <t>*Impresión 1  logo 1 color. 
+ S/2.9  POR LOGO  EN DTF, MEDIDAS ENTRE 3 A 4 CM</t>
    </r>
  </si>
  <si>
    <t>SUJETADORES DE LENTES 1</t>
  </si>
  <si>
    <t>SUJETADORES DE LENTES 2</t>
  </si>
  <si>
    <r>
      <rPr>
        <b/>
        <u/>
        <sz val="16"/>
        <color rgb="FF000000"/>
        <rFont val="Arial"/>
        <family val="2"/>
      </rPr>
      <t xml:space="preserve">SUJETADOR PARA LENTES 1 </t>
    </r>
    <r>
      <rPr>
        <sz val="16"/>
        <color rgb="FF000000"/>
        <rFont val="Arial"/>
        <family val="2"/>
      </rPr>
      <t xml:space="preserve">
Material: Elástico poliester 
Acabado: Correa con hebilla metalica ajustable y soporte de silicona
Modelo: </t>
    </r>
    <r>
      <rPr>
        <b/>
        <sz val="18"/>
        <color rgb="FF000000"/>
        <rFont val="Arial"/>
        <family val="2"/>
      </rPr>
      <t>A IMPORTAR- via aerea</t>
    </r>
    <r>
      <rPr>
        <sz val="16"/>
        <color rgb="FF000000"/>
        <rFont val="Arial"/>
        <family val="2"/>
      </rPr>
      <t xml:space="preserve">
Colores: rojo, azul, blanco, negro </t>
    </r>
    <r>
      <rPr>
        <b/>
        <sz val="18"/>
        <color rgb="FF000000"/>
        <rFont val="Arial"/>
        <family val="2"/>
      </rPr>
      <t xml:space="preserve">(sujeto a Stock)
</t>
    </r>
    <r>
      <rPr>
        <sz val="16"/>
        <color rgb="FFFF0000"/>
        <rFont val="Arial"/>
        <family val="2"/>
      </rPr>
      <t>*Impresión 1  logo 1 color. 
+ S/2.9  POR LOGO  EN DTF, MEDIDAS ENTRE 3 A 4 CM</t>
    </r>
  </si>
  <si>
    <r>
      <rPr>
        <b/>
        <u/>
        <sz val="16"/>
        <color rgb="FF000000"/>
        <rFont val="Arial"/>
        <family val="2"/>
      </rPr>
      <t xml:space="preserve">SUJETADOR PARA LENTES 1 </t>
    </r>
    <r>
      <rPr>
        <sz val="16"/>
        <color rgb="FF000000"/>
        <rFont val="Arial"/>
        <family val="2"/>
      </rPr>
      <t xml:space="preserve">
Material: Elástico poliester 
Acabado: Correa con hebilla metalica ajustable y soporte de silicona
Modelo:</t>
    </r>
    <r>
      <rPr>
        <b/>
        <sz val="16"/>
        <color rgb="FF000000"/>
        <rFont val="Arial"/>
        <family val="2"/>
      </rPr>
      <t xml:space="preserve"> A IMPORTAR- via marítima</t>
    </r>
    <r>
      <rPr>
        <sz val="16"/>
        <color rgb="FF000000"/>
        <rFont val="Arial"/>
        <family val="2"/>
      </rPr>
      <t xml:space="preserve">
Colores: rojo, azul, blanco, negro </t>
    </r>
    <r>
      <rPr>
        <b/>
        <sz val="18"/>
        <color rgb="FF000000"/>
        <rFont val="Arial"/>
        <family val="2"/>
      </rPr>
      <t xml:space="preserve">(sujeto a Stock)
</t>
    </r>
    <r>
      <rPr>
        <sz val="16"/>
        <color rgb="FFFF0000"/>
        <rFont val="Arial"/>
        <family val="2"/>
      </rPr>
      <t>*Impresión 1  logo 1 color. 
+ S/2.9  POR LOGO  EN DTF, MEDIDAS ENTRE 3 A 4 CM</t>
    </r>
  </si>
  <si>
    <t>8 a 10 dias utiles</t>
  </si>
  <si>
    <t>30 DÍAS DE CREDITO CALLAO,</t>
  </si>
  <si>
    <t>Pero se detallara forma pago es de 50/50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</si>
</sst>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S/.&quot;\ #,##0.00"/>
    <numFmt numFmtId="165" formatCode="[$S/.-280A]\ #,##0.00"/>
    <numFmt numFmtId="166" formatCode="_-[$$-409]* #,##0.00_ ;_-[$$-409]* \-#,##0.00\ ;_-[$$-409]* &quot;-&quot;??_ ;_-@_ "/>
    <numFmt numFmtId="167" formatCode="_(* #,##0_);_(* \(#,##0\);_(* &quot;-&quot;??_);_(@_)"/>
    <numFmt numFmtId="168" formatCode="_ &quot;S/.&quot;\ * #,##0.00_ ;_ &quot;S/.&quot;\ * \-#,##0.00_ ;_ &quot;S/.&quot;\ * &quot;-&quot;??_ ;_ @_ "/>
    <numFmt numFmtId="169" formatCode="_ * #,##0.00_ ;_ * \-#,##0.00_ ;_ * &quot;-&quot;??_ ;_ @_ "/>
    <numFmt numFmtId="170" formatCode="_(* #,##0_);_(* \(#,##0\);_(* \-??_);_(@_)"/>
    <numFmt numFmtId="171" formatCode="&quot;S/. &quot;#,##0.0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Arial"/>
      <family val="2"/>
    </font>
    <font>
      <b/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b/>
      <sz val="16"/>
      <color indexed="9"/>
      <name val="Arial"/>
      <family val="2"/>
    </font>
    <font>
      <b/>
      <sz val="16"/>
      <color theme="0"/>
      <name val="Arial"/>
      <family val="2"/>
    </font>
    <font>
      <sz val="16"/>
      <color indexed="8"/>
      <name val="Arial"/>
      <family val="2"/>
    </font>
    <font>
      <sz val="16"/>
      <color rgb="FFFF0000"/>
      <name val="Arial"/>
      <family val="2"/>
    </font>
    <font>
      <sz val="16"/>
      <color rgb="FF00000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6"/>
      <color rgb="FF000000"/>
      <name val="Arial"/>
      <family val="2"/>
    </font>
    <font>
      <sz val="11"/>
      <color indexed="52"/>
      <name val="Tahoma"/>
      <family val="2"/>
    </font>
    <font>
      <b/>
      <sz val="14"/>
      <color rgb="FF00000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rgb="FF000000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sz val="18"/>
      <name val="Arial"/>
      <family val="2"/>
    </font>
    <font>
      <sz val="14"/>
      <color rgb="FFFF0000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6"/>
      <name val="Arial"/>
      <family val="2"/>
    </font>
    <font>
      <b/>
      <u/>
      <sz val="16"/>
      <color rgb="FFFF0000"/>
      <name val="Arial"/>
      <family val="2"/>
    </font>
    <font>
      <b/>
      <sz val="14"/>
      <color rgb="FFFF0000"/>
      <name val="Arial"/>
      <family val="2"/>
    </font>
    <font>
      <b/>
      <sz val="18"/>
      <color rgb="FFFF0000"/>
      <name val="Arial"/>
      <family val="2"/>
    </font>
    <font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sz val="16"/>
      <name val="Arial"/>
      <family val="2"/>
      <charset val="1"/>
    </font>
    <font>
      <sz val="12"/>
      <color indexed="8"/>
      <name val="Calibri"/>
      <family val="2"/>
      <charset val="1"/>
    </font>
    <font>
      <sz val="10"/>
      <name val="Arial"/>
      <family val="2"/>
      <charset val="1"/>
    </font>
    <font>
      <b/>
      <sz val="16"/>
      <color indexed="10"/>
      <name val="Arial"/>
      <family val="2"/>
    </font>
    <font>
      <sz val="16"/>
      <color indexed="10"/>
      <name val="Arial"/>
      <family val="2"/>
    </font>
    <font>
      <b/>
      <sz val="16"/>
      <color rgb="FF333333"/>
      <name val="Arial"/>
      <family val="2"/>
    </font>
    <font>
      <sz val="16"/>
      <color rgb="FF333333"/>
      <name val="Arial"/>
      <family val="2"/>
    </font>
    <font>
      <b/>
      <sz val="16"/>
      <color rgb="FFFFFFFF"/>
      <name val="Arial"/>
      <family val="2"/>
    </font>
    <font>
      <b/>
      <sz val="16"/>
      <color rgb="FF0070C0"/>
      <name val="Arial"/>
      <family val="2"/>
    </font>
    <font>
      <b/>
      <sz val="18"/>
      <color rgb="FF000000"/>
      <name val="Arial"/>
      <family val="2"/>
    </font>
    <font>
      <b/>
      <sz val="14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rgb="FFFFCC00"/>
        <bgColor rgb="FFFFCC00"/>
      </patternFill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8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10"/>
        <bgColor indexed="16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</fills>
  <borders count="5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3" fillId="0" borderId="0"/>
    <xf numFmtId="168" fontId="13" fillId="0" borderId="0" applyFont="0" applyFill="0" applyBorder="0" applyAlignment="0" applyProtection="0"/>
    <xf numFmtId="0" fontId="14" fillId="0" borderId="0"/>
    <xf numFmtId="0" fontId="16" fillId="0" borderId="12">
      <protection locked="0"/>
    </xf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" fillId="0" borderId="0"/>
    <xf numFmtId="0" fontId="1" fillId="0" borderId="0"/>
  </cellStyleXfs>
  <cellXfs count="261">
    <xf numFmtId="0" fontId="0" fillId="0" borderId="0" xfId="0"/>
    <xf numFmtId="0" fontId="3" fillId="0" borderId="0" xfId="1" applyFont="1"/>
    <xf numFmtId="0" fontId="5" fillId="0" borderId="0" xfId="0" applyFont="1"/>
    <xf numFmtId="0" fontId="8" fillId="4" borderId="4" xfId="1" applyFont="1" applyFill="1" applyBorder="1" applyAlignment="1">
      <alignment horizontal="center" vertical="center" wrapText="1"/>
    </xf>
    <xf numFmtId="0" fontId="8" fillId="4" borderId="5" xfId="1" applyFont="1" applyFill="1" applyBorder="1" applyAlignment="1">
      <alignment horizontal="center" vertical="center" wrapText="1"/>
    </xf>
    <xf numFmtId="0" fontId="8" fillId="4" borderId="6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5" borderId="5" xfId="1" applyFont="1" applyFill="1" applyBorder="1" applyAlignment="1">
      <alignment horizontal="center" vertical="center" wrapText="1"/>
    </xf>
    <xf numFmtId="1" fontId="6" fillId="5" borderId="5" xfId="1" applyNumberFormat="1" applyFont="1" applyFill="1" applyBorder="1" applyAlignment="1">
      <alignment horizontal="center" vertical="center" wrapText="1"/>
    </xf>
    <xf numFmtId="0" fontId="6" fillId="5" borderId="6" xfId="1" applyFont="1" applyFill="1" applyBorder="1" applyAlignment="1">
      <alignment horizontal="center" vertical="center" wrapText="1"/>
    </xf>
    <xf numFmtId="0" fontId="6" fillId="6" borderId="4" xfId="1" applyFont="1" applyFill="1" applyBorder="1" applyAlignment="1">
      <alignment horizontal="center" vertical="center" wrapText="1"/>
    </xf>
    <xf numFmtId="0" fontId="6" fillId="6" borderId="5" xfId="1" applyFont="1" applyFill="1" applyBorder="1" applyAlignment="1">
      <alignment horizontal="center" vertical="center" wrapText="1"/>
    </xf>
    <xf numFmtId="0" fontId="6" fillId="6" borderId="6" xfId="1" applyFont="1" applyFill="1" applyBorder="1" applyAlignment="1">
      <alignment horizontal="center" vertical="center" wrapText="1"/>
    </xf>
    <xf numFmtId="0" fontId="8" fillId="7" borderId="4" xfId="1" applyFont="1" applyFill="1" applyBorder="1" applyAlignment="1">
      <alignment horizontal="center" vertical="center" wrapText="1"/>
    </xf>
    <xf numFmtId="0" fontId="9" fillId="7" borderId="5" xfId="1" applyFont="1" applyFill="1" applyBorder="1" applyAlignment="1">
      <alignment horizontal="center" vertical="center" wrapText="1"/>
    </xf>
    <xf numFmtId="9" fontId="9" fillId="7" borderId="6" xfId="1" applyNumberFormat="1" applyFont="1" applyFill="1" applyBorder="1" applyAlignment="1">
      <alignment horizontal="center" vertical="center"/>
    </xf>
    <xf numFmtId="0" fontId="12" fillId="0" borderId="0" xfId="11" applyFont="1"/>
    <xf numFmtId="164" fontId="19" fillId="0" borderId="0" xfId="0" applyNumberFormat="1" applyFont="1" applyAlignment="1">
      <alignment horizontal="center" vertical="center"/>
    </xf>
    <xf numFmtId="165" fontId="5" fillId="5" borderId="8" xfId="1" applyNumberFormat="1" applyFont="1" applyFill="1" applyBorder="1" applyAlignment="1">
      <alignment horizontal="center" vertical="center"/>
    </xf>
    <xf numFmtId="164" fontId="20" fillId="5" borderId="8" xfId="1" applyNumberFormat="1" applyFont="1" applyFill="1" applyBorder="1" applyAlignment="1">
      <alignment horizontal="center" vertical="center"/>
    </xf>
    <xf numFmtId="164" fontId="21" fillId="5" borderId="8" xfId="1" applyNumberFormat="1" applyFont="1" applyFill="1" applyBorder="1" applyAlignment="1">
      <alignment horizontal="center" vertical="center"/>
    </xf>
    <xf numFmtId="164" fontId="5" fillId="5" borderId="8" xfId="1" applyNumberFormat="1" applyFont="1" applyFill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9" fillId="7" borderId="8" xfId="1" applyNumberFormat="1" applyFont="1" applyFill="1" applyBorder="1" applyAlignment="1">
      <alignment horizontal="center" vertical="center"/>
    </xf>
    <xf numFmtId="165" fontId="5" fillId="8" borderId="8" xfId="3" applyNumberFormat="1" applyFont="1" applyFill="1" applyBorder="1" applyAlignment="1">
      <alignment horizontal="center" vertical="center"/>
    </xf>
    <xf numFmtId="165" fontId="7" fillId="8" borderId="8" xfId="1" applyNumberFormat="1" applyFont="1" applyFill="1" applyBorder="1" applyAlignment="1">
      <alignment horizontal="center" vertical="center"/>
    </xf>
    <xf numFmtId="165" fontId="22" fillId="0" borderId="0" xfId="4" applyNumberFormat="1" applyFont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0" fontId="23" fillId="0" borderId="0" xfId="0" applyFont="1"/>
    <xf numFmtId="2" fontId="24" fillId="0" borderId="0" xfId="0" applyNumberFormat="1" applyFont="1" applyAlignment="1">
      <alignment horizontal="center" vertical="center"/>
    </xf>
    <xf numFmtId="0" fontId="1" fillId="0" borderId="0" xfId="4"/>
    <xf numFmtId="164" fontId="7" fillId="8" borderId="8" xfId="1" applyNumberFormat="1" applyFont="1" applyFill="1" applyBorder="1" applyAlignment="1">
      <alignment horizontal="center" vertical="center"/>
    </xf>
    <xf numFmtId="0" fontId="26" fillId="0" borderId="0" xfId="1" applyFont="1" applyAlignment="1">
      <alignment vertical="center"/>
    </xf>
    <xf numFmtId="164" fontId="11" fillId="8" borderId="8" xfId="1" applyNumberFormat="1" applyFont="1" applyFill="1" applyBorder="1" applyAlignment="1">
      <alignment horizontal="center" vertical="center"/>
    </xf>
    <xf numFmtId="164" fontId="5" fillId="11" borderId="8" xfId="1" applyNumberFormat="1" applyFont="1" applyFill="1" applyBorder="1" applyAlignment="1">
      <alignment horizontal="center" vertical="center"/>
    </xf>
    <xf numFmtId="0" fontId="3" fillId="8" borderId="0" xfId="2" applyFont="1" applyFill="1"/>
    <xf numFmtId="0" fontId="19" fillId="0" borderId="0" xfId="2" applyFont="1"/>
    <xf numFmtId="0" fontId="30" fillId="0" borderId="0" xfId="0" applyFont="1"/>
    <xf numFmtId="164" fontId="3" fillId="0" borderId="0" xfId="0" applyNumberFormat="1" applyFont="1" applyAlignment="1">
      <alignment horizontal="center" vertical="center"/>
    </xf>
    <xf numFmtId="0" fontId="23" fillId="0" borderId="0" xfId="4" applyFont="1"/>
    <xf numFmtId="0" fontId="0" fillId="8" borderId="0" xfId="0" applyFill="1"/>
    <xf numFmtId="0" fontId="26" fillId="8" borderId="0" xfId="1" applyFont="1" applyFill="1"/>
    <xf numFmtId="164" fontId="11" fillId="9" borderId="8" xfId="11" applyNumberFormat="1" applyFont="1" applyFill="1" applyBorder="1" applyAlignment="1">
      <alignment horizontal="center" vertical="center"/>
    </xf>
    <xf numFmtId="164" fontId="12" fillId="12" borderId="8" xfId="1" applyNumberFormat="1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5" fillId="8" borderId="0" xfId="0" applyFont="1" applyFill="1"/>
    <xf numFmtId="0" fontId="3" fillId="8" borderId="25" xfId="1" applyFont="1" applyFill="1" applyBorder="1"/>
    <xf numFmtId="0" fontId="3" fillId="8" borderId="26" xfId="1" applyFont="1" applyFill="1" applyBorder="1"/>
    <xf numFmtId="0" fontId="3" fillId="8" borderId="23" xfId="1" applyFont="1" applyFill="1" applyBorder="1"/>
    <xf numFmtId="0" fontId="23" fillId="8" borderId="0" xfId="0" applyFont="1" applyFill="1"/>
    <xf numFmtId="0" fontId="5" fillId="8" borderId="0" xfId="0" applyFont="1" applyFill="1" applyAlignment="1">
      <alignment horizontal="center" wrapText="1"/>
    </xf>
    <xf numFmtId="0" fontId="26" fillId="13" borderId="0" xfId="1" applyFont="1" applyFill="1"/>
    <xf numFmtId="0" fontId="6" fillId="14" borderId="8" xfId="1" applyFont="1" applyFill="1" applyBorder="1" applyAlignment="1">
      <alignment horizontal="center" vertical="center"/>
    </xf>
    <xf numFmtId="164" fontId="10" fillId="15" borderId="8" xfId="1" applyNumberFormat="1" applyFont="1" applyFill="1" applyBorder="1" applyAlignment="1">
      <alignment horizontal="center" vertical="center"/>
    </xf>
    <xf numFmtId="0" fontId="12" fillId="14" borderId="8" xfId="1" applyFont="1" applyFill="1" applyBorder="1" applyAlignment="1">
      <alignment horizontal="center" vertical="center"/>
    </xf>
    <xf numFmtId="168" fontId="3" fillId="10" borderId="8" xfId="1" applyNumberFormat="1" applyFont="1" applyFill="1" applyBorder="1" applyAlignment="1">
      <alignment vertical="center" wrapText="1"/>
    </xf>
    <xf numFmtId="164" fontId="26" fillId="8" borderId="7" xfId="1" applyNumberFormat="1" applyFont="1" applyFill="1" applyBorder="1" applyAlignment="1">
      <alignment horizontal="center" vertical="center" wrapText="1"/>
    </xf>
    <xf numFmtId="0" fontId="29" fillId="8" borderId="0" xfId="0" applyFont="1" applyFill="1" applyAlignment="1">
      <alignment vertical="center" wrapText="1"/>
    </xf>
    <xf numFmtId="49" fontId="6" fillId="10" borderId="7" xfId="1" applyNumberFormat="1" applyFont="1" applyFill="1" applyBorder="1" applyAlignment="1">
      <alignment vertical="center" wrapText="1"/>
    </xf>
    <xf numFmtId="0" fontId="10" fillId="8" borderId="8" xfId="1" applyFont="1" applyFill="1" applyBorder="1" applyAlignment="1">
      <alignment vertical="center" wrapText="1"/>
    </xf>
    <xf numFmtId="169" fontId="34" fillId="0" borderId="8" xfId="1" applyNumberFormat="1" applyFont="1" applyBorder="1" applyAlignment="1">
      <alignment horizontal="center"/>
    </xf>
    <xf numFmtId="0" fontId="18" fillId="0" borderId="8" xfId="1" applyFont="1" applyBorder="1" applyAlignment="1">
      <alignment horizontal="center" vertical="center" wrapText="1"/>
    </xf>
    <xf numFmtId="164" fontId="18" fillId="0" borderId="8" xfId="1" applyNumberFormat="1" applyFont="1" applyBorder="1" applyAlignment="1">
      <alignment horizontal="center" vertical="center" wrapText="1"/>
    </xf>
    <xf numFmtId="0" fontId="28" fillId="0" borderId="8" xfId="1" applyFont="1" applyBorder="1" applyAlignment="1">
      <alignment horizontal="center" vertical="center" wrapText="1"/>
    </xf>
    <xf numFmtId="164" fontId="6" fillId="0" borderId="8" xfId="1" applyNumberFormat="1" applyFont="1" applyBorder="1" applyAlignment="1">
      <alignment horizontal="center" vertical="center" wrapText="1"/>
    </xf>
    <xf numFmtId="0" fontId="6" fillId="8" borderId="8" xfId="11" applyFont="1" applyFill="1" applyBorder="1" applyAlignment="1">
      <alignment horizontal="center" vertical="center"/>
    </xf>
    <xf numFmtId="0" fontId="36" fillId="16" borderId="0" xfId="12" applyFont="1" applyFill="1" applyBorder="1" applyProtection="1"/>
    <xf numFmtId="0" fontId="39" fillId="0" borderId="0" xfId="12" applyFont="1" applyBorder="1" applyProtection="1"/>
    <xf numFmtId="0" fontId="36" fillId="0" borderId="0" xfId="12" applyFont="1" applyBorder="1" applyProtection="1"/>
    <xf numFmtId="0" fontId="40" fillId="0" borderId="40" xfId="12" applyFont="1" applyBorder="1" applyProtection="1"/>
    <xf numFmtId="0" fontId="18" fillId="0" borderId="43" xfId="12" applyFont="1" applyBorder="1" applyAlignment="1" applyProtection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41" xfId="0" applyFont="1" applyFill="1" applyBorder="1" applyAlignment="1">
      <alignment horizontal="center" vertical="center" wrapText="1"/>
    </xf>
    <xf numFmtId="0" fontId="17" fillId="3" borderId="42" xfId="0" applyFont="1" applyFill="1" applyBorder="1" applyAlignment="1">
      <alignment horizontal="center" vertical="center" wrapText="1"/>
    </xf>
    <xf numFmtId="0" fontId="6" fillId="8" borderId="41" xfId="11" applyFont="1" applyFill="1" applyBorder="1" applyAlignment="1">
      <alignment horizontal="center" vertical="center"/>
    </xf>
    <xf numFmtId="164" fontId="6" fillId="0" borderId="42" xfId="1" applyNumberFormat="1" applyFont="1" applyBorder="1" applyAlignment="1">
      <alignment horizontal="center" vertical="center" wrapText="1"/>
    </xf>
    <xf numFmtId="0" fontId="6" fillId="8" borderId="44" xfId="11" applyFont="1" applyFill="1" applyBorder="1" applyAlignment="1">
      <alignment horizontal="center" vertical="center"/>
    </xf>
    <xf numFmtId="0" fontId="37" fillId="16" borderId="43" xfId="12" applyFont="1" applyFill="1" applyBorder="1" applyAlignment="1" applyProtection="1">
      <alignment horizontal="center"/>
    </xf>
    <xf numFmtId="171" fontId="18" fillId="16" borderId="43" xfId="12" applyNumberFormat="1" applyFont="1" applyFill="1" applyBorder="1" applyAlignment="1" applyProtection="1">
      <alignment horizontal="center" vertical="center" wrapText="1"/>
    </xf>
    <xf numFmtId="0" fontId="32" fillId="0" borderId="43" xfId="12" applyFont="1" applyBorder="1" applyAlignment="1" applyProtection="1">
      <alignment horizontal="left" vertical="center" wrapText="1"/>
    </xf>
    <xf numFmtId="164" fontId="6" fillId="0" borderId="45" xfId="1" applyNumberFormat="1" applyFont="1" applyBorder="1" applyAlignment="1">
      <alignment horizontal="center" vertical="center" wrapText="1"/>
    </xf>
    <xf numFmtId="164" fontId="3" fillId="8" borderId="7" xfId="1" applyNumberFormat="1" applyFont="1" applyFill="1" applyBorder="1" applyAlignment="1">
      <alignment horizontal="center" vertical="center" wrapText="1"/>
    </xf>
    <xf numFmtId="49" fontId="3" fillId="16" borderId="38" xfId="12" applyNumberFormat="1" applyFont="1" applyFill="1" applyBorder="1" applyAlignment="1" applyProtection="1">
      <alignment horizontal="center" vertical="center" wrapText="1"/>
    </xf>
    <xf numFmtId="165" fontId="10" fillId="16" borderId="37" xfId="12" applyNumberFormat="1" applyFont="1" applyFill="1" applyBorder="1" applyAlignment="1" applyProtection="1">
      <alignment horizontal="center" vertical="center"/>
    </xf>
    <xf numFmtId="165" fontId="10" fillId="17" borderId="37" xfId="12" applyNumberFormat="1" applyFont="1" applyFill="1" applyBorder="1" applyAlignment="1" applyProtection="1">
      <alignment horizontal="center" vertical="center"/>
    </xf>
    <xf numFmtId="171" fontId="20" fillId="17" borderId="37" xfId="12" applyNumberFormat="1" applyFont="1" applyFill="1" applyBorder="1" applyAlignment="1" applyProtection="1">
      <alignment horizontal="center" vertical="center"/>
    </xf>
    <xf numFmtId="171" fontId="21" fillId="17" borderId="37" xfId="12" applyNumberFormat="1" applyFont="1" applyFill="1" applyBorder="1" applyAlignment="1" applyProtection="1">
      <alignment horizontal="center" vertical="center"/>
    </xf>
    <xf numFmtId="171" fontId="10" fillId="16" borderId="37" xfId="12" applyNumberFormat="1" applyFont="1" applyFill="1" applyBorder="1" applyAlignment="1" applyProtection="1">
      <alignment horizontal="center" vertical="center"/>
    </xf>
    <xf numFmtId="171" fontId="41" fillId="16" borderId="37" xfId="12" applyNumberFormat="1" applyFont="1" applyFill="1" applyBorder="1" applyAlignment="1" applyProtection="1">
      <alignment horizontal="center" vertical="center"/>
    </xf>
    <xf numFmtId="171" fontId="42" fillId="16" borderId="37" xfId="12" applyNumberFormat="1" applyFont="1" applyFill="1" applyBorder="1" applyAlignment="1" applyProtection="1">
      <alignment horizontal="center" vertical="center"/>
    </xf>
    <xf numFmtId="171" fontId="10" fillId="0" borderId="37" xfId="12" applyNumberFormat="1" applyFont="1" applyBorder="1" applyAlignment="1" applyProtection="1">
      <alignment horizontal="center" vertical="center"/>
    </xf>
    <xf numFmtId="171" fontId="8" fillId="18" borderId="37" xfId="12" applyNumberFormat="1" applyFont="1" applyFill="1" applyBorder="1" applyAlignment="1" applyProtection="1">
      <alignment horizontal="center" vertical="center"/>
    </xf>
    <xf numFmtId="165" fontId="41" fillId="16" borderId="39" xfId="12" applyNumberFormat="1" applyFont="1" applyFill="1" applyBorder="1" applyAlignment="1" applyProtection="1">
      <alignment horizontal="center" vertical="center"/>
    </xf>
    <xf numFmtId="0" fontId="17" fillId="3" borderId="48" xfId="0" applyFont="1" applyFill="1" applyBorder="1" applyAlignment="1">
      <alignment horizontal="center" vertical="center" wrapText="1"/>
    </xf>
    <xf numFmtId="0" fontId="17" fillId="3" borderId="49" xfId="0" applyFont="1" applyFill="1" applyBorder="1" applyAlignment="1">
      <alignment horizontal="center" vertical="center" wrapText="1"/>
    </xf>
    <xf numFmtId="164" fontId="6" fillId="0" borderId="50" xfId="1" applyNumberFormat="1" applyFont="1" applyBorder="1" applyAlignment="1">
      <alignment horizontal="center" vertical="center" wrapText="1"/>
    </xf>
    <xf numFmtId="0" fontId="28" fillId="0" borderId="43" xfId="1" applyFont="1" applyBorder="1" applyAlignment="1">
      <alignment horizontal="center" vertical="center" wrapText="1"/>
    </xf>
    <xf numFmtId="0" fontId="3" fillId="0" borderId="8" xfId="1" applyFont="1" applyBorder="1"/>
    <xf numFmtId="0" fontId="8" fillId="4" borderId="8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1" fontId="6" fillId="5" borderId="8" xfId="1" applyNumberFormat="1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 wrapText="1"/>
    </xf>
    <xf numFmtId="0" fontId="8" fillId="7" borderId="8" xfId="1" applyFont="1" applyFill="1" applyBorder="1" applyAlignment="1">
      <alignment horizontal="center" vertical="center" wrapText="1"/>
    </xf>
    <xf numFmtId="0" fontId="9" fillId="7" borderId="8" xfId="1" applyFont="1" applyFill="1" applyBorder="1" applyAlignment="1">
      <alignment horizontal="center" vertical="center" wrapText="1"/>
    </xf>
    <xf numFmtId="9" fontId="9" fillId="7" borderId="8" xfId="1" applyNumberFormat="1" applyFont="1" applyFill="1" applyBorder="1" applyAlignment="1">
      <alignment horizontal="center" vertical="center"/>
    </xf>
    <xf numFmtId="49" fontId="6" fillId="10" borderId="8" xfId="1" applyNumberFormat="1" applyFont="1" applyFill="1" applyBorder="1" applyAlignment="1">
      <alignment vertical="center" wrapText="1"/>
    </xf>
    <xf numFmtId="164" fontId="3" fillId="8" borderId="8" xfId="1" applyNumberFormat="1" applyFont="1" applyFill="1" applyBorder="1" applyAlignment="1">
      <alignment horizontal="center" vertical="center" wrapText="1"/>
    </xf>
    <xf numFmtId="0" fontId="2" fillId="0" borderId="0" xfId="1"/>
    <xf numFmtId="164" fontId="18" fillId="0" borderId="34" xfId="1" applyNumberFormat="1" applyFont="1" applyBorder="1" applyAlignment="1">
      <alignment horizontal="center" vertical="center" wrapText="1"/>
    </xf>
    <xf numFmtId="165" fontId="5" fillId="8" borderId="8" xfId="1" applyNumberFormat="1" applyFont="1" applyFill="1" applyBorder="1" applyAlignment="1">
      <alignment horizontal="center" vertical="center"/>
    </xf>
    <xf numFmtId="0" fontId="6" fillId="11" borderId="8" xfId="1" applyFont="1" applyFill="1" applyBorder="1" applyAlignment="1">
      <alignment horizontal="center" vertical="center"/>
    </xf>
    <xf numFmtId="165" fontId="12" fillId="19" borderId="8" xfId="1" applyNumberFormat="1" applyFont="1" applyFill="1" applyBorder="1" applyAlignment="1">
      <alignment horizontal="center" vertical="center"/>
    </xf>
    <xf numFmtId="164" fontId="43" fillId="19" borderId="8" xfId="1" applyNumberFormat="1" applyFont="1" applyFill="1" applyBorder="1" applyAlignment="1">
      <alignment horizontal="center" vertical="center"/>
    </xf>
    <xf numFmtId="164" fontId="44" fillId="19" borderId="8" xfId="1" applyNumberFormat="1" applyFont="1" applyFill="1" applyBorder="1" applyAlignment="1">
      <alignment horizontal="center" vertical="center"/>
    </xf>
    <xf numFmtId="164" fontId="12" fillId="19" borderId="8" xfId="1" applyNumberFormat="1" applyFont="1" applyFill="1" applyBorder="1" applyAlignment="1">
      <alignment horizontal="center" vertical="center"/>
    </xf>
    <xf numFmtId="164" fontId="12" fillId="10" borderId="8" xfId="1" applyNumberFormat="1" applyFont="1" applyFill="1" applyBorder="1" applyAlignment="1">
      <alignment horizontal="center" vertical="center"/>
    </xf>
    <xf numFmtId="164" fontId="7" fillId="10" borderId="8" xfId="1" applyNumberFormat="1" applyFont="1" applyFill="1" applyBorder="1" applyAlignment="1">
      <alignment horizontal="center" vertical="center"/>
    </xf>
    <xf numFmtId="164" fontId="3" fillId="10" borderId="8" xfId="1" applyNumberFormat="1" applyFont="1" applyFill="1" applyBorder="1" applyAlignment="1">
      <alignment horizontal="center" vertical="center" wrapText="1"/>
    </xf>
    <xf numFmtId="164" fontId="11" fillId="10" borderId="8" xfId="1" applyNumberFormat="1" applyFont="1" applyFill="1" applyBorder="1" applyAlignment="1">
      <alignment horizontal="center" vertical="center"/>
    </xf>
    <xf numFmtId="164" fontId="12" fillId="0" borderId="8" xfId="1" applyNumberFormat="1" applyFont="1" applyBorder="1" applyAlignment="1">
      <alignment horizontal="center" vertical="center"/>
    </xf>
    <xf numFmtId="164" fontId="45" fillId="20" borderId="8" xfId="1" applyNumberFormat="1" applyFont="1" applyFill="1" applyBorder="1" applyAlignment="1">
      <alignment horizontal="center" vertical="center"/>
    </xf>
    <xf numFmtId="165" fontId="12" fillId="10" borderId="8" xfId="3" applyNumberFormat="1" applyFont="1" applyFill="1" applyBorder="1" applyAlignment="1">
      <alignment horizontal="center" vertical="center"/>
    </xf>
    <xf numFmtId="165" fontId="7" fillId="10" borderId="8" xfId="1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 wrapText="1"/>
    </xf>
    <xf numFmtId="0" fontId="12" fillId="10" borderId="8" xfId="1" applyFont="1" applyFill="1" applyBorder="1" applyAlignment="1">
      <alignment horizontal="center" vertical="center" wrapText="1"/>
    </xf>
    <xf numFmtId="0" fontId="11" fillId="0" borderId="0" xfId="1" applyFont="1" applyAlignment="1">
      <alignment vertical="center" wrapText="1"/>
    </xf>
    <xf numFmtId="49" fontId="26" fillId="8" borderId="8" xfId="1" applyNumberFormat="1" applyFont="1" applyFill="1" applyBorder="1" applyAlignment="1">
      <alignment horizontal="center" vertical="center" wrapText="1"/>
    </xf>
    <xf numFmtId="0" fontId="6" fillId="0" borderId="44" xfId="1" applyFont="1" applyBorder="1" applyAlignment="1">
      <alignment horizontal="center" vertical="center"/>
    </xf>
    <xf numFmtId="0" fontId="29" fillId="8" borderId="43" xfId="0" applyFont="1" applyFill="1" applyBorder="1" applyAlignment="1">
      <alignment horizontal="center" wrapText="1"/>
    </xf>
    <xf numFmtId="0" fontId="6" fillId="0" borderId="43" xfId="1" applyFont="1" applyBorder="1" applyAlignment="1">
      <alignment horizontal="center" vertical="center" wrapText="1"/>
    </xf>
    <xf numFmtId="0" fontId="25" fillId="0" borderId="43" xfId="0" applyFont="1" applyBorder="1" applyAlignment="1">
      <alignment vertical="center" wrapText="1"/>
    </xf>
    <xf numFmtId="0" fontId="26" fillId="8" borderId="8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0" fontId="6" fillId="0" borderId="41" xfId="1" applyFont="1" applyBorder="1" applyAlignment="1">
      <alignment horizontal="center" vertical="center"/>
    </xf>
    <xf numFmtId="164" fontId="18" fillId="0" borderId="42" xfId="1" applyNumberFormat="1" applyFont="1" applyBorder="1" applyAlignment="1">
      <alignment horizontal="center" vertical="center" wrapText="1"/>
    </xf>
    <xf numFmtId="164" fontId="12" fillId="14" borderId="8" xfId="1" applyNumberFormat="1" applyFont="1" applyFill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167" fontId="6" fillId="0" borderId="0" xfId="8" applyNumberFormat="1" applyFont="1" applyBorder="1" applyAlignment="1">
      <alignment horizontal="center" vertical="center" wrapText="1"/>
    </xf>
    <xf numFmtId="0" fontId="29" fillId="8" borderId="0" xfId="0" applyFont="1" applyFill="1" applyBorder="1" applyAlignment="1">
      <alignment horizontal="center" wrapText="1"/>
    </xf>
    <xf numFmtId="0" fontId="6" fillId="0" borderId="0" xfId="1" applyFont="1" applyBorder="1" applyAlignment="1">
      <alignment horizontal="center" vertical="center" wrapText="1"/>
    </xf>
    <xf numFmtId="164" fontId="6" fillId="0" borderId="0" xfId="1" applyNumberFormat="1" applyFont="1" applyBorder="1" applyAlignment="1">
      <alignment horizontal="center" vertical="center" wrapText="1"/>
    </xf>
    <xf numFmtId="0" fontId="12" fillId="10" borderId="0" xfId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164" fontId="18" fillId="0" borderId="0" xfId="1" applyNumberFormat="1" applyFont="1" applyBorder="1" applyAlignment="1">
      <alignment horizontal="center" vertical="center" wrapText="1"/>
    </xf>
    <xf numFmtId="49" fontId="26" fillId="8" borderId="0" xfId="1" applyNumberFormat="1" applyFont="1" applyFill="1" applyBorder="1" applyAlignment="1">
      <alignment horizontal="center" vertical="center" wrapText="1"/>
    </xf>
    <xf numFmtId="0" fontId="26" fillId="0" borderId="0" xfId="1" applyFont="1" applyBorder="1" applyAlignment="1">
      <alignment horizontal="center" vertical="center" wrapText="1"/>
    </xf>
    <xf numFmtId="165" fontId="5" fillId="8" borderId="0" xfId="1" applyNumberFormat="1" applyFont="1" applyFill="1" applyBorder="1" applyAlignment="1">
      <alignment horizontal="center" vertical="center"/>
    </xf>
    <xf numFmtId="0" fontId="6" fillId="11" borderId="0" xfId="1" applyFont="1" applyFill="1" applyBorder="1" applyAlignment="1">
      <alignment horizontal="center" vertical="center"/>
    </xf>
    <xf numFmtId="165" fontId="12" fillId="19" borderId="0" xfId="1" applyNumberFormat="1" applyFont="1" applyFill="1" applyBorder="1" applyAlignment="1">
      <alignment horizontal="center" vertical="center"/>
    </xf>
    <xf numFmtId="164" fontId="43" fillId="19" borderId="0" xfId="1" applyNumberFormat="1" applyFont="1" applyFill="1" applyBorder="1" applyAlignment="1">
      <alignment horizontal="center" vertical="center"/>
    </xf>
    <xf numFmtId="164" fontId="44" fillId="19" borderId="0" xfId="1" applyNumberFormat="1" applyFont="1" applyFill="1" applyBorder="1" applyAlignment="1">
      <alignment horizontal="center" vertical="center"/>
    </xf>
    <xf numFmtId="0" fontId="6" fillId="14" borderId="0" xfId="1" applyFont="1" applyFill="1" applyBorder="1" applyAlignment="1">
      <alignment horizontal="center" vertical="center"/>
    </xf>
    <xf numFmtId="164" fontId="12" fillId="19" borderId="0" xfId="1" applyNumberFormat="1" applyFont="1" applyFill="1" applyBorder="1" applyAlignment="1">
      <alignment horizontal="center" vertical="center"/>
    </xf>
    <xf numFmtId="164" fontId="12" fillId="10" borderId="0" xfId="1" applyNumberFormat="1" applyFont="1" applyFill="1" applyBorder="1" applyAlignment="1">
      <alignment horizontal="center" vertical="center"/>
    </xf>
    <xf numFmtId="164" fontId="7" fillId="10" borderId="0" xfId="1" applyNumberFormat="1" applyFont="1" applyFill="1" applyBorder="1" applyAlignment="1">
      <alignment horizontal="center" vertical="center"/>
    </xf>
    <xf numFmtId="164" fontId="3" fillId="10" borderId="0" xfId="1" applyNumberFormat="1" applyFont="1" applyFill="1" applyBorder="1" applyAlignment="1">
      <alignment horizontal="center" vertical="center" wrapText="1"/>
    </xf>
    <xf numFmtId="164" fontId="12" fillId="14" borderId="0" xfId="1" applyNumberFormat="1" applyFont="1" applyFill="1" applyBorder="1" applyAlignment="1">
      <alignment horizontal="center" vertical="center"/>
    </xf>
    <xf numFmtId="0" fontId="12" fillId="14" borderId="0" xfId="1" applyFont="1" applyFill="1" applyBorder="1" applyAlignment="1">
      <alignment horizontal="center" vertical="center"/>
    </xf>
    <xf numFmtId="164" fontId="11" fillId="10" borderId="0" xfId="1" applyNumberFormat="1" applyFont="1" applyFill="1" applyBorder="1" applyAlignment="1">
      <alignment horizontal="center" vertical="center"/>
    </xf>
    <xf numFmtId="164" fontId="12" fillId="0" borderId="0" xfId="1" applyNumberFormat="1" applyFont="1" applyBorder="1" applyAlignment="1">
      <alignment horizontal="center" vertical="center"/>
    </xf>
    <xf numFmtId="164" fontId="45" fillId="20" borderId="0" xfId="1" applyNumberFormat="1" applyFont="1" applyFill="1" applyBorder="1" applyAlignment="1">
      <alignment horizontal="center" vertical="center"/>
    </xf>
    <xf numFmtId="165" fontId="12" fillId="10" borderId="0" xfId="3" applyNumberFormat="1" applyFont="1" applyFill="1" applyBorder="1" applyAlignment="1">
      <alignment horizontal="center" vertical="center"/>
    </xf>
    <xf numFmtId="165" fontId="7" fillId="10" borderId="0" xfId="1" applyNumberFormat="1" applyFont="1" applyFill="1" applyBorder="1" applyAlignment="1">
      <alignment horizontal="center" vertical="center"/>
    </xf>
    <xf numFmtId="167" fontId="18" fillId="0" borderId="1" xfId="14" applyNumberFormat="1" applyFont="1" applyFill="1" applyBorder="1" applyAlignment="1">
      <alignment horizontal="center" vertical="center" wrapText="1"/>
    </xf>
    <xf numFmtId="167" fontId="18" fillId="0" borderId="3" xfId="14" applyNumberFormat="1" applyFont="1" applyFill="1" applyBorder="1" applyAlignment="1">
      <alignment horizontal="center" vertical="center" wrapText="1"/>
    </xf>
    <xf numFmtId="49" fontId="3" fillId="10" borderId="1" xfId="1" applyNumberFormat="1" applyFont="1" applyFill="1" applyBorder="1" applyAlignment="1">
      <alignment horizontal="center" vertical="center" wrapText="1"/>
    </xf>
    <xf numFmtId="49" fontId="3" fillId="10" borderId="2" xfId="1" applyNumberFormat="1" applyFont="1" applyFill="1" applyBorder="1" applyAlignment="1">
      <alignment horizontal="center" vertical="center" wrapText="1"/>
    </xf>
    <xf numFmtId="49" fontId="3" fillId="10" borderId="3" xfId="1" applyNumberFormat="1" applyFont="1" applyFill="1" applyBorder="1" applyAlignment="1">
      <alignment horizontal="center" vertical="center" wrapText="1"/>
    </xf>
    <xf numFmtId="0" fontId="4" fillId="2" borderId="20" xfId="1" applyFont="1" applyFill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 wrapText="1"/>
    </xf>
    <xf numFmtId="0" fontId="4" fillId="2" borderId="22" xfId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49" fontId="3" fillId="10" borderId="8" xfId="1" applyNumberFormat="1" applyFont="1" applyFill="1" applyBorder="1" applyAlignment="1">
      <alignment horizontal="center" vertical="center" wrapText="1"/>
    </xf>
    <xf numFmtId="0" fontId="28" fillId="0" borderId="7" xfId="1" applyFont="1" applyBorder="1" applyAlignment="1">
      <alignment horizontal="center" vertical="center" wrapText="1"/>
    </xf>
    <xf numFmtId="0" fontId="28" fillId="0" borderId="32" xfId="1" applyFont="1" applyBorder="1" applyAlignment="1">
      <alignment horizontal="center" vertical="center" wrapText="1"/>
    </xf>
    <xf numFmtId="0" fontId="28" fillId="0" borderId="15" xfId="1" applyFont="1" applyBorder="1" applyAlignment="1">
      <alignment horizontal="center" vertical="center" wrapText="1"/>
    </xf>
    <xf numFmtId="164" fontId="18" fillId="0" borderId="7" xfId="1" applyNumberFormat="1" applyFont="1" applyBorder="1" applyAlignment="1">
      <alignment horizontal="center" vertical="center" wrapText="1"/>
    </xf>
    <xf numFmtId="164" fontId="18" fillId="0" borderId="32" xfId="1" applyNumberFormat="1" applyFont="1" applyBorder="1" applyAlignment="1">
      <alignment horizontal="center" vertical="center" wrapText="1"/>
    </xf>
    <xf numFmtId="164" fontId="18" fillId="0" borderId="15" xfId="1" applyNumberFormat="1" applyFont="1" applyBorder="1" applyAlignment="1">
      <alignment horizontal="center" vertical="center" wrapText="1"/>
    </xf>
    <xf numFmtId="164" fontId="6" fillId="0" borderId="11" xfId="1" applyNumberFormat="1" applyFont="1" applyBorder="1" applyAlignment="1">
      <alignment horizontal="center" vertical="center" wrapText="1"/>
    </xf>
    <xf numFmtId="164" fontId="6" fillId="0" borderId="36" xfId="1" applyNumberFormat="1" applyFont="1" applyBorder="1" applyAlignment="1">
      <alignment horizontal="center" vertical="center" wrapText="1"/>
    </xf>
    <xf numFmtId="164" fontId="6" fillId="0" borderId="16" xfId="1" applyNumberFormat="1" applyFont="1" applyBorder="1" applyAlignment="1">
      <alignment horizontal="center" vertical="center" wrapText="1"/>
    </xf>
    <xf numFmtId="169" fontId="7" fillId="0" borderId="7" xfId="1" applyNumberFormat="1" applyFont="1" applyBorder="1" applyAlignment="1">
      <alignment horizontal="center"/>
    </xf>
    <xf numFmtId="169" fontId="7" fillId="0" borderId="32" xfId="1" applyNumberFormat="1" applyFont="1" applyBorder="1" applyAlignment="1">
      <alignment horizontal="center"/>
    </xf>
    <xf numFmtId="169" fontId="7" fillId="0" borderId="15" xfId="1" applyNumberFormat="1" applyFont="1" applyBorder="1" applyAlignment="1">
      <alignment horizontal="center"/>
    </xf>
    <xf numFmtId="49" fontId="3" fillId="10" borderId="10" xfId="1" applyNumberFormat="1" applyFont="1" applyFill="1" applyBorder="1" applyAlignment="1">
      <alignment horizontal="center" vertical="center" wrapText="1"/>
    </xf>
    <xf numFmtId="49" fontId="3" fillId="10" borderId="0" xfId="1" applyNumberFormat="1" applyFont="1" applyFill="1" applyBorder="1" applyAlignment="1">
      <alignment horizontal="center" vertical="center" wrapText="1"/>
    </xf>
    <xf numFmtId="49" fontId="3" fillId="10" borderId="34" xfId="1" applyNumberFormat="1" applyFont="1" applyFill="1" applyBorder="1" applyAlignment="1">
      <alignment horizontal="center" vertical="center" wrapText="1"/>
    </xf>
    <xf numFmtId="49" fontId="3" fillId="10" borderId="30" xfId="1" applyNumberFormat="1" applyFont="1" applyFill="1" applyBorder="1" applyAlignment="1">
      <alignment horizontal="center" vertical="center" wrapText="1"/>
    </xf>
    <xf numFmtId="49" fontId="3" fillId="10" borderId="31" xfId="1" applyNumberFormat="1" applyFont="1" applyFill="1" applyBorder="1" applyAlignment="1">
      <alignment horizontal="center" vertical="center" wrapText="1"/>
    </xf>
    <xf numFmtId="49" fontId="3" fillId="10" borderId="33" xfId="1" applyNumberFormat="1" applyFont="1" applyFill="1" applyBorder="1" applyAlignment="1">
      <alignment horizontal="center" vertical="center" wrapText="1"/>
    </xf>
    <xf numFmtId="0" fontId="18" fillId="0" borderId="7" xfId="1" applyFont="1" applyBorder="1" applyAlignment="1">
      <alignment horizontal="center" vertical="center" wrapText="1"/>
    </xf>
    <xf numFmtId="0" fontId="18" fillId="0" borderId="32" xfId="1" applyFont="1" applyBorder="1" applyAlignment="1">
      <alignment horizontal="center" vertical="center" wrapText="1"/>
    </xf>
    <xf numFmtId="0" fontId="18" fillId="0" borderId="15" xfId="1" applyFont="1" applyBorder="1" applyAlignment="1">
      <alignment horizontal="center" vertical="center" wrapText="1"/>
    </xf>
    <xf numFmtId="49" fontId="6" fillId="10" borderId="7" xfId="1" applyNumberFormat="1" applyFont="1" applyFill="1" applyBorder="1" applyAlignment="1">
      <alignment horizontal="center" vertical="center" wrapText="1"/>
    </xf>
    <xf numFmtId="49" fontId="6" fillId="10" borderId="17" xfId="1" applyNumberFormat="1" applyFont="1" applyFill="1" applyBorder="1" applyAlignment="1">
      <alignment horizontal="center" vertical="center" wrapText="1"/>
    </xf>
    <xf numFmtId="0" fontId="10" fillId="8" borderId="7" xfId="1" applyFont="1" applyFill="1" applyBorder="1" applyAlignment="1">
      <alignment horizontal="left" vertical="center" wrapText="1"/>
    </xf>
    <xf numFmtId="0" fontId="10" fillId="8" borderId="32" xfId="1" applyFont="1" applyFill="1" applyBorder="1" applyAlignment="1">
      <alignment horizontal="left" vertical="center" wrapText="1"/>
    </xf>
    <xf numFmtId="0" fontId="10" fillId="8" borderId="15" xfId="1" applyFont="1" applyFill="1" applyBorder="1" applyAlignment="1">
      <alignment horizontal="left" vertical="center" wrapText="1"/>
    </xf>
    <xf numFmtId="0" fontId="6" fillId="8" borderId="9" xfId="11" applyFont="1" applyFill="1" applyBorder="1" applyAlignment="1">
      <alignment horizontal="center" vertical="center"/>
    </xf>
    <xf numFmtId="0" fontId="6" fillId="8" borderId="35" xfId="11" applyFont="1" applyFill="1" applyBorder="1" applyAlignment="1">
      <alignment horizontal="center" vertical="center"/>
    </xf>
    <xf numFmtId="0" fontId="6" fillId="8" borderId="14" xfId="11" applyFont="1" applyFill="1" applyBorder="1" applyAlignment="1">
      <alignment horizontal="center" vertical="center"/>
    </xf>
    <xf numFmtId="167" fontId="18" fillId="0" borderId="18" xfId="14" applyNumberFormat="1" applyFont="1" applyFill="1" applyBorder="1" applyAlignment="1">
      <alignment horizontal="center" vertical="center" wrapText="1"/>
    </xf>
    <xf numFmtId="167" fontId="18" fillId="0" borderId="19" xfId="14" applyNumberFormat="1" applyFont="1" applyFill="1" applyBorder="1" applyAlignment="1">
      <alignment horizontal="center" vertical="center" wrapText="1"/>
    </xf>
    <xf numFmtId="167" fontId="18" fillId="0" borderId="10" xfId="14" applyNumberFormat="1" applyFont="1" applyFill="1" applyBorder="1" applyAlignment="1">
      <alignment horizontal="center" vertical="center" wrapText="1"/>
    </xf>
    <xf numFmtId="167" fontId="18" fillId="0" borderId="34" xfId="14" applyNumberFormat="1" applyFont="1" applyFill="1" applyBorder="1" applyAlignment="1">
      <alignment horizontal="center" vertical="center" wrapText="1"/>
    </xf>
    <xf numFmtId="167" fontId="18" fillId="0" borderId="28" xfId="14" applyNumberFormat="1" applyFont="1" applyFill="1" applyBorder="1" applyAlignment="1">
      <alignment horizontal="center" vertical="center" wrapText="1"/>
    </xf>
    <xf numFmtId="167" fontId="18" fillId="0" borderId="29" xfId="14" applyNumberFormat="1" applyFont="1" applyFill="1" applyBorder="1" applyAlignment="1">
      <alignment horizontal="center" vertical="center" wrapText="1"/>
    </xf>
    <xf numFmtId="0" fontId="4" fillId="2" borderId="38" xfId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center" vertical="center" wrapText="1"/>
    </xf>
    <xf numFmtId="0" fontId="4" fillId="2" borderId="39" xfId="1" applyFont="1" applyFill="1" applyBorder="1" applyAlignment="1">
      <alignment horizontal="center" vertical="center" wrapText="1"/>
    </xf>
    <xf numFmtId="167" fontId="18" fillId="0" borderId="8" xfId="14" applyNumberFormat="1" applyFont="1" applyFill="1" applyBorder="1" applyAlignment="1">
      <alignment horizontal="center" vertical="center" wrapText="1"/>
    </xf>
    <xf numFmtId="9" fontId="3" fillId="0" borderId="46" xfId="12" applyNumberFormat="1" applyFont="1" applyBorder="1" applyAlignment="1" applyProtection="1">
      <alignment horizontal="center" vertical="center" wrapText="1"/>
    </xf>
    <xf numFmtId="9" fontId="3" fillId="0" borderId="5" xfId="12" applyNumberFormat="1" applyFont="1" applyBorder="1" applyAlignment="1" applyProtection="1">
      <alignment horizontal="center" vertical="center" wrapText="1"/>
    </xf>
    <xf numFmtId="9" fontId="3" fillId="0" borderId="47" xfId="12" applyNumberFormat="1" applyFont="1" applyBorder="1" applyAlignment="1" applyProtection="1">
      <alignment horizontal="center" vertical="center" wrapText="1"/>
    </xf>
    <xf numFmtId="170" fontId="6" fillId="16" borderId="43" xfId="12" applyNumberFormat="1" applyFont="1" applyFill="1" applyBorder="1" applyAlignment="1" applyProtection="1">
      <alignment horizontal="center" vertical="center" wrapText="1"/>
    </xf>
    <xf numFmtId="0" fontId="18" fillId="0" borderId="1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left" vertical="center" wrapText="1"/>
    </xf>
    <xf numFmtId="167" fontId="6" fillId="0" borderId="43" xfId="8" applyNumberFormat="1" applyFont="1" applyBorder="1" applyAlignment="1">
      <alignment horizontal="center" vertical="center" wrapText="1"/>
    </xf>
    <xf numFmtId="0" fontId="26" fillId="0" borderId="8" xfId="1" applyFont="1" applyBorder="1" applyAlignment="1">
      <alignment horizontal="center" vertical="center" wrapText="1"/>
    </xf>
    <xf numFmtId="0" fontId="4" fillId="2" borderId="51" xfId="1" applyFont="1" applyFill="1" applyBorder="1" applyAlignment="1">
      <alignment horizontal="center" vertical="center" wrapText="1"/>
    </xf>
    <xf numFmtId="0" fontId="4" fillId="2" borderId="52" xfId="1" applyFont="1" applyFill="1" applyBorder="1" applyAlignment="1">
      <alignment horizontal="center" vertical="center" wrapText="1"/>
    </xf>
    <xf numFmtId="0" fontId="4" fillId="2" borderId="53" xfId="1" applyFont="1" applyFill="1" applyBorder="1" applyAlignment="1">
      <alignment horizontal="center" vertical="center" wrapText="1"/>
    </xf>
    <xf numFmtId="167" fontId="6" fillId="0" borderId="8" xfId="16" applyNumberFormat="1" applyFont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29" fillId="8" borderId="15" xfId="0" applyFont="1" applyFill="1" applyBorder="1" applyAlignment="1">
      <alignment horizont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164" fontId="6" fillId="0" borderId="15" xfId="1" applyNumberFormat="1" applyFont="1" applyBorder="1" applyAlignment="1">
      <alignment horizontal="center" vertical="center" wrapText="1"/>
    </xf>
    <xf numFmtId="0" fontId="12" fillId="10" borderId="15" xfId="1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vertical="center" wrapText="1"/>
    </xf>
    <xf numFmtId="164" fontId="18" fillId="0" borderId="16" xfId="1" applyNumberFormat="1" applyFont="1" applyBorder="1" applyAlignment="1">
      <alignment horizontal="center" vertical="center" wrapText="1"/>
    </xf>
    <xf numFmtId="0" fontId="6" fillId="0" borderId="54" xfId="1" applyFont="1" applyBorder="1" applyAlignment="1">
      <alignment horizontal="center" vertical="center"/>
    </xf>
    <xf numFmtId="167" fontId="6" fillId="0" borderId="46" xfId="16" applyNumberFormat="1" applyFont="1" applyBorder="1" applyAlignment="1">
      <alignment horizontal="center" vertical="center" wrapText="1"/>
    </xf>
    <xf numFmtId="167" fontId="6" fillId="0" borderId="47" xfId="16" applyNumberFormat="1" applyFont="1" applyBorder="1" applyAlignment="1">
      <alignment horizontal="center" vertical="center" wrapText="1"/>
    </xf>
    <xf numFmtId="0" fontId="29" fillId="8" borderId="37" xfId="0" applyFont="1" applyFill="1" applyBorder="1" applyAlignment="1">
      <alignment horizontal="center" wrapText="1"/>
    </xf>
    <xf numFmtId="0" fontId="6" fillId="0" borderId="37" xfId="1" applyFont="1" applyBorder="1" applyAlignment="1">
      <alignment horizontal="center" vertical="center" wrapText="1"/>
    </xf>
    <xf numFmtId="164" fontId="6" fillId="0" borderId="37" xfId="1" applyNumberFormat="1" applyFont="1" applyBorder="1" applyAlignment="1">
      <alignment horizontal="center" vertical="center" wrapText="1"/>
    </xf>
    <xf numFmtId="0" fontId="12" fillId="10" borderId="37" xfId="1" applyFont="1" applyFill="1" applyBorder="1" applyAlignment="1">
      <alignment horizontal="center" vertical="center" wrapText="1"/>
    </xf>
    <xf numFmtId="0" fontId="10" fillId="0" borderId="37" xfId="0" applyFont="1" applyBorder="1" applyAlignment="1">
      <alignment vertical="center" wrapText="1"/>
    </xf>
    <xf numFmtId="164" fontId="18" fillId="0" borderId="39" xfId="1" applyNumberFormat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/>
    </xf>
    <xf numFmtId="167" fontId="6" fillId="0" borderId="28" xfId="16" applyNumberFormat="1" applyFont="1" applyBorder="1" applyAlignment="1">
      <alignment horizontal="center" vertical="center" wrapText="1"/>
    </xf>
    <xf numFmtId="167" fontId="6" fillId="0" borderId="29" xfId="16" applyNumberFormat="1" applyFont="1" applyBorder="1" applyAlignment="1">
      <alignment horizontal="center" vertical="center" wrapText="1"/>
    </xf>
    <xf numFmtId="0" fontId="6" fillId="0" borderId="55" xfId="1" applyFont="1" applyBorder="1" applyAlignment="1">
      <alignment horizontal="center" vertical="center"/>
    </xf>
    <xf numFmtId="167" fontId="6" fillId="0" borderId="56" xfId="8" applyNumberFormat="1" applyFont="1" applyBorder="1" applyAlignment="1">
      <alignment horizontal="center" vertical="center" wrapText="1"/>
    </xf>
    <xf numFmtId="0" fontId="29" fillId="8" borderId="56" xfId="0" applyFont="1" applyFill="1" applyBorder="1" applyAlignment="1">
      <alignment horizontal="center" wrapText="1"/>
    </xf>
    <xf numFmtId="0" fontId="6" fillId="0" borderId="56" xfId="1" applyFont="1" applyBorder="1" applyAlignment="1">
      <alignment horizontal="center" vertical="center" wrapText="1"/>
    </xf>
    <xf numFmtId="164" fontId="6" fillId="0" borderId="56" xfId="1" applyNumberFormat="1" applyFont="1" applyBorder="1" applyAlignment="1">
      <alignment horizontal="center" vertical="center" wrapText="1"/>
    </xf>
    <xf numFmtId="0" fontId="12" fillId="10" borderId="56" xfId="1" applyFont="1" applyFill="1" applyBorder="1" applyAlignment="1">
      <alignment horizontal="center" vertical="center" wrapText="1"/>
    </xf>
    <xf numFmtId="0" fontId="10" fillId="0" borderId="56" xfId="0" applyFont="1" applyBorder="1" applyAlignment="1">
      <alignment vertical="center" wrapText="1"/>
    </xf>
    <xf numFmtId="164" fontId="18" fillId="0" borderId="57" xfId="1" applyNumberFormat="1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164" fontId="35" fillId="0" borderId="34" xfId="1" applyNumberFormat="1" applyFont="1" applyBorder="1" applyAlignment="1">
      <alignment horizontal="left" vertical="top" wrapText="1"/>
    </xf>
  </cellXfs>
  <cellStyles count="20">
    <cellStyle name="Excel Built-in Explanatory Text" xfId="12" xr:uid="{CB70ED4B-A979-44BA-A225-48ED064FEC21}"/>
    <cellStyle name="Millares 2 2 3 2 2 2 2 2 2 2 2 2" xfId="14" xr:uid="{46B43297-361D-4728-A546-258C94C9E366}"/>
    <cellStyle name="Millares 2 2 3 2 2 2 2 2 3" xfId="8" xr:uid="{861EF28D-FC74-41B4-A8F8-3473D2460751}"/>
    <cellStyle name="Millares 2 2 3 2 2 2 2 2 3 2" xfId="16" xr:uid="{A9B66E93-BA74-47C7-A52C-EEFB59004276}"/>
    <cellStyle name="Millares 2 2 3 4 2 2 2 2 2" xfId="13" xr:uid="{6057EB74-B2B0-4AB6-82CF-38599BE457F7}"/>
    <cellStyle name="Moneda 3 2 2 2" xfId="10" xr:uid="{43F3C19E-902C-42D3-8563-46CB770B7AA7}"/>
    <cellStyle name="Normal" xfId="0" builtinId="0"/>
    <cellStyle name="Normal 10 2" xfId="2" xr:uid="{00000000-0005-0000-0000-000001000000}"/>
    <cellStyle name="Normal 10 3 2 3" xfId="9" xr:uid="{B079DA2C-80AD-4F16-9B2F-B710B152CF97}"/>
    <cellStyle name="Normal 16" xfId="11" xr:uid="{FEA42454-9EEE-49EB-8CFA-69C553936D85}"/>
    <cellStyle name="Normal 2 2" xfId="1" xr:uid="{00000000-0005-0000-0000-000002000000}"/>
    <cellStyle name="Normal 2 2 6 2 2" xfId="17" xr:uid="{0C2FD59B-E601-41CC-8B94-F65EC3D7A236}"/>
    <cellStyle name="Normal 2 3 2 2" xfId="4" xr:uid="{00000000-0005-0000-0000-000003000000}"/>
    <cellStyle name="Normal 2 3 2 2 2" xfId="19" xr:uid="{035311FE-869F-41C9-B426-2D20AF47C537}"/>
    <cellStyle name="Normal 2 3 2 2 4" xfId="5" xr:uid="{04C29221-E3E6-4BD0-A520-8080C9F10853}"/>
    <cellStyle name="Normal 3 3 2 5" xfId="6" xr:uid="{C8572BEB-CDCD-4AE3-8C11-AB3314A3DC8D}"/>
    <cellStyle name="Normal 3 3 2 5 2" xfId="15" xr:uid="{0849061C-7689-4A61-BDF9-8FAA630D0B81}"/>
    <cellStyle name="Normal 3 4 2" xfId="3" xr:uid="{00000000-0005-0000-0000-000004000000}"/>
    <cellStyle name="Normal 3 4 2 4" xfId="7" xr:uid="{BBB6C326-2BDD-4197-A6AE-44DDABF3FB5B}"/>
    <cellStyle name="Normal 3 4 2 6" xfId="18" xr:uid="{47C5A4B5-EFC6-491E-9E80-81780CC75C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microsoft.com/office/2007/relationships/hdphoto" Target="../media/hdphoto1.wdp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.png"/><Relationship Id="rId1" Type="http://schemas.openxmlformats.org/officeDocument/2006/relationships/image" Target="../media/image8.png"/><Relationship Id="rId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262946</xdr:colOff>
      <xdr:row>43</xdr:row>
      <xdr:rowOff>194273</xdr:rowOff>
    </xdr:from>
    <xdr:ext cx="2989335" cy="2956303"/>
    <xdr:pic>
      <xdr:nvPicPr>
        <xdr:cNvPr id="17" name="Imagen 16">
          <a:extLst>
            <a:ext uri="{FF2B5EF4-FFF2-40B4-BE49-F238E27FC236}">
              <a16:creationId xmlns:a16="http://schemas.microsoft.com/office/drawing/2014/main" id="{37181522-D91B-4723-B992-9F5ADB3A4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3824" y="1713124"/>
          <a:ext cx="2989335" cy="2956303"/>
        </a:xfrm>
        <a:prstGeom prst="rect">
          <a:avLst/>
        </a:prstGeom>
      </xdr:spPr>
    </xdr:pic>
    <xdr:clientData/>
  </xdr:oneCellAnchor>
  <xdr:twoCellAnchor>
    <xdr:from>
      <xdr:col>4</xdr:col>
      <xdr:colOff>233949</xdr:colOff>
      <xdr:row>43</xdr:row>
      <xdr:rowOff>3937257</xdr:rowOff>
    </xdr:from>
    <xdr:to>
      <xdr:col>4</xdr:col>
      <xdr:colOff>1397000</xdr:colOff>
      <xdr:row>44</xdr:row>
      <xdr:rowOff>825501</xdr:rowOff>
    </xdr:to>
    <xdr:pic>
      <xdr:nvPicPr>
        <xdr:cNvPr id="29" name="Picture 34">
          <a:extLst>
            <a:ext uri="{FF2B5EF4-FFF2-40B4-BE49-F238E27FC236}">
              <a16:creationId xmlns:a16="http://schemas.microsoft.com/office/drawing/2014/main" id="{E5CC40A0-A16C-4F92-AD11-3EDA71C0B300}"/>
            </a:ext>
          </a:extLst>
        </xdr:cNvPr>
        <xdr:cNvPicPr/>
      </xdr:nvPicPr>
      <xdr:blipFill rotWithShape="1">
        <a:blip xmlns:r="http://schemas.openxmlformats.org/officeDocument/2006/relationships" r:embed="rId2" cstate="print"/>
        <a:srcRect l="18700" t="30476" r="54064" b="15480"/>
        <a:stretch/>
      </xdr:blipFill>
      <xdr:spPr>
        <a:xfrm>
          <a:off x="3567699" y="5429507"/>
          <a:ext cx="1163051" cy="2095244"/>
        </a:xfrm>
        <a:prstGeom prst="rect">
          <a:avLst/>
        </a:prstGeom>
      </xdr:spPr>
    </xdr:pic>
    <xdr:clientData/>
  </xdr:twoCellAnchor>
  <xdr:oneCellAnchor>
    <xdr:from>
      <xdr:col>4</xdr:col>
      <xdr:colOff>273209</xdr:colOff>
      <xdr:row>44</xdr:row>
      <xdr:rowOff>1003093</xdr:rowOff>
    </xdr:from>
    <xdr:ext cx="2191079" cy="3774850"/>
    <xdr:pic>
      <xdr:nvPicPr>
        <xdr:cNvPr id="35" name="Imagen 3">
          <a:extLst>
            <a:ext uri="{FF2B5EF4-FFF2-40B4-BE49-F238E27FC236}">
              <a16:creationId xmlns:a16="http://schemas.microsoft.com/office/drawing/2014/main" id="{2FCFAE68-2D0B-4EC8-9789-DE25D9DB8EC6}"/>
            </a:ext>
            <a:ext uri="{147F2762-F138-4A5C-976F-8EAC2B608ADB}">
              <a16:predDERef xmlns:a16="http://schemas.microsoft.com/office/drawing/2014/main" pred="{7BC57AC2-F50E-8451-7ECA-F9556ED54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6959" y="7702343"/>
          <a:ext cx="2191079" cy="3774850"/>
        </a:xfrm>
        <a:prstGeom prst="rect">
          <a:avLst/>
        </a:prstGeom>
      </xdr:spPr>
    </xdr:pic>
    <xdr:clientData/>
  </xdr:oneCellAnchor>
  <xdr:oneCellAnchor>
    <xdr:from>
      <xdr:col>4</xdr:col>
      <xdr:colOff>107777</xdr:colOff>
      <xdr:row>44</xdr:row>
      <xdr:rowOff>4736966</xdr:rowOff>
    </xdr:from>
    <xdr:ext cx="2946923" cy="2279783"/>
    <xdr:pic>
      <xdr:nvPicPr>
        <xdr:cNvPr id="50" name="Imagen 24" descr="Cuadernos Corporativos – Papel Graf">
          <a:extLst>
            <a:ext uri="{FF2B5EF4-FFF2-40B4-BE49-F238E27FC236}">
              <a16:creationId xmlns:a16="http://schemas.microsoft.com/office/drawing/2014/main" id="{5B2ED3F6-B457-459B-924B-B1489A91E588}"/>
            </a:ext>
            <a:ext uri="{147F2762-F138-4A5C-976F-8EAC2B608ADB}">
              <a16:predDERef xmlns:a16="http://schemas.microsoft.com/office/drawing/2014/main" pred="{D66AEF64-2FA7-4CDC-9020-FA666ACE89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199" r="2833" b="22178"/>
        <a:stretch/>
      </xdr:blipFill>
      <xdr:spPr bwMode="auto">
        <a:xfrm>
          <a:off x="3441527" y="11436216"/>
          <a:ext cx="2946923" cy="2279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2653567</xdr:colOff>
      <xdr:row>44</xdr:row>
      <xdr:rowOff>1713277</xdr:rowOff>
    </xdr:from>
    <xdr:ext cx="1428750" cy="2203213"/>
    <xdr:pic>
      <xdr:nvPicPr>
        <xdr:cNvPr id="61" name="Imagen 60">
          <a:extLst>
            <a:ext uri="{FF2B5EF4-FFF2-40B4-BE49-F238E27FC236}">
              <a16:creationId xmlns:a16="http://schemas.microsoft.com/office/drawing/2014/main" id="{A1D9310D-894C-47AF-AA45-835BE2ED1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87317" y="8412527"/>
          <a:ext cx="1428750" cy="2203213"/>
        </a:xfrm>
        <a:prstGeom prst="rect">
          <a:avLst/>
        </a:prstGeom>
      </xdr:spPr>
    </xdr:pic>
    <xdr:clientData/>
  </xdr:oneCellAnchor>
  <xdr:twoCellAnchor editAs="oneCell">
    <xdr:from>
      <xdr:col>4</xdr:col>
      <xdr:colOff>1239501</xdr:colOff>
      <xdr:row>46</xdr:row>
      <xdr:rowOff>152552</xdr:rowOff>
    </xdr:from>
    <xdr:to>
      <xdr:col>4</xdr:col>
      <xdr:colOff>4101626</xdr:colOff>
      <xdr:row>46</xdr:row>
      <xdr:rowOff>2574982</xdr:rowOff>
    </xdr:to>
    <xdr:pic>
      <xdr:nvPicPr>
        <xdr:cNvPr id="65" name="Imagen 64" descr="Caja 26x18x7,5 | Kekaja">
          <a:extLst>
            <a:ext uri="{FF2B5EF4-FFF2-40B4-BE49-F238E27FC236}">
              <a16:creationId xmlns:a16="http://schemas.microsoft.com/office/drawing/2014/main" id="{D338771E-EC72-4717-AFFB-B86017134B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00" b="12705"/>
        <a:stretch/>
      </xdr:blipFill>
      <xdr:spPr bwMode="auto">
        <a:xfrm>
          <a:off x="4573251" y="17265802"/>
          <a:ext cx="2862125" cy="2422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404456</xdr:colOff>
      <xdr:row>45</xdr:row>
      <xdr:rowOff>3775694</xdr:rowOff>
    </xdr:from>
    <xdr:to>
      <xdr:col>4</xdr:col>
      <xdr:colOff>2635249</xdr:colOff>
      <xdr:row>46</xdr:row>
      <xdr:rowOff>849489</xdr:rowOff>
    </xdr:to>
    <xdr:pic>
      <xdr:nvPicPr>
        <xdr:cNvPr id="66" name="Imagen 65" descr="Cajas de CartÃ³n â Mi primer Packaging">
          <a:extLst>
            <a:ext uri="{FF2B5EF4-FFF2-40B4-BE49-F238E27FC236}">
              <a16:creationId xmlns:a16="http://schemas.microsoft.com/office/drawing/2014/main" id="{C94EFD5D-F30A-44D3-8CAC-0CB6F354F2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t="-1" r="10119" b="2541"/>
        <a:stretch/>
      </xdr:blipFill>
      <xdr:spPr bwMode="auto">
        <a:xfrm>
          <a:off x="3738206" y="15681944"/>
          <a:ext cx="2230793" cy="2280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2444750</xdr:colOff>
      <xdr:row>43</xdr:row>
      <xdr:rowOff>3443655</xdr:rowOff>
    </xdr:from>
    <xdr:to>
      <xdr:col>4</xdr:col>
      <xdr:colOff>4200769</xdr:colOff>
      <xdr:row>44</xdr:row>
      <xdr:rowOff>1277407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50EF80B0-125A-ACD1-DFBA-A8D4F62D5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78500" y="4935905"/>
          <a:ext cx="1756019" cy="3040753"/>
        </a:xfrm>
        <a:prstGeom prst="rect">
          <a:avLst/>
        </a:prstGeom>
      </xdr:spPr>
    </xdr:pic>
    <xdr:clientData/>
  </xdr:twoCellAnchor>
  <xdr:oneCellAnchor>
    <xdr:from>
      <xdr:col>4</xdr:col>
      <xdr:colOff>2615935</xdr:colOff>
      <xdr:row>45</xdr:row>
      <xdr:rowOff>2247920</xdr:rowOff>
    </xdr:from>
    <xdr:ext cx="1699624" cy="1845603"/>
    <xdr:pic>
      <xdr:nvPicPr>
        <xdr:cNvPr id="77" name="Imagen 76" descr="Viruta de Papel Crema 130g">
          <a:extLst>
            <a:ext uri="{FF2B5EF4-FFF2-40B4-BE49-F238E27FC236}">
              <a16:creationId xmlns:a16="http://schemas.microsoft.com/office/drawing/2014/main" id="{6DFD6F67-3BA3-4AB7-A6DB-33EF42641D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77" t="10002" r="15270" b="9529"/>
        <a:stretch/>
      </xdr:blipFill>
      <xdr:spPr bwMode="auto">
        <a:xfrm>
          <a:off x="5949685" y="14154170"/>
          <a:ext cx="1699624" cy="1845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361462</xdr:colOff>
      <xdr:row>45</xdr:row>
      <xdr:rowOff>2024672</xdr:rowOff>
    </xdr:from>
    <xdr:ext cx="1689351" cy="1392115"/>
    <xdr:pic>
      <xdr:nvPicPr>
        <xdr:cNvPr id="78" name="Imagen 77">
          <a:extLst>
            <a:ext uri="{FF2B5EF4-FFF2-40B4-BE49-F238E27FC236}">
              <a16:creationId xmlns:a16="http://schemas.microsoft.com/office/drawing/2014/main" id="{BAAE8828-507F-4F0F-94F9-3D272FF7B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95212" y="13930922"/>
          <a:ext cx="1689351" cy="1392115"/>
        </a:xfrm>
        <a:prstGeom prst="rect">
          <a:avLst/>
        </a:prstGeom>
      </xdr:spPr>
    </xdr:pic>
    <xdr:clientData/>
  </xdr:oneCellAnchor>
  <xdr:oneCellAnchor>
    <xdr:from>
      <xdr:col>4</xdr:col>
      <xdr:colOff>2044989</xdr:colOff>
      <xdr:row>40</xdr:row>
      <xdr:rowOff>2760808</xdr:rowOff>
    </xdr:from>
    <xdr:ext cx="2333625" cy="1891649"/>
    <xdr:pic>
      <xdr:nvPicPr>
        <xdr:cNvPr id="2" name="Imagen 1">
          <a:extLst>
            <a:ext uri="{FF2B5EF4-FFF2-40B4-BE49-F238E27FC236}">
              <a16:creationId xmlns:a16="http://schemas.microsoft.com/office/drawing/2014/main" id="{4029E975-277C-48F6-8908-6FB4F2B6C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64307" y="9486035"/>
          <a:ext cx="2333625" cy="1891649"/>
        </a:xfrm>
        <a:prstGeom prst="rect">
          <a:avLst/>
        </a:prstGeom>
      </xdr:spPr>
    </xdr:pic>
    <xdr:clientData/>
  </xdr:oneCellAnchor>
  <xdr:oneCellAnchor>
    <xdr:from>
      <xdr:col>4</xdr:col>
      <xdr:colOff>262946</xdr:colOff>
      <xdr:row>39</xdr:row>
      <xdr:rowOff>194274</xdr:rowOff>
    </xdr:from>
    <xdr:ext cx="2576239" cy="2547772"/>
    <xdr:pic>
      <xdr:nvPicPr>
        <xdr:cNvPr id="3" name="Imagen 2">
          <a:extLst>
            <a:ext uri="{FF2B5EF4-FFF2-40B4-BE49-F238E27FC236}">
              <a16:creationId xmlns:a16="http://schemas.microsoft.com/office/drawing/2014/main" id="{3608314F-19DB-4BC8-B4A2-B39BDEE6E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2264" y="1724047"/>
          <a:ext cx="2576239" cy="2547772"/>
        </a:xfrm>
        <a:prstGeom prst="rect">
          <a:avLst/>
        </a:prstGeom>
      </xdr:spPr>
    </xdr:pic>
    <xdr:clientData/>
  </xdr:oneCellAnchor>
  <xdr:twoCellAnchor>
    <xdr:from>
      <xdr:col>4</xdr:col>
      <xdr:colOff>378267</xdr:colOff>
      <xdr:row>39</xdr:row>
      <xdr:rowOff>3071348</xdr:rowOff>
    </xdr:from>
    <xdr:to>
      <xdr:col>4</xdr:col>
      <xdr:colOff>1541318</xdr:colOff>
      <xdr:row>39</xdr:row>
      <xdr:rowOff>5155046</xdr:rowOff>
    </xdr:to>
    <xdr:pic>
      <xdr:nvPicPr>
        <xdr:cNvPr id="4" name="Picture 34">
          <a:extLst>
            <a:ext uri="{FF2B5EF4-FFF2-40B4-BE49-F238E27FC236}">
              <a16:creationId xmlns:a16="http://schemas.microsoft.com/office/drawing/2014/main" id="{51A8B4B1-62B4-4921-B39B-67DEDA5E1790}"/>
            </a:ext>
          </a:extLst>
        </xdr:cNvPr>
        <xdr:cNvPicPr/>
      </xdr:nvPicPr>
      <xdr:blipFill rotWithShape="1">
        <a:blip xmlns:r="http://schemas.openxmlformats.org/officeDocument/2006/relationships" r:embed="rId2" cstate="print"/>
        <a:srcRect l="18700" t="30476" r="54064" b="15480"/>
        <a:stretch/>
      </xdr:blipFill>
      <xdr:spPr>
        <a:xfrm>
          <a:off x="3697585" y="4601121"/>
          <a:ext cx="1163051" cy="2083698"/>
        </a:xfrm>
        <a:prstGeom prst="rect">
          <a:avLst/>
        </a:prstGeom>
      </xdr:spPr>
    </xdr:pic>
    <xdr:clientData/>
  </xdr:twoCellAnchor>
  <xdr:oneCellAnchor>
    <xdr:from>
      <xdr:col>4</xdr:col>
      <xdr:colOff>288637</xdr:colOff>
      <xdr:row>39</xdr:row>
      <xdr:rowOff>5072865</xdr:rowOff>
    </xdr:from>
    <xdr:ext cx="1760681" cy="3672817"/>
    <xdr:pic>
      <xdr:nvPicPr>
        <xdr:cNvPr id="5" name="Imagen 3">
          <a:extLst>
            <a:ext uri="{FF2B5EF4-FFF2-40B4-BE49-F238E27FC236}">
              <a16:creationId xmlns:a16="http://schemas.microsoft.com/office/drawing/2014/main" id="{61907A83-95CB-4C11-80C4-4C33A51E393C}"/>
            </a:ext>
            <a:ext uri="{147F2762-F138-4A5C-976F-8EAC2B608ADB}">
              <a16:predDERef xmlns:a16="http://schemas.microsoft.com/office/drawing/2014/main" pred="{7BC57AC2-F50E-8451-7ECA-F9556ED547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290" r="12353" b="2703"/>
        <a:stretch/>
      </xdr:blipFill>
      <xdr:spPr>
        <a:xfrm>
          <a:off x="3607955" y="6602638"/>
          <a:ext cx="1760681" cy="3672817"/>
        </a:xfrm>
        <a:prstGeom prst="rect">
          <a:avLst/>
        </a:prstGeom>
      </xdr:spPr>
    </xdr:pic>
    <xdr:clientData/>
  </xdr:oneCellAnchor>
  <xdr:oneCellAnchor>
    <xdr:from>
      <xdr:col>4</xdr:col>
      <xdr:colOff>2624704</xdr:colOff>
      <xdr:row>40</xdr:row>
      <xdr:rowOff>68050</xdr:rowOff>
    </xdr:from>
    <xdr:ext cx="1428750" cy="2203213"/>
    <xdr:pic>
      <xdr:nvPicPr>
        <xdr:cNvPr id="6" name="Imagen 5">
          <a:extLst>
            <a:ext uri="{FF2B5EF4-FFF2-40B4-BE49-F238E27FC236}">
              <a16:creationId xmlns:a16="http://schemas.microsoft.com/office/drawing/2014/main" id="{B8E7A53F-EFD0-4127-9D26-E41CCAE07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44022" y="6793277"/>
          <a:ext cx="1428750" cy="2203213"/>
        </a:xfrm>
        <a:prstGeom prst="rect">
          <a:avLst/>
        </a:prstGeom>
      </xdr:spPr>
    </xdr:pic>
    <xdr:clientData/>
  </xdr:oneCellAnchor>
  <xdr:oneCellAnchor>
    <xdr:from>
      <xdr:col>4</xdr:col>
      <xdr:colOff>1268365</xdr:colOff>
      <xdr:row>41</xdr:row>
      <xdr:rowOff>3500733</xdr:rowOff>
    </xdr:from>
    <xdr:ext cx="2862125" cy="2422430"/>
    <xdr:pic>
      <xdr:nvPicPr>
        <xdr:cNvPr id="7" name="Imagen 6" descr="Caja 26x18x7,5 | Kekaja">
          <a:extLst>
            <a:ext uri="{FF2B5EF4-FFF2-40B4-BE49-F238E27FC236}">
              <a16:creationId xmlns:a16="http://schemas.microsoft.com/office/drawing/2014/main" id="{3AE2F837-F6C8-473E-A6FF-396A8B746B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00" b="12705"/>
        <a:stretch/>
      </xdr:blipFill>
      <xdr:spPr bwMode="auto">
        <a:xfrm>
          <a:off x="4587683" y="15421415"/>
          <a:ext cx="2862125" cy="2422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462183</xdr:colOff>
      <xdr:row>41</xdr:row>
      <xdr:rowOff>1293422</xdr:rowOff>
    </xdr:from>
    <xdr:ext cx="2230793" cy="2280796"/>
    <xdr:pic>
      <xdr:nvPicPr>
        <xdr:cNvPr id="8" name="Imagen 7" descr="Cajas de CartÃ³n â Mi primer Packaging">
          <a:extLst>
            <a:ext uri="{FF2B5EF4-FFF2-40B4-BE49-F238E27FC236}">
              <a16:creationId xmlns:a16="http://schemas.microsoft.com/office/drawing/2014/main" id="{1D092E64-CD11-444E-9532-F45772DBD2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t="-1" r="10119" b="2541"/>
        <a:stretch/>
      </xdr:blipFill>
      <xdr:spPr bwMode="auto">
        <a:xfrm>
          <a:off x="3781501" y="13214104"/>
          <a:ext cx="2230793" cy="2280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2560204</xdr:colOff>
      <xdr:row>39</xdr:row>
      <xdr:rowOff>1682974</xdr:rowOff>
    </xdr:from>
    <xdr:ext cx="1756019" cy="3040753"/>
    <xdr:pic>
      <xdr:nvPicPr>
        <xdr:cNvPr id="9" name="Imagen 8">
          <a:extLst>
            <a:ext uri="{FF2B5EF4-FFF2-40B4-BE49-F238E27FC236}">
              <a16:creationId xmlns:a16="http://schemas.microsoft.com/office/drawing/2014/main" id="{B8B92B4E-8167-4635-9897-3F429F23A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79522" y="3212747"/>
          <a:ext cx="1756019" cy="3040753"/>
        </a:xfrm>
        <a:prstGeom prst="rect">
          <a:avLst/>
        </a:prstGeom>
      </xdr:spPr>
    </xdr:pic>
    <xdr:clientData/>
  </xdr:oneCellAnchor>
  <xdr:oneCellAnchor>
    <xdr:from>
      <xdr:col>4</xdr:col>
      <xdr:colOff>2615935</xdr:colOff>
      <xdr:row>40</xdr:row>
      <xdr:rowOff>4961102</xdr:rowOff>
    </xdr:from>
    <xdr:ext cx="1699624" cy="1845603"/>
    <xdr:pic>
      <xdr:nvPicPr>
        <xdr:cNvPr id="10" name="Imagen 9" descr="Viruta de Papel Crema 130g">
          <a:extLst>
            <a:ext uri="{FF2B5EF4-FFF2-40B4-BE49-F238E27FC236}">
              <a16:creationId xmlns:a16="http://schemas.microsoft.com/office/drawing/2014/main" id="{87053B71-6E47-405E-9D35-E5693087CD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77" t="10002" r="15270" b="9529"/>
        <a:stretch/>
      </xdr:blipFill>
      <xdr:spPr bwMode="auto">
        <a:xfrm>
          <a:off x="5935253" y="11686329"/>
          <a:ext cx="1699624" cy="1845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332599</xdr:colOff>
      <xdr:row>40</xdr:row>
      <xdr:rowOff>4968763</xdr:rowOff>
    </xdr:from>
    <xdr:ext cx="1689351" cy="1392115"/>
    <xdr:pic>
      <xdr:nvPicPr>
        <xdr:cNvPr id="11" name="Imagen 10">
          <a:extLst>
            <a:ext uri="{FF2B5EF4-FFF2-40B4-BE49-F238E27FC236}">
              <a16:creationId xmlns:a16="http://schemas.microsoft.com/office/drawing/2014/main" id="{611DEC82-0DE0-40CA-81B1-75AF1E51D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51917" y="11693990"/>
          <a:ext cx="1689351" cy="1392115"/>
        </a:xfrm>
        <a:prstGeom prst="rect">
          <a:avLst/>
        </a:prstGeom>
      </xdr:spPr>
    </xdr:pic>
    <xdr:clientData/>
  </xdr:oneCellAnchor>
  <xdr:oneCellAnchor>
    <xdr:from>
      <xdr:col>4</xdr:col>
      <xdr:colOff>1179080</xdr:colOff>
      <xdr:row>31</xdr:row>
      <xdr:rowOff>202624</xdr:rowOff>
    </xdr:from>
    <xdr:ext cx="2333625" cy="1891649"/>
    <xdr:pic>
      <xdr:nvPicPr>
        <xdr:cNvPr id="12" name="Imagen 11">
          <a:extLst>
            <a:ext uri="{FF2B5EF4-FFF2-40B4-BE49-F238E27FC236}">
              <a16:creationId xmlns:a16="http://schemas.microsoft.com/office/drawing/2014/main" id="{02CE3979-E088-43BF-AA7F-65F06224E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98398" y="17491942"/>
          <a:ext cx="2333625" cy="1891649"/>
        </a:xfrm>
        <a:prstGeom prst="rect">
          <a:avLst/>
        </a:prstGeom>
      </xdr:spPr>
    </xdr:pic>
    <xdr:clientData/>
  </xdr:oneCellAnchor>
  <xdr:oneCellAnchor>
    <xdr:from>
      <xdr:col>4</xdr:col>
      <xdr:colOff>1244312</xdr:colOff>
      <xdr:row>25</xdr:row>
      <xdr:rowOff>165409</xdr:rowOff>
    </xdr:from>
    <xdr:ext cx="2046144" cy="2172545"/>
    <xdr:pic>
      <xdr:nvPicPr>
        <xdr:cNvPr id="13" name="Imagen 12">
          <a:extLst>
            <a:ext uri="{FF2B5EF4-FFF2-40B4-BE49-F238E27FC236}">
              <a16:creationId xmlns:a16="http://schemas.microsoft.com/office/drawing/2014/main" id="{61BD8159-E913-4049-8FA9-B8C05314A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3630" y="7958591"/>
          <a:ext cx="2046144" cy="2172545"/>
        </a:xfrm>
        <a:prstGeom prst="rect">
          <a:avLst/>
        </a:prstGeom>
      </xdr:spPr>
    </xdr:pic>
    <xdr:clientData/>
  </xdr:oneCellAnchor>
  <xdr:twoCellAnchor>
    <xdr:from>
      <xdr:col>4</xdr:col>
      <xdr:colOff>378267</xdr:colOff>
      <xdr:row>25</xdr:row>
      <xdr:rowOff>3071348</xdr:rowOff>
    </xdr:from>
    <xdr:to>
      <xdr:col>4</xdr:col>
      <xdr:colOff>1541318</xdr:colOff>
      <xdr:row>25</xdr:row>
      <xdr:rowOff>5155046</xdr:rowOff>
    </xdr:to>
    <xdr:pic>
      <xdr:nvPicPr>
        <xdr:cNvPr id="14" name="Picture 34">
          <a:extLst>
            <a:ext uri="{FF2B5EF4-FFF2-40B4-BE49-F238E27FC236}">
              <a16:creationId xmlns:a16="http://schemas.microsoft.com/office/drawing/2014/main" id="{8B8F20AF-7BA0-42D1-8FDC-FB48CC5F814D}"/>
            </a:ext>
          </a:extLst>
        </xdr:cNvPr>
        <xdr:cNvPicPr/>
      </xdr:nvPicPr>
      <xdr:blipFill rotWithShape="1">
        <a:blip xmlns:r="http://schemas.openxmlformats.org/officeDocument/2006/relationships" r:embed="rId2" cstate="print"/>
        <a:srcRect l="18700" t="30476" r="54064" b="15480"/>
        <a:stretch/>
      </xdr:blipFill>
      <xdr:spPr>
        <a:xfrm>
          <a:off x="3697585" y="10287257"/>
          <a:ext cx="1163051" cy="2083698"/>
        </a:xfrm>
        <a:prstGeom prst="rect">
          <a:avLst/>
        </a:prstGeom>
      </xdr:spPr>
    </xdr:pic>
    <xdr:clientData/>
  </xdr:twoCellAnchor>
  <xdr:oneCellAnchor>
    <xdr:from>
      <xdr:col>4</xdr:col>
      <xdr:colOff>375229</xdr:colOff>
      <xdr:row>28</xdr:row>
      <xdr:rowOff>402151</xdr:rowOff>
    </xdr:from>
    <xdr:ext cx="1760681" cy="1849213"/>
    <xdr:pic>
      <xdr:nvPicPr>
        <xdr:cNvPr id="15" name="Imagen 3">
          <a:extLst>
            <a:ext uri="{FF2B5EF4-FFF2-40B4-BE49-F238E27FC236}">
              <a16:creationId xmlns:a16="http://schemas.microsoft.com/office/drawing/2014/main" id="{BD086191-82DE-43DA-8E2D-A49BEF2FEAB8}"/>
            </a:ext>
            <a:ext uri="{147F2762-F138-4A5C-976F-8EAC2B608ADB}">
              <a16:predDERef xmlns:a16="http://schemas.microsoft.com/office/drawing/2014/main" pred="{7BC57AC2-F50E-8451-7ECA-F9556ED547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290" r="12353" b="51012"/>
        <a:stretch/>
      </xdr:blipFill>
      <xdr:spPr>
        <a:xfrm>
          <a:off x="3694547" y="9378742"/>
          <a:ext cx="1760681" cy="1849213"/>
        </a:xfrm>
        <a:prstGeom prst="rect">
          <a:avLst/>
        </a:prstGeom>
      </xdr:spPr>
    </xdr:pic>
    <xdr:clientData/>
  </xdr:oneCellAnchor>
  <xdr:oneCellAnchor>
    <xdr:from>
      <xdr:col>4</xdr:col>
      <xdr:colOff>1325840</xdr:colOff>
      <xdr:row>29</xdr:row>
      <xdr:rowOff>270095</xdr:rowOff>
    </xdr:from>
    <xdr:ext cx="1428750" cy="2203213"/>
    <xdr:pic>
      <xdr:nvPicPr>
        <xdr:cNvPr id="16" name="Imagen 15">
          <a:extLst>
            <a:ext uri="{FF2B5EF4-FFF2-40B4-BE49-F238E27FC236}">
              <a16:creationId xmlns:a16="http://schemas.microsoft.com/office/drawing/2014/main" id="{C892CB60-BC2B-43B1-BE12-B408FC7CE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45158" y="12017595"/>
          <a:ext cx="1428750" cy="2203213"/>
        </a:xfrm>
        <a:prstGeom prst="rect">
          <a:avLst/>
        </a:prstGeom>
      </xdr:spPr>
    </xdr:pic>
    <xdr:clientData/>
  </xdr:oneCellAnchor>
  <xdr:oneCellAnchor>
    <xdr:from>
      <xdr:col>4</xdr:col>
      <xdr:colOff>1789546</xdr:colOff>
      <xdr:row>32</xdr:row>
      <xdr:rowOff>1244590</xdr:rowOff>
    </xdr:from>
    <xdr:ext cx="2514126" cy="2127892"/>
    <xdr:pic>
      <xdr:nvPicPr>
        <xdr:cNvPr id="18" name="Imagen 17" descr="Caja 26x18x7,5 | Kekaja">
          <a:extLst>
            <a:ext uri="{FF2B5EF4-FFF2-40B4-BE49-F238E27FC236}">
              <a16:creationId xmlns:a16="http://schemas.microsoft.com/office/drawing/2014/main" id="{D278F722-DAD1-4EDD-9A59-8F4C012D6B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00" b="12705"/>
        <a:stretch/>
      </xdr:blipFill>
      <xdr:spPr bwMode="auto">
        <a:xfrm>
          <a:off x="5108864" y="18072090"/>
          <a:ext cx="2514126" cy="2127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115821</xdr:colOff>
      <xdr:row>32</xdr:row>
      <xdr:rowOff>110012</xdr:rowOff>
    </xdr:from>
    <xdr:ext cx="1925020" cy="1968169"/>
    <xdr:pic>
      <xdr:nvPicPr>
        <xdr:cNvPr id="19" name="Imagen 18" descr="Cajas de CartÃ³n â Mi primer Packaging">
          <a:extLst>
            <a:ext uri="{FF2B5EF4-FFF2-40B4-BE49-F238E27FC236}">
              <a16:creationId xmlns:a16="http://schemas.microsoft.com/office/drawing/2014/main" id="{A7AF40CD-F4CD-4E71-A994-71F6A59CF2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t="-1" r="10119" b="2541"/>
        <a:stretch/>
      </xdr:blipFill>
      <xdr:spPr bwMode="auto">
        <a:xfrm>
          <a:off x="3435139" y="21180467"/>
          <a:ext cx="1925020" cy="1968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1347931</xdr:colOff>
      <xdr:row>27</xdr:row>
      <xdr:rowOff>124338</xdr:rowOff>
    </xdr:from>
    <xdr:ext cx="1220933" cy="2114189"/>
    <xdr:pic>
      <xdr:nvPicPr>
        <xdr:cNvPr id="20" name="Imagen 19">
          <a:extLst>
            <a:ext uri="{FF2B5EF4-FFF2-40B4-BE49-F238E27FC236}">
              <a16:creationId xmlns:a16="http://schemas.microsoft.com/office/drawing/2014/main" id="{47D6767C-3705-4504-9A60-AB5BB5914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67249" y="6445474"/>
          <a:ext cx="1220933" cy="2114189"/>
        </a:xfrm>
        <a:prstGeom prst="rect">
          <a:avLst/>
        </a:prstGeom>
      </xdr:spPr>
    </xdr:pic>
    <xdr:clientData/>
  </xdr:oneCellAnchor>
  <xdr:oneCellAnchor>
    <xdr:from>
      <xdr:col>4</xdr:col>
      <xdr:colOff>2211844</xdr:colOff>
      <xdr:row>32</xdr:row>
      <xdr:rowOff>116053</xdr:rowOff>
    </xdr:from>
    <xdr:ext cx="1115836" cy="1211674"/>
    <xdr:pic>
      <xdr:nvPicPr>
        <xdr:cNvPr id="21" name="Imagen 20" descr="Viruta de Papel Crema 130g">
          <a:extLst>
            <a:ext uri="{FF2B5EF4-FFF2-40B4-BE49-F238E27FC236}">
              <a16:creationId xmlns:a16="http://schemas.microsoft.com/office/drawing/2014/main" id="{3C440132-55C6-4490-89F1-BF4AF43268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77" t="10002" r="15270" b="9529"/>
        <a:stretch/>
      </xdr:blipFill>
      <xdr:spPr bwMode="auto">
        <a:xfrm>
          <a:off x="5531162" y="16943553"/>
          <a:ext cx="1115836" cy="1211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534645</xdr:colOff>
      <xdr:row>32</xdr:row>
      <xdr:rowOff>2221235</xdr:rowOff>
    </xdr:from>
    <xdr:ext cx="1017303" cy="838312"/>
    <xdr:pic>
      <xdr:nvPicPr>
        <xdr:cNvPr id="22" name="Imagen 21">
          <a:extLst>
            <a:ext uri="{FF2B5EF4-FFF2-40B4-BE49-F238E27FC236}">
              <a16:creationId xmlns:a16="http://schemas.microsoft.com/office/drawing/2014/main" id="{8058D067-63AF-4088-BD5E-FA05FBAAD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53963" y="19048735"/>
          <a:ext cx="1017303" cy="838312"/>
        </a:xfrm>
        <a:prstGeom prst="rect">
          <a:avLst/>
        </a:prstGeom>
      </xdr:spPr>
    </xdr:pic>
    <xdr:clientData/>
  </xdr:oneCellAnchor>
  <xdr:oneCellAnchor>
    <xdr:from>
      <xdr:col>4</xdr:col>
      <xdr:colOff>2403765</xdr:colOff>
      <xdr:row>28</xdr:row>
      <xdr:rowOff>498763</xdr:rowOff>
    </xdr:from>
    <xdr:ext cx="1760681" cy="1810327"/>
    <xdr:pic>
      <xdr:nvPicPr>
        <xdr:cNvPr id="23" name="Imagen 3">
          <a:extLst>
            <a:ext uri="{FF2B5EF4-FFF2-40B4-BE49-F238E27FC236}">
              <a16:creationId xmlns:a16="http://schemas.microsoft.com/office/drawing/2014/main" id="{0AB6069C-8B52-42C6-B63B-1BFC279B197E}"/>
            </a:ext>
            <a:ext uri="{147F2762-F138-4A5C-976F-8EAC2B608ADB}">
              <a16:predDERef xmlns:a16="http://schemas.microsoft.com/office/drawing/2014/main" pred="{7BC57AC2-F50E-8451-7ECA-F9556ED547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290" t="48988" r="12353" b="3055"/>
        <a:stretch/>
      </xdr:blipFill>
      <xdr:spPr>
        <a:xfrm>
          <a:off x="5723083" y="9475354"/>
          <a:ext cx="1760681" cy="1810327"/>
        </a:xfrm>
        <a:prstGeom prst="rect">
          <a:avLst/>
        </a:prstGeom>
      </xdr:spPr>
    </xdr:pic>
    <xdr:clientData/>
  </xdr:oneCellAnchor>
  <xdr:twoCellAnchor>
    <xdr:from>
      <xdr:col>4</xdr:col>
      <xdr:colOff>1645227</xdr:colOff>
      <xdr:row>26</xdr:row>
      <xdr:rowOff>115454</xdr:rowOff>
    </xdr:from>
    <xdr:to>
      <xdr:col>4</xdr:col>
      <xdr:colOff>2808278</xdr:colOff>
      <xdr:row>26</xdr:row>
      <xdr:rowOff>2199152</xdr:rowOff>
    </xdr:to>
    <xdr:pic>
      <xdr:nvPicPr>
        <xdr:cNvPr id="24" name="Picture 34">
          <a:extLst>
            <a:ext uri="{FF2B5EF4-FFF2-40B4-BE49-F238E27FC236}">
              <a16:creationId xmlns:a16="http://schemas.microsoft.com/office/drawing/2014/main" id="{8CF91576-04E9-470F-9240-09DE40DA436E}"/>
            </a:ext>
          </a:extLst>
        </xdr:cNvPr>
        <xdr:cNvPicPr/>
      </xdr:nvPicPr>
      <xdr:blipFill rotWithShape="1">
        <a:blip xmlns:r="http://schemas.openxmlformats.org/officeDocument/2006/relationships" r:embed="rId2" cstate="print"/>
        <a:srcRect l="18700" t="30476" r="54064" b="15480"/>
        <a:stretch/>
      </xdr:blipFill>
      <xdr:spPr>
        <a:xfrm>
          <a:off x="4964545" y="3781136"/>
          <a:ext cx="1163051" cy="2083698"/>
        </a:xfrm>
        <a:prstGeom prst="rect">
          <a:avLst/>
        </a:prstGeom>
      </xdr:spPr>
    </xdr:pic>
    <xdr:clientData/>
  </xdr:twoCellAnchor>
  <xdr:oneCellAnchor>
    <xdr:from>
      <xdr:col>4</xdr:col>
      <xdr:colOff>923637</xdr:colOff>
      <xdr:row>30</xdr:row>
      <xdr:rowOff>346363</xdr:rowOff>
    </xdr:from>
    <xdr:ext cx="2946923" cy="2279783"/>
    <xdr:pic>
      <xdr:nvPicPr>
        <xdr:cNvPr id="25" name="Imagen 24" descr="Cuadernos Corporativos – Papel Graf">
          <a:extLst>
            <a:ext uri="{FF2B5EF4-FFF2-40B4-BE49-F238E27FC236}">
              <a16:creationId xmlns:a16="http://schemas.microsoft.com/office/drawing/2014/main" id="{B1A55376-F17D-46FD-9601-5CB91545B05E}"/>
            </a:ext>
            <a:ext uri="{147F2762-F138-4A5C-976F-8EAC2B608ADB}">
              <a16:predDERef xmlns:a16="http://schemas.microsoft.com/office/drawing/2014/main" pred="{D66AEF64-2FA7-4CDC-9020-FA666ACE89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199" r="2833" b="22178"/>
        <a:stretch/>
      </xdr:blipFill>
      <xdr:spPr bwMode="auto">
        <a:xfrm>
          <a:off x="4242955" y="14864772"/>
          <a:ext cx="2946923" cy="2279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1244312</xdr:colOff>
      <xdr:row>15</xdr:row>
      <xdr:rowOff>165409</xdr:rowOff>
    </xdr:from>
    <xdr:ext cx="1988416" cy="2172545"/>
    <xdr:pic>
      <xdr:nvPicPr>
        <xdr:cNvPr id="26" name="Imagen 25">
          <a:extLst>
            <a:ext uri="{FF2B5EF4-FFF2-40B4-BE49-F238E27FC236}">
              <a16:creationId xmlns:a16="http://schemas.microsoft.com/office/drawing/2014/main" id="{EBD4F86D-34BF-4A0C-92AB-8C2431D07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3630" y="1435409"/>
          <a:ext cx="1988416" cy="2172545"/>
        </a:xfrm>
        <a:prstGeom prst="rect">
          <a:avLst/>
        </a:prstGeom>
      </xdr:spPr>
    </xdr:pic>
    <xdr:clientData/>
  </xdr:oneCellAnchor>
  <xdr:oneCellAnchor>
    <xdr:from>
      <xdr:col>4</xdr:col>
      <xdr:colOff>1347931</xdr:colOff>
      <xdr:row>16</xdr:row>
      <xdr:rowOff>124338</xdr:rowOff>
    </xdr:from>
    <xdr:ext cx="1220933" cy="2114189"/>
    <xdr:pic>
      <xdr:nvPicPr>
        <xdr:cNvPr id="27" name="Imagen 26">
          <a:extLst>
            <a:ext uri="{FF2B5EF4-FFF2-40B4-BE49-F238E27FC236}">
              <a16:creationId xmlns:a16="http://schemas.microsoft.com/office/drawing/2014/main" id="{04EBD691-0DA5-4732-83F1-FC1FE0A4F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67249" y="13228429"/>
          <a:ext cx="1220933" cy="2114189"/>
        </a:xfrm>
        <a:prstGeom prst="rect">
          <a:avLst/>
        </a:prstGeom>
      </xdr:spPr>
    </xdr:pic>
    <xdr:clientData/>
  </xdr:oneCellAnchor>
  <xdr:oneCellAnchor>
    <xdr:from>
      <xdr:col>4</xdr:col>
      <xdr:colOff>1179080</xdr:colOff>
      <xdr:row>17</xdr:row>
      <xdr:rowOff>202624</xdr:rowOff>
    </xdr:from>
    <xdr:ext cx="2333625" cy="1891649"/>
    <xdr:pic>
      <xdr:nvPicPr>
        <xdr:cNvPr id="28" name="Imagen 27">
          <a:extLst>
            <a:ext uri="{FF2B5EF4-FFF2-40B4-BE49-F238E27FC236}">
              <a16:creationId xmlns:a16="http://schemas.microsoft.com/office/drawing/2014/main" id="{68AEA162-671B-478A-9CF9-D7476DB8C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98398" y="28142624"/>
          <a:ext cx="2333625" cy="1891649"/>
        </a:xfrm>
        <a:prstGeom prst="rect">
          <a:avLst/>
        </a:prstGeom>
      </xdr:spPr>
    </xdr:pic>
    <xdr:clientData/>
  </xdr:oneCellAnchor>
  <xdr:oneCellAnchor>
    <xdr:from>
      <xdr:col>4</xdr:col>
      <xdr:colOff>1789546</xdr:colOff>
      <xdr:row>18</xdr:row>
      <xdr:rowOff>1244590</xdr:rowOff>
    </xdr:from>
    <xdr:ext cx="2514126" cy="2127892"/>
    <xdr:pic>
      <xdr:nvPicPr>
        <xdr:cNvPr id="30" name="Imagen 29" descr="Caja 26x18x7,5 | Kekaja">
          <a:extLst>
            <a:ext uri="{FF2B5EF4-FFF2-40B4-BE49-F238E27FC236}">
              <a16:creationId xmlns:a16="http://schemas.microsoft.com/office/drawing/2014/main" id="{ACE87FA5-91EA-4C8F-A10E-AE27D58593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00" b="12705"/>
        <a:stretch/>
      </xdr:blipFill>
      <xdr:spPr bwMode="auto">
        <a:xfrm>
          <a:off x="5108864" y="31493681"/>
          <a:ext cx="2514126" cy="2127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115821</xdr:colOff>
      <xdr:row>18</xdr:row>
      <xdr:rowOff>110012</xdr:rowOff>
    </xdr:from>
    <xdr:ext cx="1925020" cy="1968169"/>
    <xdr:pic>
      <xdr:nvPicPr>
        <xdr:cNvPr id="31" name="Imagen 30" descr="Cajas de CartÃ³n â Mi primer Packaging">
          <a:extLst>
            <a:ext uri="{FF2B5EF4-FFF2-40B4-BE49-F238E27FC236}">
              <a16:creationId xmlns:a16="http://schemas.microsoft.com/office/drawing/2014/main" id="{EAE707F7-2AC9-4DE8-BE0B-99178B9C5D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t="-1" r="10119" b="2541"/>
        <a:stretch/>
      </xdr:blipFill>
      <xdr:spPr bwMode="auto">
        <a:xfrm>
          <a:off x="3435139" y="30359103"/>
          <a:ext cx="1925020" cy="1968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2211844</xdr:colOff>
      <xdr:row>18</xdr:row>
      <xdr:rowOff>116053</xdr:rowOff>
    </xdr:from>
    <xdr:ext cx="1115836" cy="1211674"/>
    <xdr:pic>
      <xdr:nvPicPr>
        <xdr:cNvPr id="32" name="Imagen 31" descr="Viruta de Papel Crema 130g">
          <a:extLst>
            <a:ext uri="{FF2B5EF4-FFF2-40B4-BE49-F238E27FC236}">
              <a16:creationId xmlns:a16="http://schemas.microsoft.com/office/drawing/2014/main" id="{F33D05A5-5AE0-4A74-A137-146FD0ED98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77" t="10002" r="15270" b="9529"/>
        <a:stretch/>
      </xdr:blipFill>
      <xdr:spPr bwMode="auto">
        <a:xfrm>
          <a:off x="5531162" y="30365144"/>
          <a:ext cx="1115836" cy="1211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534645</xdr:colOff>
      <xdr:row>18</xdr:row>
      <xdr:rowOff>2221235</xdr:rowOff>
    </xdr:from>
    <xdr:ext cx="1017303" cy="838312"/>
    <xdr:pic>
      <xdr:nvPicPr>
        <xdr:cNvPr id="33" name="Imagen 32">
          <a:extLst>
            <a:ext uri="{FF2B5EF4-FFF2-40B4-BE49-F238E27FC236}">
              <a16:creationId xmlns:a16="http://schemas.microsoft.com/office/drawing/2014/main" id="{EBFE9725-8428-4761-9EE3-067FEAE37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53963" y="32470326"/>
          <a:ext cx="1017303" cy="838312"/>
        </a:xfrm>
        <a:prstGeom prst="rect">
          <a:avLst/>
        </a:prstGeom>
      </xdr:spPr>
    </xdr:pic>
    <xdr:clientData/>
  </xdr:oneCellAnchor>
  <xdr:oneCellAnchor>
    <xdr:from>
      <xdr:col>4</xdr:col>
      <xdr:colOff>1347931</xdr:colOff>
      <xdr:row>3</xdr:row>
      <xdr:rowOff>124338</xdr:rowOff>
    </xdr:from>
    <xdr:ext cx="1220933" cy="2114189"/>
    <xdr:pic>
      <xdr:nvPicPr>
        <xdr:cNvPr id="34" name="Imagen 33">
          <a:extLst>
            <a:ext uri="{FF2B5EF4-FFF2-40B4-BE49-F238E27FC236}">
              <a16:creationId xmlns:a16="http://schemas.microsoft.com/office/drawing/2014/main" id="{83B32EE4-F0F8-483B-9404-D6FF792B2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67249" y="7138202"/>
          <a:ext cx="1220933" cy="2114189"/>
        </a:xfrm>
        <a:prstGeom prst="rect">
          <a:avLst/>
        </a:prstGeom>
      </xdr:spPr>
    </xdr:pic>
    <xdr:clientData/>
  </xdr:oneCellAnchor>
  <xdr:oneCellAnchor>
    <xdr:from>
      <xdr:col>4</xdr:col>
      <xdr:colOff>1244312</xdr:colOff>
      <xdr:row>4</xdr:row>
      <xdr:rowOff>165409</xdr:rowOff>
    </xdr:from>
    <xdr:ext cx="1988416" cy="2172545"/>
    <xdr:pic>
      <xdr:nvPicPr>
        <xdr:cNvPr id="36" name="Imagen 35">
          <a:extLst>
            <a:ext uri="{FF2B5EF4-FFF2-40B4-BE49-F238E27FC236}">
              <a16:creationId xmlns:a16="http://schemas.microsoft.com/office/drawing/2014/main" id="{83E9E6FF-E74A-4BE3-B69C-8C426CCAC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3630" y="6919500"/>
          <a:ext cx="1988416" cy="2172545"/>
        </a:xfrm>
        <a:prstGeom prst="rect">
          <a:avLst/>
        </a:prstGeom>
      </xdr:spPr>
    </xdr:pic>
    <xdr:clientData/>
  </xdr:oneCellAnchor>
  <xdr:oneCellAnchor>
    <xdr:from>
      <xdr:col>4</xdr:col>
      <xdr:colOff>1179080</xdr:colOff>
      <xdr:row>5</xdr:row>
      <xdr:rowOff>202624</xdr:rowOff>
    </xdr:from>
    <xdr:ext cx="2333625" cy="1891649"/>
    <xdr:pic>
      <xdr:nvPicPr>
        <xdr:cNvPr id="37" name="Imagen 36">
          <a:extLst>
            <a:ext uri="{FF2B5EF4-FFF2-40B4-BE49-F238E27FC236}">
              <a16:creationId xmlns:a16="http://schemas.microsoft.com/office/drawing/2014/main" id="{939976C2-A953-44F1-9624-5B6CEA49F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98398" y="14663306"/>
          <a:ext cx="2333625" cy="1891649"/>
        </a:xfrm>
        <a:prstGeom prst="rect">
          <a:avLst/>
        </a:prstGeom>
      </xdr:spPr>
    </xdr:pic>
    <xdr:clientData/>
  </xdr:oneCellAnchor>
  <xdr:twoCellAnchor editAs="oneCell">
    <xdr:from>
      <xdr:col>4</xdr:col>
      <xdr:colOff>670719</xdr:colOff>
      <xdr:row>6</xdr:row>
      <xdr:rowOff>140095</xdr:rowOff>
    </xdr:from>
    <xdr:to>
      <xdr:col>4</xdr:col>
      <xdr:colOff>3448090</xdr:colOff>
      <xdr:row>6</xdr:row>
      <xdr:rowOff>2619375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7816F603-3FA3-4E38-8A1E-5B1F960CA9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rightnessContrast contrast="20000"/>
                  </a14:imgEffect>
                </a14:imgLayer>
              </a14:imgProps>
            </a:ext>
          </a:extLst>
        </a:blip>
        <a:srcRect l="2917" t="2867" r="3713" b="2428"/>
        <a:stretch/>
      </xdr:blipFill>
      <xdr:spPr>
        <a:xfrm>
          <a:off x="4004469" y="8772126"/>
          <a:ext cx="2777371" cy="24792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1347931</xdr:colOff>
      <xdr:row>12</xdr:row>
      <xdr:rowOff>124338</xdr:rowOff>
    </xdr:from>
    <xdr:ext cx="1220933" cy="2114189"/>
    <xdr:pic>
      <xdr:nvPicPr>
        <xdr:cNvPr id="42" name="Imagen 41">
          <a:extLst>
            <a:ext uri="{FF2B5EF4-FFF2-40B4-BE49-F238E27FC236}">
              <a16:creationId xmlns:a16="http://schemas.microsoft.com/office/drawing/2014/main" id="{09AAFD32-B135-4F14-B992-6D5B04D2E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2631" y="1143513"/>
          <a:ext cx="1220933" cy="2114189"/>
        </a:xfrm>
        <a:prstGeom prst="rect">
          <a:avLst/>
        </a:prstGeom>
      </xdr:spPr>
    </xdr:pic>
    <xdr:clientData/>
  </xdr:oneCellAnchor>
  <xdr:oneCellAnchor>
    <xdr:from>
      <xdr:col>4</xdr:col>
      <xdr:colOff>1284000</xdr:colOff>
      <xdr:row>13</xdr:row>
      <xdr:rowOff>66190</xdr:rowOff>
    </xdr:from>
    <xdr:ext cx="1988416" cy="2172545"/>
    <xdr:pic>
      <xdr:nvPicPr>
        <xdr:cNvPr id="43" name="Imagen 42">
          <a:extLst>
            <a:ext uri="{FF2B5EF4-FFF2-40B4-BE49-F238E27FC236}">
              <a16:creationId xmlns:a16="http://schemas.microsoft.com/office/drawing/2014/main" id="{7AF550D8-1ECB-4A51-BF4B-C336497A8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7750" y="3717440"/>
          <a:ext cx="1988416" cy="2172545"/>
        </a:xfrm>
        <a:prstGeom prst="rect">
          <a:avLst/>
        </a:prstGeom>
      </xdr:spPr>
    </xdr:pic>
    <xdr:clientData/>
  </xdr:oneCellAnchor>
  <xdr:twoCellAnchor editAs="oneCell">
    <xdr:from>
      <xdr:col>4</xdr:col>
      <xdr:colOff>532897</xdr:colOff>
      <xdr:row>3</xdr:row>
      <xdr:rowOff>382297</xdr:rowOff>
    </xdr:from>
    <xdr:to>
      <xdr:col>4</xdr:col>
      <xdr:colOff>4152397</xdr:colOff>
      <xdr:row>3</xdr:row>
      <xdr:rowOff>2024062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F845BA-5A12-47AD-87F5-47601B542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66647" y="1374485"/>
          <a:ext cx="3619500" cy="1641765"/>
        </a:xfrm>
        <a:prstGeom prst="rect">
          <a:avLst/>
        </a:prstGeom>
      </xdr:spPr>
    </xdr:pic>
    <xdr:clientData/>
  </xdr:twoCellAnchor>
  <xdr:oneCellAnchor>
    <xdr:from>
      <xdr:col>4</xdr:col>
      <xdr:colOff>1195161</xdr:colOff>
      <xdr:row>4</xdr:row>
      <xdr:rowOff>137204</xdr:rowOff>
    </xdr:from>
    <xdr:ext cx="2740973" cy="2680608"/>
    <xdr:pic>
      <xdr:nvPicPr>
        <xdr:cNvPr id="4" name="Imagen 3">
          <a:extLst>
            <a:ext uri="{FF2B5EF4-FFF2-40B4-BE49-F238E27FC236}">
              <a16:creationId xmlns:a16="http://schemas.microsoft.com/office/drawing/2014/main" id="{5764047E-49DA-4588-912F-5E75654393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3788" t="40676" r="18665" b="2511"/>
        <a:stretch/>
      </xdr:blipFill>
      <xdr:spPr>
        <a:xfrm>
          <a:off x="4528911" y="3530485"/>
          <a:ext cx="2740973" cy="268060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126640</xdr:colOff>
      <xdr:row>3</xdr:row>
      <xdr:rowOff>246426</xdr:rowOff>
    </xdr:from>
    <xdr:to>
      <xdr:col>4</xdr:col>
      <xdr:colOff>4313670</xdr:colOff>
      <xdr:row>3</xdr:row>
      <xdr:rowOff>2329727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BF144AA-FDB7-4464-8953-D6802313F4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1" r="3226" b="15888"/>
        <a:stretch/>
      </xdr:blipFill>
      <xdr:spPr>
        <a:xfrm>
          <a:off x="3434413" y="1250881"/>
          <a:ext cx="4187030" cy="2083301"/>
        </a:xfrm>
        <a:prstGeom prst="rect">
          <a:avLst/>
        </a:prstGeom>
      </xdr:spPr>
    </xdr:pic>
    <xdr:clientData/>
  </xdr:twoCellAnchor>
  <xdr:twoCellAnchor editAs="oneCell">
    <xdr:from>
      <xdr:col>4</xdr:col>
      <xdr:colOff>575829</xdr:colOff>
      <xdr:row>5</xdr:row>
      <xdr:rowOff>64582</xdr:rowOff>
    </xdr:from>
    <xdr:to>
      <xdr:col>4</xdr:col>
      <xdr:colOff>3334111</xdr:colOff>
      <xdr:row>5</xdr:row>
      <xdr:rowOff>2778263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5BD03B3-425A-4303-8004-561C472799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2797"/>
        <a:stretch/>
      </xdr:blipFill>
      <xdr:spPr>
        <a:xfrm>
          <a:off x="3883602" y="3770673"/>
          <a:ext cx="2758282" cy="2713681"/>
        </a:xfrm>
        <a:prstGeom prst="rect">
          <a:avLst/>
        </a:prstGeom>
      </xdr:spPr>
    </xdr:pic>
    <xdr:clientData/>
  </xdr:twoCellAnchor>
  <xdr:oneCellAnchor>
    <xdr:from>
      <xdr:col>4</xdr:col>
      <xdr:colOff>126640</xdr:colOff>
      <xdr:row>4</xdr:row>
      <xdr:rowOff>246426</xdr:rowOff>
    </xdr:from>
    <xdr:ext cx="4187030" cy="2083301"/>
    <xdr:pic>
      <xdr:nvPicPr>
        <xdr:cNvPr id="2" name="Imagen 1">
          <a:extLst>
            <a:ext uri="{FF2B5EF4-FFF2-40B4-BE49-F238E27FC236}">
              <a16:creationId xmlns:a16="http://schemas.microsoft.com/office/drawing/2014/main" id="{A3A5CF45-811B-4592-A138-BCBB7EA3C7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1" r="3226" b="15888"/>
        <a:stretch/>
      </xdr:blipFill>
      <xdr:spPr>
        <a:xfrm>
          <a:off x="3434413" y="1735790"/>
          <a:ext cx="4187030" cy="208330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_Documentos%20PC2/7.%20COTIZACIONES%20OTROS/AVON%20PERU_INCENTIVOS/2.NUEVOS%20PRODUCTOS/IIIQ2009/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662F0-6306-4203-BF8B-4523D8564A7B}">
  <dimension ref="A1:IV47"/>
  <sheetViews>
    <sheetView topLeftCell="A19" zoomScale="48" zoomScaleNormal="48" workbookViewId="0">
      <selection activeCell="A8" sqref="A8:XFD10"/>
    </sheetView>
  </sheetViews>
  <sheetFormatPr baseColWidth="10" defaultColWidth="11.42578125" defaultRowHeight="20.25" x14ac:dyDescent="0.3"/>
  <cols>
    <col min="1" max="1" width="3.42578125" style="48" customWidth="1"/>
    <col min="2" max="2" width="5.5703125" style="2" customWidth="1"/>
    <col min="3" max="3" width="20" style="2" customWidth="1"/>
    <col min="4" max="4" width="20.7109375" style="2" customWidth="1"/>
    <col min="5" max="5" width="68.28515625" style="2" customWidth="1"/>
    <col min="6" max="6" width="11.5703125" style="2" customWidth="1"/>
    <col min="7" max="7" width="31.140625" style="2" customWidth="1"/>
    <col min="8" max="8" width="17" style="2" customWidth="1"/>
    <col min="9" max="9" width="100.42578125" style="2" customWidth="1"/>
    <col min="10" max="10" width="26" style="2" customWidth="1"/>
    <col min="11" max="11" width="46.85546875" style="2" customWidth="1"/>
    <col min="12" max="12" width="14.85546875" style="48" customWidth="1"/>
    <col min="13" max="13" width="25.7109375" style="2" customWidth="1"/>
    <col min="14" max="14" width="20" style="2" customWidth="1"/>
    <col min="15" max="15" width="28.28515625" style="2" customWidth="1"/>
    <col min="16" max="16" width="20" style="2" customWidth="1"/>
    <col min="17" max="17" width="19.140625" style="2" customWidth="1"/>
    <col min="18" max="18" width="12.42578125" style="2" bestFit="1" customWidth="1"/>
    <col min="19" max="19" width="14.5703125" style="2" customWidth="1"/>
    <col min="20" max="20" width="23.140625" style="2" bestFit="1" customWidth="1"/>
    <col min="21" max="21" width="22.85546875" style="2" customWidth="1"/>
    <col min="22" max="22" width="14.42578125" style="2" bestFit="1" customWidth="1"/>
    <col min="23" max="23" width="18.5703125" style="2" customWidth="1"/>
    <col min="24" max="24" width="25.7109375" style="2" customWidth="1"/>
    <col min="25" max="25" width="19.5703125" style="2" customWidth="1"/>
    <col min="26" max="26" width="28.7109375" style="2" customWidth="1"/>
    <col min="27" max="27" width="18.28515625" style="2" bestFit="1" customWidth="1"/>
    <col min="28" max="28" width="14" style="2" bestFit="1" customWidth="1"/>
    <col min="29" max="29" width="11.5703125" style="2" bestFit="1" customWidth="1"/>
    <col min="30" max="30" width="15.5703125" style="2" bestFit="1" customWidth="1"/>
    <col min="31" max="31" width="15.7109375" style="2" customWidth="1"/>
    <col min="32" max="32" width="17.5703125" style="2" customWidth="1"/>
    <col min="33" max="33" width="19.7109375" style="2" bestFit="1" customWidth="1"/>
    <col min="34" max="34" width="20.7109375" style="2" customWidth="1"/>
    <col min="35" max="35" width="26.28515625" style="2" bestFit="1" customWidth="1"/>
    <col min="36" max="36" width="14.28515625" style="2" bestFit="1" customWidth="1"/>
    <col min="37" max="37" width="21.42578125" style="2" bestFit="1" customWidth="1"/>
    <col min="38" max="16384" width="11.42578125" style="2"/>
  </cols>
  <sheetData>
    <row r="1" spans="1:256" ht="21" thickBot="1" x14ac:dyDescent="0.35"/>
    <row r="2" spans="1:256" ht="21" thickBot="1" x14ac:dyDescent="0.35">
      <c r="A2" s="49"/>
      <c r="B2" s="214" t="s">
        <v>88</v>
      </c>
      <c r="C2" s="215"/>
      <c r="D2" s="215"/>
      <c r="E2" s="215"/>
      <c r="F2" s="215"/>
      <c r="G2" s="215"/>
      <c r="H2" s="215"/>
      <c r="I2" s="215"/>
      <c r="J2" s="216"/>
      <c r="K2" s="174" t="s">
        <v>34</v>
      </c>
      <c r="L2" s="53"/>
      <c r="M2" s="175" t="s">
        <v>0</v>
      </c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7"/>
      <c r="AD2" s="1"/>
      <c r="AE2" s="1"/>
      <c r="AF2" s="1"/>
      <c r="AG2" s="1"/>
      <c r="AH2" s="1"/>
      <c r="AI2" s="1"/>
      <c r="AJ2" s="1"/>
      <c r="AK2" s="1"/>
    </row>
    <row r="3" spans="1:256" ht="38.25" customHeight="1" x14ac:dyDescent="0.3">
      <c r="A3" s="50"/>
      <c r="B3" s="75" t="s">
        <v>1</v>
      </c>
      <c r="C3" s="74" t="s">
        <v>2</v>
      </c>
      <c r="D3" s="74" t="s">
        <v>3</v>
      </c>
      <c r="E3" s="74" t="s">
        <v>4</v>
      </c>
      <c r="F3" s="74" t="s">
        <v>5</v>
      </c>
      <c r="G3" s="74" t="s">
        <v>6</v>
      </c>
      <c r="H3" s="74" t="s">
        <v>7</v>
      </c>
      <c r="I3" s="74" t="s">
        <v>8</v>
      </c>
      <c r="J3" s="76" t="s">
        <v>9</v>
      </c>
      <c r="K3" s="174"/>
      <c r="L3" s="53"/>
      <c r="M3" s="3" t="s">
        <v>10</v>
      </c>
      <c r="N3" s="4" t="s">
        <v>11</v>
      </c>
      <c r="O3" s="4" t="s">
        <v>12</v>
      </c>
      <c r="P3" s="5" t="s">
        <v>13</v>
      </c>
      <c r="Q3" s="6" t="s">
        <v>14</v>
      </c>
      <c r="R3" s="7" t="s">
        <v>15</v>
      </c>
      <c r="S3" s="7" t="s">
        <v>16</v>
      </c>
      <c r="T3" s="7" t="s">
        <v>17</v>
      </c>
      <c r="U3" s="7" t="s">
        <v>18</v>
      </c>
      <c r="V3" s="8" t="s">
        <v>19</v>
      </c>
      <c r="W3" s="9" t="s">
        <v>20</v>
      </c>
      <c r="X3" s="3" t="s">
        <v>21</v>
      </c>
      <c r="Y3" s="5" t="s">
        <v>22</v>
      </c>
      <c r="Z3" s="10" t="s">
        <v>23</v>
      </c>
      <c r="AA3" s="11" t="s">
        <v>24</v>
      </c>
      <c r="AB3" s="11" t="s">
        <v>25</v>
      </c>
      <c r="AC3" s="11" t="s">
        <v>26</v>
      </c>
      <c r="AD3" s="11" t="s">
        <v>27</v>
      </c>
      <c r="AE3" s="12" t="s">
        <v>28</v>
      </c>
      <c r="AF3" s="3" t="s">
        <v>29</v>
      </c>
      <c r="AG3" s="3" t="s">
        <v>30</v>
      </c>
      <c r="AH3" s="13" t="s">
        <v>18</v>
      </c>
      <c r="AI3" s="14" t="s">
        <v>31</v>
      </c>
      <c r="AJ3" s="14" t="s">
        <v>32</v>
      </c>
      <c r="AK3" s="15" t="s">
        <v>33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256" s="38" customFormat="1" ht="209.25" customHeight="1" x14ac:dyDescent="0.3">
      <c r="A4" s="36"/>
      <c r="B4" s="77">
        <v>1</v>
      </c>
      <c r="C4" s="217" t="s">
        <v>72</v>
      </c>
      <c r="D4" s="217"/>
      <c r="E4" s="63" t="s">
        <v>53</v>
      </c>
      <c r="F4" s="64">
        <v>40</v>
      </c>
      <c r="G4" s="65">
        <v>12.19</v>
      </c>
      <c r="H4" s="66" t="s">
        <v>81</v>
      </c>
      <c r="I4" s="62" t="s">
        <v>50</v>
      </c>
      <c r="J4" s="78">
        <f t="shared" ref="J4:J7" si="0">F4*G4</f>
        <v>487.59999999999997</v>
      </c>
      <c r="K4" s="60">
        <v>12.19</v>
      </c>
      <c r="L4" s="54"/>
      <c r="M4" s="61" t="s">
        <v>56</v>
      </c>
      <c r="N4" s="168" t="s">
        <v>62</v>
      </c>
      <c r="O4" s="169"/>
      <c r="P4" s="170"/>
      <c r="Q4" s="58">
        <f>(266.4/40)</f>
        <v>6.6599999999999993</v>
      </c>
      <c r="R4" s="55">
        <v>38.700000000000003</v>
      </c>
      <c r="S4" s="18">
        <f t="shared" ref="S4:S6" si="1">Q4*R4/100</f>
        <v>2.5774199999999996</v>
      </c>
      <c r="T4" s="19">
        <f t="shared" ref="T4:T6" si="2">S4*V4</f>
        <v>103.09679999999999</v>
      </c>
      <c r="U4" s="20">
        <f t="shared" ref="U4:U6" si="3">Q4+S4</f>
        <v>9.2374199999999984</v>
      </c>
      <c r="V4" s="55">
        <f t="shared" ref="V4" si="4">F4</f>
        <v>40</v>
      </c>
      <c r="W4" s="21">
        <f t="shared" ref="W4:W7" si="5">Q4*2</f>
        <v>13.319999999999999</v>
      </c>
      <c r="X4" s="44">
        <v>95</v>
      </c>
      <c r="Y4" s="32">
        <f t="shared" ref="Y4:Y6" si="6">V4*U4+W4+X4</f>
        <v>477.81679999999994</v>
      </c>
      <c r="Z4" s="84" t="s">
        <v>68</v>
      </c>
      <c r="AA4" s="56">
        <v>0</v>
      </c>
      <c r="AB4" s="57">
        <v>1</v>
      </c>
      <c r="AC4" s="57">
        <v>1</v>
      </c>
      <c r="AD4" s="57">
        <v>1</v>
      </c>
      <c r="AE4" s="34">
        <f t="shared" ref="AE4:AE6" si="7">AA4*AB4*AC4*AD4</f>
        <v>0</v>
      </c>
      <c r="AF4" s="35">
        <v>4.8499999999999996</v>
      </c>
      <c r="AG4" s="43">
        <f>1%*(Y4+AE4+AF4)</f>
        <v>4.8266679999999997</v>
      </c>
      <c r="AH4" s="22">
        <f t="shared" ref="AH4:AH6" si="8">Y4+AE4+AG4+AF4</f>
        <v>487.49346799999995</v>
      </c>
      <c r="AI4" s="23">
        <f t="shared" ref="AI4:AI6" si="9">AH4/V4</f>
        <v>12.187336699999999</v>
      </c>
      <c r="AJ4" s="24">
        <f t="shared" ref="AJ4:AJ6" si="10">AI4*18%</f>
        <v>2.1937206059999999</v>
      </c>
      <c r="AK4" s="25">
        <f t="shared" ref="AK4:AK6" si="11">AI4+AJ4</f>
        <v>14.381057305999999</v>
      </c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37"/>
      <c r="FZ4" s="37"/>
      <c r="GA4" s="37"/>
      <c r="GB4" s="37"/>
      <c r="GC4" s="37"/>
      <c r="GD4" s="37"/>
      <c r="GE4" s="37"/>
      <c r="GF4" s="37"/>
      <c r="GG4" s="37"/>
      <c r="GH4" s="37"/>
      <c r="GI4" s="37"/>
      <c r="GJ4" s="37"/>
      <c r="GK4" s="37"/>
      <c r="GL4" s="37"/>
      <c r="GM4" s="37"/>
      <c r="GN4" s="37"/>
      <c r="GO4" s="37"/>
      <c r="GP4" s="37"/>
      <c r="GQ4" s="37"/>
      <c r="GR4" s="37"/>
      <c r="GS4" s="37"/>
      <c r="GT4" s="37"/>
      <c r="GU4" s="37"/>
      <c r="GV4" s="37"/>
      <c r="GW4" s="37"/>
      <c r="GX4" s="37"/>
      <c r="GY4" s="37"/>
      <c r="GZ4" s="37"/>
      <c r="HA4" s="37"/>
      <c r="HB4" s="37"/>
      <c r="HC4" s="37"/>
      <c r="HD4" s="37"/>
      <c r="HE4" s="37"/>
      <c r="HF4" s="37"/>
      <c r="HG4" s="37"/>
      <c r="HH4" s="37"/>
      <c r="HI4" s="37"/>
      <c r="HJ4" s="37"/>
      <c r="HK4" s="37"/>
      <c r="HL4" s="37"/>
      <c r="HM4" s="37"/>
      <c r="HN4" s="37"/>
      <c r="HO4" s="37"/>
      <c r="HP4" s="37"/>
      <c r="HQ4" s="37"/>
      <c r="HR4" s="37"/>
      <c r="HS4" s="37"/>
      <c r="HT4" s="37"/>
    </row>
    <row r="5" spans="1:256" customFormat="1" ht="209.25" customHeight="1" x14ac:dyDescent="0.35">
      <c r="A5" s="41"/>
      <c r="B5" s="77">
        <v>2</v>
      </c>
      <c r="C5" s="217" t="s">
        <v>70</v>
      </c>
      <c r="D5" s="217"/>
      <c r="E5" s="63" t="s">
        <v>53</v>
      </c>
      <c r="F5" s="64">
        <v>40</v>
      </c>
      <c r="G5" s="65">
        <v>34.89</v>
      </c>
      <c r="H5" s="66" t="s">
        <v>81</v>
      </c>
      <c r="I5" s="62" t="s">
        <v>89</v>
      </c>
      <c r="J5" s="78">
        <f t="shared" si="0"/>
        <v>1395.6</v>
      </c>
      <c r="K5" s="17">
        <v>34.89</v>
      </c>
      <c r="L5" s="54"/>
      <c r="M5" s="61" t="s">
        <v>54</v>
      </c>
      <c r="N5" s="168" t="s">
        <v>60</v>
      </c>
      <c r="O5" s="169"/>
      <c r="P5" s="170"/>
      <c r="Q5" s="58">
        <f>23</f>
        <v>23</v>
      </c>
      <c r="R5" s="55">
        <v>34.299999999999997</v>
      </c>
      <c r="S5" s="18">
        <f t="shared" si="1"/>
        <v>7.8889999999999993</v>
      </c>
      <c r="T5" s="19">
        <f t="shared" si="2"/>
        <v>315.55999999999995</v>
      </c>
      <c r="U5" s="20">
        <f t="shared" si="3"/>
        <v>30.888999999999999</v>
      </c>
      <c r="V5" s="55">
        <f>F5</f>
        <v>40</v>
      </c>
      <c r="W5" s="21">
        <f t="shared" si="5"/>
        <v>46</v>
      </c>
      <c r="X5" s="44">
        <v>95</v>
      </c>
      <c r="Y5" s="32">
        <f t="shared" si="6"/>
        <v>1376.56</v>
      </c>
      <c r="Z5" s="84" t="s">
        <v>68</v>
      </c>
      <c r="AA5" s="56">
        <v>0</v>
      </c>
      <c r="AB5" s="57">
        <v>1</v>
      </c>
      <c r="AC5" s="57">
        <v>1</v>
      </c>
      <c r="AD5" s="57">
        <v>1</v>
      </c>
      <c r="AE5" s="34">
        <f t="shared" si="7"/>
        <v>0</v>
      </c>
      <c r="AF5" s="35">
        <v>4.8499999999999996</v>
      </c>
      <c r="AG5" s="43">
        <f t="shared" ref="AG5:AG7" si="12">1%*(Y5+AE5+AF5)</f>
        <v>13.814099999999998</v>
      </c>
      <c r="AH5" s="22">
        <f t="shared" si="8"/>
        <v>1395.2240999999999</v>
      </c>
      <c r="AI5" s="23">
        <f t="shared" si="9"/>
        <v>34.880602499999995</v>
      </c>
      <c r="AJ5" s="24">
        <f t="shared" si="10"/>
        <v>6.2785084499999986</v>
      </c>
      <c r="AK5" s="25">
        <f t="shared" si="11"/>
        <v>41.159110949999992</v>
      </c>
      <c r="AL5" s="26"/>
      <c r="AM5" s="27"/>
      <c r="AN5" s="27"/>
      <c r="AO5" s="27"/>
      <c r="AP5" s="27"/>
      <c r="AQ5" s="28"/>
      <c r="AR5" s="29"/>
      <c r="AS5" s="30"/>
      <c r="AT5" s="30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</row>
    <row r="6" spans="1:256" ht="183" thickBot="1" x14ac:dyDescent="0.35">
      <c r="B6" s="77">
        <v>3</v>
      </c>
      <c r="C6" s="217" t="s">
        <v>77</v>
      </c>
      <c r="D6" s="217"/>
      <c r="E6" s="63" t="s">
        <v>53</v>
      </c>
      <c r="F6" s="64">
        <v>40</v>
      </c>
      <c r="G6" s="65">
        <f t="shared" ref="G6" si="13">AI6</f>
        <v>13.1948925</v>
      </c>
      <c r="H6" s="66" t="s">
        <v>35</v>
      </c>
      <c r="I6" s="62" t="s">
        <v>52</v>
      </c>
      <c r="J6" s="78">
        <f t="shared" si="0"/>
        <v>527.79570000000001</v>
      </c>
      <c r="K6" s="2">
        <v>13.19</v>
      </c>
      <c r="L6" s="54"/>
      <c r="M6" s="61" t="s">
        <v>58</v>
      </c>
      <c r="N6" s="168" t="s">
        <v>64</v>
      </c>
      <c r="O6" s="169"/>
      <c r="P6" s="170"/>
      <c r="Q6" s="58">
        <f>6</f>
        <v>6</v>
      </c>
      <c r="R6" s="55">
        <v>37.799999999999997</v>
      </c>
      <c r="S6" s="18">
        <f t="shared" si="1"/>
        <v>2.2679999999999998</v>
      </c>
      <c r="T6" s="19">
        <f t="shared" si="2"/>
        <v>90.72</v>
      </c>
      <c r="U6" s="20">
        <f t="shared" si="3"/>
        <v>8.2680000000000007</v>
      </c>
      <c r="V6" s="55">
        <f t="shared" ref="V6:V7" si="14">F6</f>
        <v>40</v>
      </c>
      <c r="W6" s="21">
        <f t="shared" si="5"/>
        <v>12</v>
      </c>
      <c r="X6" s="44">
        <v>95</v>
      </c>
      <c r="Y6" s="32">
        <f t="shared" si="6"/>
        <v>437.72</v>
      </c>
      <c r="Z6" s="84" t="s">
        <v>69</v>
      </c>
      <c r="AA6" s="56">
        <v>80</v>
      </c>
      <c r="AB6" s="57">
        <v>1</v>
      </c>
      <c r="AC6" s="57">
        <v>1</v>
      </c>
      <c r="AD6" s="57">
        <v>1</v>
      </c>
      <c r="AE6" s="34">
        <f t="shared" si="7"/>
        <v>80</v>
      </c>
      <c r="AF6" s="35">
        <v>4.8499999999999996</v>
      </c>
      <c r="AG6" s="43">
        <f t="shared" si="12"/>
        <v>5.2257000000000007</v>
      </c>
      <c r="AH6" s="22">
        <f t="shared" si="8"/>
        <v>527.79570000000001</v>
      </c>
      <c r="AI6" s="23">
        <f t="shared" si="9"/>
        <v>13.1948925</v>
      </c>
      <c r="AJ6" s="24">
        <f t="shared" si="10"/>
        <v>2.3750806499999997</v>
      </c>
      <c r="AK6" s="25">
        <f t="shared" si="11"/>
        <v>15.569973149999999</v>
      </c>
    </row>
    <row r="7" spans="1:256" s="72" customFormat="1" ht="249.75" customHeight="1" thickBot="1" x14ac:dyDescent="0.35">
      <c r="A7" s="69"/>
      <c r="B7" s="79">
        <v>4</v>
      </c>
      <c r="C7" s="221" t="s">
        <v>85</v>
      </c>
      <c r="D7" s="221"/>
      <c r="E7" s="80"/>
      <c r="F7" s="73">
        <v>40</v>
      </c>
      <c r="G7" s="81">
        <f>AI7</f>
        <v>6.894512500000002</v>
      </c>
      <c r="H7" s="99" t="s">
        <v>35</v>
      </c>
      <c r="I7" s="82" t="s">
        <v>86</v>
      </c>
      <c r="J7" s="83">
        <f t="shared" si="0"/>
        <v>275.78050000000007</v>
      </c>
      <c r="K7" s="2"/>
      <c r="L7" s="54"/>
      <c r="M7" s="85" t="s">
        <v>58</v>
      </c>
      <c r="N7" s="218" t="s">
        <v>87</v>
      </c>
      <c r="O7" s="219"/>
      <c r="P7" s="220"/>
      <c r="Q7" s="86">
        <v>1</v>
      </c>
      <c r="R7" s="55">
        <v>128</v>
      </c>
      <c r="S7" s="87">
        <f>Q7*R7/100</f>
        <v>1.28</v>
      </c>
      <c r="T7" s="88">
        <f>S7*V7</f>
        <v>51.2</v>
      </c>
      <c r="U7" s="89">
        <f>Q7+S7</f>
        <v>2.2800000000000002</v>
      </c>
      <c r="V7" s="55">
        <f t="shared" si="14"/>
        <v>40</v>
      </c>
      <c r="W7" s="21">
        <f t="shared" si="5"/>
        <v>2</v>
      </c>
      <c r="X7" s="90">
        <v>95</v>
      </c>
      <c r="Y7" s="91">
        <f>V7*U7+W7+X7</f>
        <v>188.20000000000002</v>
      </c>
      <c r="Z7" s="84" t="s">
        <v>69</v>
      </c>
      <c r="AA7" s="56">
        <v>80</v>
      </c>
      <c r="AB7" s="57">
        <v>1</v>
      </c>
      <c r="AC7" s="57">
        <v>1</v>
      </c>
      <c r="AD7" s="57">
        <v>1</v>
      </c>
      <c r="AE7" s="92">
        <f>AA7*AB7*AC7*AD7</f>
        <v>80</v>
      </c>
      <c r="AF7" s="35">
        <v>4.8499999999999996</v>
      </c>
      <c r="AG7" s="43">
        <f t="shared" si="12"/>
        <v>2.7305000000000006</v>
      </c>
      <c r="AH7" s="93">
        <f>Y7+AE7+AG7+AF7</f>
        <v>275.78050000000007</v>
      </c>
      <c r="AI7" s="94">
        <f>AH7/V7</f>
        <v>6.894512500000002</v>
      </c>
      <c r="AJ7" s="86">
        <f>AI7*0.18</f>
        <v>1.2410122500000003</v>
      </c>
      <c r="AK7" s="95">
        <f>AI7+AJ7</f>
        <v>8.1355247500000019</v>
      </c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0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1"/>
      <c r="DE7" s="71"/>
      <c r="DF7" s="71"/>
      <c r="DG7" s="71"/>
      <c r="DH7" s="71"/>
      <c r="DI7" s="71"/>
    </row>
    <row r="8" spans="1:256" ht="24.75" customHeight="1" x14ac:dyDescent="0.3">
      <c r="B8" s="2" t="s">
        <v>82</v>
      </c>
      <c r="I8" s="97" t="s">
        <v>90</v>
      </c>
      <c r="J8" s="98">
        <f>SUM(J4:J7)</f>
        <v>2686.7762000000002</v>
      </c>
    </row>
    <row r="9" spans="1:256" ht="24.75" customHeight="1" x14ac:dyDescent="0.3">
      <c r="I9" s="47" t="s">
        <v>91</v>
      </c>
      <c r="J9" s="78">
        <f>J8*18%</f>
        <v>483.61971600000004</v>
      </c>
    </row>
    <row r="10" spans="1:256" ht="24.75" customHeight="1" thickBot="1" x14ac:dyDescent="0.35">
      <c r="I10" s="96" t="s">
        <v>33</v>
      </c>
      <c r="J10" s="83">
        <f>SUM(J8:J9)</f>
        <v>3170.3959160000004</v>
      </c>
    </row>
    <row r="11" spans="1:256" ht="20.25" customHeight="1" x14ac:dyDescent="0.3">
      <c r="B11" s="2" t="s">
        <v>82</v>
      </c>
    </row>
    <row r="13" spans="1:256" ht="21" thickBot="1" x14ac:dyDescent="0.35"/>
    <row r="14" spans="1:256" ht="21" thickBot="1" x14ac:dyDescent="0.35">
      <c r="A14" s="49"/>
      <c r="B14" s="171" t="s">
        <v>84</v>
      </c>
      <c r="C14" s="172"/>
      <c r="D14" s="172"/>
      <c r="E14" s="172"/>
      <c r="F14" s="172"/>
      <c r="G14" s="172"/>
      <c r="H14" s="172"/>
      <c r="I14" s="172"/>
      <c r="J14" s="173"/>
      <c r="K14" s="174" t="s">
        <v>34</v>
      </c>
      <c r="L14" s="53"/>
      <c r="M14" s="175" t="s">
        <v>0</v>
      </c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  <c r="AC14" s="177"/>
      <c r="AD14" s="1"/>
      <c r="AE14" s="1"/>
      <c r="AF14" s="1"/>
      <c r="AG14" s="1"/>
      <c r="AH14" s="1"/>
      <c r="AI14" s="1"/>
      <c r="AJ14" s="1"/>
      <c r="AK14" s="1"/>
    </row>
    <row r="15" spans="1:256" ht="38.25" customHeight="1" x14ac:dyDescent="0.3">
      <c r="A15" s="50"/>
      <c r="B15" s="47" t="s">
        <v>1</v>
      </c>
      <c r="C15" s="45" t="s">
        <v>2</v>
      </c>
      <c r="D15" s="45" t="s">
        <v>3</v>
      </c>
      <c r="E15" s="45" t="s">
        <v>4</v>
      </c>
      <c r="F15" s="45" t="s">
        <v>5</v>
      </c>
      <c r="G15" s="45" t="s">
        <v>6</v>
      </c>
      <c r="H15" s="45" t="s">
        <v>7</v>
      </c>
      <c r="I15" s="45" t="s">
        <v>8</v>
      </c>
      <c r="J15" s="46" t="s">
        <v>9</v>
      </c>
      <c r="K15" s="174"/>
      <c r="L15" s="53"/>
      <c r="M15" s="3" t="s">
        <v>10</v>
      </c>
      <c r="N15" s="4" t="s">
        <v>11</v>
      </c>
      <c r="O15" s="4" t="s">
        <v>12</v>
      </c>
      <c r="P15" s="5" t="s">
        <v>13</v>
      </c>
      <c r="Q15" s="6" t="s">
        <v>14</v>
      </c>
      <c r="R15" s="7" t="s">
        <v>15</v>
      </c>
      <c r="S15" s="7" t="s">
        <v>16</v>
      </c>
      <c r="T15" s="7" t="s">
        <v>17</v>
      </c>
      <c r="U15" s="7" t="s">
        <v>18</v>
      </c>
      <c r="V15" s="8" t="s">
        <v>19</v>
      </c>
      <c r="W15" s="9" t="s">
        <v>20</v>
      </c>
      <c r="X15" s="3" t="s">
        <v>21</v>
      </c>
      <c r="Y15" s="5" t="s">
        <v>22</v>
      </c>
      <c r="Z15" s="10" t="s">
        <v>23</v>
      </c>
      <c r="AA15" s="11" t="s">
        <v>24</v>
      </c>
      <c r="AB15" s="11" t="s">
        <v>25</v>
      </c>
      <c r="AC15" s="11" t="s">
        <v>26</v>
      </c>
      <c r="AD15" s="11" t="s">
        <v>27</v>
      </c>
      <c r="AE15" s="12" t="s">
        <v>28</v>
      </c>
      <c r="AF15" s="3" t="s">
        <v>29</v>
      </c>
      <c r="AG15" s="3" t="s">
        <v>30</v>
      </c>
      <c r="AH15" s="13" t="s">
        <v>18</v>
      </c>
      <c r="AI15" s="14" t="s">
        <v>31</v>
      </c>
      <c r="AJ15" s="14" t="s">
        <v>32</v>
      </c>
      <c r="AK15" s="15" t="s">
        <v>33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256" customFormat="1" ht="209.25" customHeight="1" x14ac:dyDescent="0.35">
      <c r="A16" s="41"/>
      <c r="B16" s="68">
        <v>1</v>
      </c>
      <c r="C16" s="166" t="s">
        <v>70</v>
      </c>
      <c r="D16" s="167"/>
      <c r="E16" s="63" t="s">
        <v>53</v>
      </c>
      <c r="F16" s="64">
        <v>40</v>
      </c>
      <c r="G16" s="65">
        <f t="shared" ref="G16:G18" si="15">AI16</f>
        <v>34.889863750000004</v>
      </c>
      <c r="H16" s="66" t="s">
        <v>81</v>
      </c>
      <c r="I16" s="62" t="s">
        <v>48</v>
      </c>
      <c r="J16" s="67">
        <f t="shared" ref="J16:J19" si="16">F16*G16</f>
        <v>1395.5945500000003</v>
      </c>
      <c r="K16" s="17"/>
      <c r="L16" s="54"/>
      <c r="M16" s="61" t="s">
        <v>54</v>
      </c>
      <c r="N16" s="168" t="s">
        <v>60</v>
      </c>
      <c r="O16" s="169"/>
      <c r="P16" s="170"/>
      <c r="Q16" s="58">
        <f>23</f>
        <v>23</v>
      </c>
      <c r="R16" s="55">
        <v>33.6</v>
      </c>
      <c r="S16" s="18">
        <f t="shared" ref="S16:S19" si="17">Q16*R16/100</f>
        <v>7.7280000000000006</v>
      </c>
      <c r="T16" s="19">
        <f t="shared" ref="T16:T19" si="18">S16*V16</f>
        <v>309.12</v>
      </c>
      <c r="U16" s="20">
        <f t="shared" ref="U16:U19" si="19">Q16+S16</f>
        <v>30.728000000000002</v>
      </c>
      <c r="V16" s="55">
        <f>F16</f>
        <v>40</v>
      </c>
      <c r="W16" s="21">
        <f>Q16*2</f>
        <v>46</v>
      </c>
      <c r="X16" s="44">
        <v>95</v>
      </c>
      <c r="Y16" s="32">
        <f t="shared" ref="Y16:Y19" si="20">V16*U16+W16+X16</f>
        <v>1370.1200000000001</v>
      </c>
      <c r="Z16" s="59" t="s">
        <v>68</v>
      </c>
      <c r="AA16" s="56">
        <v>0</v>
      </c>
      <c r="AB16" s="57">
        <v>1</v>
      </c>
      <c r="AC16" s="57">
        <v>1</v>
      </c>
      <c r="AD16" s="57">
        <v>1</v>
      </c>
      <c r="AE16" s="34">
        <f t="shared" ref="AE16:AE19" si="21">AA16*AB16*AC16*AD16</f>
        <v>0</v>
      </c>
      <c r="AF16" s="35">
        <v>4.8499999999999996</v>
      </c>
      <c r="AG16" s="43">
        <f t="shared" ref="AG16:AG19" si="22">1.5%*(Y16+AE16+AF16)</f>
        <v>20.624549999999999</v>
      </c>
      <c r="AH16" s="22">
        <f t="shared" ref="AH16:AH19" si="23">Y16+AE16+AG16+AF16</f>
        <v>1395.59455</v>
      </c>
      <c r="AI16" s="23">
        <f t="shared" ref="AI16:AI19" si="24">AH16/V16</f>
        <v>34.889863750000004</v>
      </c>
      <c r="AJ16" s="24">
        <f t="shared" ref="AJ16:AJ19" si="25">AI16*18%</f>
        <v>6.2801754750000001</v>
      </c>
      <c r="AK16" s="25">
        <f t="shared" ref="AK16:AK19" si="26">AI16+AJ16</f>
        <v>41.170039225000004</v>
      </c>
      <c r="AL16" s="26"/>
      <c r="AM16" s="27"/>
      <c r="AN16" s="27"/>
      <c r="AO16" s="27"/>
      <c r="AP16" s="27"/>
      <c r="AQ16" s="28"/>
      <c r="AR16" s="29"/>
      <c r="AS16" s="30"/>
      <c r="AT16" s="30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  <c r="HA16" s="31"/>
      <c r="HB16" s="31"/>
      <c r="HC16" s="31"/>
      <c r="HD16" s="31"/>
      <c r="HE16" s="31"/>
      <c r="HF16" s="31"/>
      <c r="HG16" s="31"/>
      <c r="HH16" s="31"/>
      <c r="HI16" s="31"/>
      <c r="HJ16" s="31"/>
      <c r="HK16" s="31"/>
      <c r="HL16" s="31"/>
      <c r="HM16" s="31"/>
      <c r="HN16" s="31"/>
      <c r="HO16" s="31"/>
      <c r="HP16" s="31"/>
      <c r="HQ16" s="31"/>
      <c r="HR16" s="31"/>
      <c r="HS16" s="31"/>
      <c r="HT16" s="31"/>
      <c r="HU16" s="31"/>
      <c r="HV16" s="31"/>
      <c r="HW16" s="31"/>
      <c r="HX16" s="31"/>
      <c r="HY16" s="31"/>
      <c r="HZ16" s="31"/>
      <c r="IA16" s="31"/>
      <c r="IB16" s="31"/>
      <c r="IC16" s="31"/>
      <c r="ID16" s="31"/>
      <c r="IE16" s="31"/>
      <c r="IF16" s="31"/>
      <c r="IG16" s="31"/>
      <c r="IH16" s="31"/>
      <c r="II16" s="31"/>
      <c r="IJ16" s="31"/>
      <c r="IK16" s="31"/>
      <c r="IL16" s="31"/>
      <c r="IM16" s="31"/>
      <c r="IN16" s="31"/>
      <c r="IO16" s="31"/>
      <c r="IP16" s="31"/>
      <c r="IQ16" s="31"/>
      <c r="IR16" s="31"/>
      <c r="IS16" s="31"/>
      <c r="IT16" s="31"/>
      <c r="IU16" s="31"/>
      <c r="IV16" s="31"/>
    </row>
    <row r="17" spans="1:256" s="38" customFormat="1" ht="209.25" customHeight="1" x14ac:dyDescent="0.3">
      <c r="A17" s="36"/>
      <c r="B17" s="68">
        <v>2</v>
      </c>
      <c r="C17" s="166" t="s">
        <v>72</v>
      </c>
      <c r="D17" s="167"/>
      <c r="E17" s="63" t="s">
        <v>53</v>
      </c>
      <c r="F17" s="64">
        <v>40</v>
      </c>
      <c r="G17" s="65">
        <f t="shared" si="15"/>
        <v>12.186830950000001</v>
      </c>
      <c r="H17" s="66" t="s">
        <v>81</v>
      </c>
      <c r="I17" s="62" t="s">
        <v>50</v>
      </c>
      <c r="J17" s="67">
        <f t="shared" si="16"/>
        <v>487.47323800000004</v>
      </c>
      <c r="K17" s="60"/>
      <c r="L17" s="54"/>
      <c r="M17" s="61" t="s">
        <v>56</v>
      </c>
      <c r="N17" s="168" t="s">
        <v>62</v>
      </c>
      <c r="O17" s="169"/>
      <c r="P17" s="170"/>
      <c r="Q17" s="58">
        <f>(266.4/40)</f>
        <v>6.6599999999999993</v>
      </c>
      <c r="R17" s="55">
        <v>37.799999999999997</v>
      </c>
      <c r="S17" s="18">
        <f t="shared" si="17"/>
        <v>2.5174799999999995</v>
      </c>
      <c r="T17" s="19">
        <f t="shared" si="18"/>
        <v>100.69919999999998</v>
      </c>
      <c r="U17" s="20">
        <f t="shared" si="19"/>
        <v>9.1774799999999992</v>
      </c>
      <c r="V17" s="55">
        <f t="shared" ref="V17:V19" si="27">F17</f>
        <v>40</v>
      </c>
      <c r="W17" s="21">
        <f t="shared" ref="W17:W19" si="28">Q17*2</f>
        <v>13.319999999999999</v>
      </c>
      <c r="X17" s="44">
        <v>95</v>
      </c>
      <c r="Y17" s="32">
        <f t="shared" si="20"/>
        <v>475.41919999999999</v>
      </c>
      <c r="Z17" s="59" t="s">
        <v>68</v>
      </c>
      <c r="AA17" s="56">
        <v>0</v>
      </c>
      <c r="AB17" s="57">
        <v>1</v>
      </c>
      <c r="AC17" s="57">
        <v>1</v>
      </c>
      <c r="AD17" s="57">
        <v>1</v>
      </c>
      <c r="AE17" s="34">
        <f t="shared" si="21"/>
        <v>0</v>
      </c>
      <c r="AF17" s="35">
        <v>4.8499999999999996</v>
      </c>
      <c r="AG17" s="43">
        <f t="shared" si="22"/>
        <v>7.2040379999999997</v>
      </c>
      <c r="AH17" s="22">
        <f t="shared" si="23"/>
        <v>487.47323800000004</v>
      </c>
      <c r="AI17" s="23">
        <f t="shared" si="24"/>
        <v>12.186830950000001</v>
      </c>
      <c r="AJ17" s="24">
        <f t="shared" si="25"/>
        <v>2.1936295710000002</v>
      </c>
      <c r="AK17" s="25">
        <f t="shared" si="26"/>
        <v>14.380460521000002</v>
      </c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</row>
    <row r="18" spans="1:256" ht="182.25" x14ac:dyDescent="0.3">
      <c r="B18" s="68">
        <v>3</v>
      </c>
      <c r="C18" s="166" t="s">
        <v>77</v>
      </c>
      <c r="D18" s="167"/>
      <c r="E18" s="63" t="s">
        <v>53</v>
      </c>
      <c r="F18" s="64">
        <v>40</v>
      </c>
      <c r="G18" s="65">
        <f t="shared" si="15"/>
        <v>13.193223749999998</v>
      </c>
      <c r="H18" s="66" t="s">
        <v>35</v>
      </c>
      <c r="I18" s="62" t="s">
        <v>52</v>
      </c>
      <c r="J18" s="67">
        <f t="shared" si="16"/>
        <v>527.72894999999994</v>
      </c>
      <c r="L18" s="54"/>
      <c r="M18" s="61" t="s">
        <v>58</v>
      </c>
      <c r="N18" s="168" t="s">
        <v>64</v>
      </c>
      <c r="O18" s="169"/>
      <c r="P18" s="170"/>
      <c r="Q18" s="58">
        <f>6</f>
        <v>6</v>
      </c>
      <c r="R18" s="55">
        <v>36.700000000000003</v>
      </c>
      <c r="S18" s="18">
        <f t="shared" si="17"/>
        <v>2.202</v>
      </c>
      <c r="T18" s="19">
        <f t="shared" si="18"/>
        <v>88.08</v>
      </c>
      <c r="U18" s="20">
        <f t="shared" si="19"/>
        <v>8.202</v>
      </c>
      <c r="V18" s="55">
        <f t="shared" si="27"/>
        <v>40</v>
      </c>
      <c r="W18" s="21">
        <f t="shared" si="28"/>
        <v>12</v>
      </c>
      <c r="X18" s="44">
        <v>95</v>
      </c>
      <c r="Y18" s="32">
        <f t="shared" si="20"/>
        <v>435.08</v>
      </c>
      <c r="Z18" s="59" t="s">
        <v>69</v>
      </c>
      <c r="AA18" s="56">
        <v>80</v>
      </c>
      <c r="AB18" s="57">
        <v>1</v>
      </c>
      <c r="AC18" s="57">
        <v>1</v>
      </c>
      <c r="AD18" s="57">
        <v>1</v>
      </c>
      <c r="AE18" s="34">
        <f t="shared" si="21"/>
        <v>80</v>
      </c>
      <c r="AF18" s="35">
        <v>4.8499999999999996</v>
      </c>
      <c r="AG18" s="43">
        <f t="shared" si="22"/>
        <v>7.7989499999999987</v>
      </c>
      <c r="AH18" s="22">
        <f t="shared" si="23"/>
        <v>527.72894999999994</v>
      </c>
      <c r="AI18" s="23">
        <f t="shared" si="24"/>
        <v>13.193223749999998</v>
      </c>
      <c r="AJ18" s="24">
        <f t="shared" si="25"/>
        <v>2.3747802749999996</v>
      </c>
      <c r="AK18" s="25">
        <f t="shared" si="26"/>
        <v>15.568004024999997</v>
      </c>
    </row>
    <row r="19" spans="1:256" ht="279.75" customHeight="1" x14ac:dyDescent="0.3">
      <c r="A19" s="48" t="s">
        <v>82</v>
      </c>
      <c r="B19" s="68">
        <v>4</v>
      </c>
      <c r="C19" s="166" t="s">
        <v>78</v>
      </c>
      <c r="D19" s="167"/>
      <c r="E19" s="63" t="s">
        <v>53</v>
      </c>
      <c r="F19" s="64">
        <v>40</v>
      </c>
      <c r="G19" s="65">
        <f>AI19</f>
        <v>22.994824999999999</v>
      </c>
      <c r="H19" s="66" t="s">
        <v>83</v>
      </c>
      <c r="I19" s="62" t="s">
        <v>79</v>
      </c>
      <c r="J19" s="67">
        <f t="shared" si="16"/>
        <v>919.79299999999989</v>
      </c>
      <c r="L19" s="54"/>
      <c r="M19" s="61" t="s">
        <v>59</v>
      </c>
      <c r="N19" s="168" t="s">
        <v>65</v>
      </c>
      <c r="O19" s="169"/>
      <c r="P19" s="170"/>
      <c r="Q19" s="58">
        <f>(225/40)+1+1.5+2.5</f>
        <v>10.625</v>
      </c>
      <c r="R19" s="55">
        <v>56.6</v>
      </c>
      <c r="S19" s="18">
        <f t="shared" si="17"/>
        <v>6.0137499999999999</v>
      </c>
      <c r="T19" s="19">
        <f t="shared" si="18"/>
        <v>240.55</v>
      </c>
      <c r="U19" s="20">
        <f t="shared" si="19"/>
        <v>16.638750000000002</v>
      </c>
      <c r="V19" s="55">
        <f t="shared" si="27"/>
        <v>40</v>
      </c>
      <c r="W19" s="21">
        <f t="shared" si="28"/>
        <v>21.25</v>
      </c>
      <c r="X19" s="44">
        <v>120</v>
      </c>
      <c r="Y19" s="32">
        <f t="shared" si="20"/>
        <v>806.80000000000007</v>
      </c>
      <c r="Z19" s="59" t="s">
        <v>69</v>
      </c>
      <c r="AA19" s="56">
        <v>80</v>
      </c>
      <c r="AB19" s="57">
        <v>1</v>
      </c>
      <c r="AC19" s="57">
        <v>1</v>
      </c>
      <c r="AD19" s="57">
        <v>1</v>
      </c>
      <c r="AE19" s="34">
        <f t="shared" si="21"/>
        <v>80</v>
      </c>
      <c r="AF19" s="35">
        <f>V19/10*4.85</f>
        <v>19.399999999999999</v>
      </c>
      <c r="AG19" s="43">
        <f t="shared" si="22"/>
        <v>13.593</v>
      </c>
      <c r="AH19" s="22">
        <f t="shared" si="23"/>
        <v>919.79300000000001</v>
      </c>
      <c r="AI19" s="23">
        <f t="shared" si="24"/>
        <v>22.994824999999999</v>
      </c>
      <c r="AJ19" s="24">
        <f t="shared" si="25"/>
        <v>4.1390684999999996</v>
      </c>
      <c r="AK19" s="25">
        <f t="shared" si="26"/>
        <v>27.133893499999999</v>
      </c>
    </row>
    <row r="23" spans="1:256" ht="21" thickBot="1" x14ac:dyDescent="0.35"/>
    <row r="24" spans="1:256" ht="21" thickBot="1" x14ac:dyDescent="0.35">
      <c r="A24" s="49"/>
      <c r="B24" s="171" t="s">
        <v>47</v>
      </c>
      <c r="C24" s="172"/>
      <c r="D24" s="172"/>
      <c r="E24" s="172"/>
      <c r="F24" s="172"/>
      <c r="G24" s="172"/>
      <c r="H24" s="172"/>
      <c r="I24" s="172"/>
      <c r="J24" s="173"/>
      <c r="K24" s="174" t="s">
        <v>34</v>
      </c>
      <c r="L24" s="53"/>
      <c r="M24" s="175" t="s">
        <v>0</v>
      </c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76"/>
      <c r="AB24" s="176"/>
      <c r="AC24" s="177"/>
      <c r="AD24" s="1"/>
      <c r="AE24" s="1"/>
      <c r="AF24" s="1"/>
      <c r="AG24" s="1"/>
      <c r="AH24" s="1"/>
      <c r="AI24" s="1"/>
      <c r="AJ24" s="1"/>
      <c r="AK24" s="1"/>
    </row>
    <row r="25" spans="1:256" ht="38.25" customHeight="1" x14ac:dyDescent="0.3">
      <c r="A25" s="50"/>
      <c r="B25" s="47" t="s">
        <v>1</v>
      </c>
      <c r="C25" s="45" t="s">
        <v>2</v>
      </c>
      <c r="D25" s="45" t="s">
        <v>3</v>
      </c>
      <c r="E25" s="45" t="s">
        <v>4</v>
      </c>
      <c r="F25" s="45" t="s">
        <v>5</v>
      </c>
      <c r="G25" s="45" t="s">
        <v>6</v>
      </c>
      <c r="H25" s="45" t="s">
        <v>7</v>
      </c>
      <c r="I25" s="45" t="s">
        <v>8</v>
      </c>
      <c r="J25" s="46" t="s">
        <v>9</v>
      </c>
      <c r="K25" s="174"/>
      <c r="L25" s="53"/>
      <c r="M25" s="3" t="s">
        <v>10</v>
      </c>
      <c r="N25" s="4" t="s">
        <v>11</v>
      </c>
      <c r="O25" s="4" t="s">
        <v>12</v>
      </c>
      <c r="P25" s="5" t="s">
        <v>13</v>
      </c>
      <c r="Q25" s="6" t="s">
        <v>14</v>
      </c>
      <c r="R25" s="7" t="s">
        <v>15</v>
      </c>
      <c r="S25" s="7" t="s">
        <v>16</v>
      </c>
      <c r="T25" s="7" t="s">
        <v>17</v>
      </c>
      <c r="U25" s="7" t="s">
        <v>18</v>
      </c>
      <c r="V25" s="8" t="s">
        <v>19</v>
      </c>
      <c r="W25" s="9" t="s">
        <v>20</v>
      </c>
      <c r="X25" s="3" t="s">
        <v>21</v>
      </c>
      <c r="Y25" s="5" t="s">
        <v>22</v>
      </c>
      <c r="Z25" s="10" t="s">
        <v>23</v>
      </c>
      <c r="AA25" s="11" t="s">
        <v>24</v>
      </c>
      <c r="AB25" s="11" t="s">
        <v>25</v>
      </c>
      <c r="AC25" s="11" t="s">
        <v>26</v>
      </c>
      <c r="AD25" s="11" t="s">
        <v>27</v>
      </c>
      <c r="AE25" s="12" t="s">
        <v>28</v>
      </c>
      <c r="AF25" s="3" t="s">
        <v>29</v>
      </c>
      <c r="AG25" s="3" t="s">
        <v>30</v>
      </c>
      <c r="AH25" s="13" t="s">
        <v>18</v>
      </c>
      <c r="AI25" s="14" t="s">
        <v>31</v>
      </c>
      <c r="AJ25" s="14" t="s">
        <v>32</v>
      </c>
      <c r="AK25" s="15" t="s">
        <v>33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256" customFormat="1" ht="209.25" customHeight="1" x14ac:dyDescent="0.35">
      <c r="A26" s="41"/>
      <c r="B26" s="68">
        <v>1</v>
      </c>
      <c r="C26" s="166" t="s">
        <v>70</v>
      </c>
      <c r="D26" s="167"/>
      <c r="E26" s="63" t="s">
        <v>53</v>
      </c>
      <c r="F26" s="64">
        <v>40</v>
      </c>
      <c r="G26" s="65">
        <f t="shared" ref="G26:G32" si="29">AI26</f>
        <v>34.889863750000004</v>
      </c>
      <c r="H26" s="66" t="s">
        <v>81</v>
      </c>
      <c r="I26" s="62" t="s">
        <v>48</v>
      </c>
      <c r="J26" s="67">
        <f t="shared" ref="J26:J33" si="30">F26*G26</f>
        <v>1395.5945500000003</v>
      </c>
      <c r="K26" s="17"/>
      <c r="L26" s="54"/>
      <c r="M26" s="61" t="s">
        <v>54</v>
      </c>
      <c r="N26" s="168" t="s">
        <v>60</v>
      </c>
      <c r="O26" s="169"/>
      <c r="P26" s="170"/>
      <c r="Q26" s="58">
        <f>23</f>
        <v>23</v>
      </c>
      <c r="R26" s="55">
        <v>33.6</v>
      </c>
      <c r="S26" s="18">
        <f t="shared" ref="S26" si="31">Q26*R26/100</f>
        <v>7.7280000000000006</v>
      </c>
      <c r="T26" s="19">
        <f t="shared" ref="T26" si="32">S26*V26</f>
        <v>309.12</v>
      </c>
      <c r="U26" s="20">
        <f t="shared" ref="U26" si="33">Q26+S26</f>
        <v>30.728000000000002</v>
      </c>
      <c r="V26" s="55">
        <f>F26</f>
        <v>40</v>
      </c>
      <c r="W26" s="21">
        <f>Q26*2</f>
        <v>46</v>
      </c>
      <c r="X26" s="44">
        <v>95</v>
      </c>
      <c r="Y26" s="32">
        <f t="shared" ref="Y26" si="34">V26*U26+W26+X26</f>
        <v>1370.1200000000001</v>
      </c>
      <c r="Z26" s="59" t="s">
        <v>68</v>
      </c>
      <c r="AA26" s="56">
        <v>0</v>
      </c>
      <c r="AB26" s="57">
        <v>1</v>
      </c>
      <c r="AC26" s="57">
        <v>1</v>
      </c>
      <c r="AD26" s="57">
        <v>1</v>
      </c>
      <c r="AE26" s="34">
        <f t="shared" ref="AE26" si="35">AA26*AB26*AC26*AD26</f>
        <v>0</v>
      </c>
      <c r="AF26" s="35">
        <v>4.8499999999999996</v>
      </c>
      <c r="AG26" s="43">
        <f t="shared" ref="AG26:AG33" si="36">1.5%*(Y26+AE26+AF26)</f>
        <v>20.624549999999999</v>
      </c>
      <c r="AH26" s="22">
        <f t="shared" ref="AH26" si="37">Y26+AE26+AG26+AF26</f>
        <v>1395.59455</v>
      </c>
      <c r="AI26" s="23">
        <f t="shared" ref="AI26" si="38">AH26/V26</f>
        <v>34.889863750000004</v>
      </c>
      <c r="AJ26" s="24">
        <f t="shared" ref="AJ26" si="39">AI26*18%</f>
        <v>6.2801754750000001</v>
      </c>
      <c r="AK26" s="25">
        <f t="shared" ref="AK26" si="40">AI26+AJ26</f>
        <v>41.170039225000004</v>
      </c>
      <c r="AL26" s="26"/>
      <c r="AM26" s="27"/>
      <c r="AN26" s="27"/>
      <c r="AO26" s="27"/>
      <c r="AP26" s="27"/>
      <c r="AQ26" s="28"/>
      <c r="AR26" s="29"/>
      <c r="AS26" s="30"/>
      <c r="AT26" s="30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  <c r="HE26" s="31"/>
      <c r="HF26" s="31"/>
      <c r="HG26" s="31"/>
      <c r="HH26" s="31"/>
      <c r="HI26" s="31"/>
      <c r="HJ26" s="31"/>
      <c r="HK26" s="31"/>
      <c r="HL26" s="31"/>
      <c r="HM26" s="31"/>
      <c r="HN26" s="31"/>
      <c r="HO26" s="31"/>
      <c r="HP26" s="31"/>
      <c r="HQ26" s="31"/>
      <c r="HR26" s="31"/>
      <c r="HS26" s="31"/>
      <c r="HT26" s="31"/>
      <c r="HU26" s="31"/>
      <c r="HV26" s="31"/>
      <c r="HW26" s="31"/>
      <c r="HX26" s="31"/>
      <c r="HY26" s="31"/>
      <c r="HZ26" s="31"/>
      <c r="IA26" s="31"/>
      <c r="IB26" s="31"/>
      <c r="IC26" s="31"/>
      <c r="ID26" s="31"/>
      <c r="IE26" s="31"/>
      <c r="IF26" s="31"/>
      <c r="IG26" s="31"/>
      <c r="IH26" s="31"/>
      <c r="II26" s="31"/>
      <c r="IJ26" s="31"/>
      <c r="IK26" s="31"/>
      <c r="IL26" s="31"/>
      <c r="IM26" s="31"/>
      <c r="IN26" s="31"/>
      <c r="IO26" s="31"/>
      <c r="IP26" s="31"/>
      <c r="IQ26" s="31"/>
      <c r="IR26" s="31"/>
      <c r="IS26" s="31"/>
      <c r="IT26" s="31"/>
      <c r="IU26" s="31"/>
      <c r="IV26" s="31"/>
    </row>
    <row r="27" spans="1:256" s="29" customFormat="1" ht="209.25" customHeight="1" x14ac:dyDescent="0.35">
      <c r="A27" s="52"/>
      <c r="B27" s="68">
        <v>2</v>
      </c>
      <c r="C27" s="166" t="s">
        <v>71</v>
      </c>
      <c r="D27" s="167"/>
      <c r="E27" s="63" t="s">
        <v>53</v>
      </c>
      <c r="F27" s="64">
        <v>40</v>
      </c>
      <c r="G27" s="65">
        <f t="shared" si="29"/>
        <v>26.487693750000005</v>
      </c>
      <c r="H27" s="66" t="s">
        <v>35</v>
      </c>
      <c r="I27" s="62" t="s">
        <v>49</v>
      </c>
      <c r="J27" s="67">
        <f t="shared" si="30"/>
        <v>1059.5077500000002</v>
      </c>
      <c r="K27" s="39"/>
      <c r="L27" s="54"/>
      <c r="M27" s="61" t="s">
        <v>55</v>
      </c>
      <c r="N27" s="168" t="s">
        <v>61</v>
      </c>
      <c r="O27" s="169"/>
      <c r="P27" s="170"/>
      <c r="Q27" s="58">
        <f>(18/1.15)</f>
        <v>15.65217391304348</v>
      </c>
      <c r="R27" s="55">
        <v>33</v>
      </c>
      <c r="S27" s="18">
        <f t="shared" ref="S27:S33" si="41">Q27*R27/100</f>
        <v>5.1652173913043491</v>
      </c>
      <c r="T27" s="19">
        <f t="shared" ref="T27:T33" si="42">S27*V27</f>
        <v>206.60869565217396</v>
      </c>
      <c r="U27" s="20">
        <f t="shared" ref="U27:U33" si="43">Q27+S27</f>
        <v>20.817391304347829</v>
      </c>
      <c r="V27" s="55">
        <f t="shared" ref="V27:V33" si="44">F27</f>
        <v>40</v>
      </c>
      <c r="W27" s="21">
        <f t="shared" ref="W27:W33" si="45">Q27*2</f>
        <v>31.304347826086961</v>
      </c>
      <c r="X27" s="44">
        <v>95</v>
      </c>
      <c r="Y27" s="32">
        <f t="shared" ref="Y27:Y33" si="46">V27*U27+W27+X27</f>
        <v>959.00000000000023</v>
      </c>
      <c r="Z27" s="59" t="s">
        <v>69</v>
      </c>
      <c r="AA27" s="56">
        <v>80</v>
      </c>
      <c r="AB27" s="57">
        <v>1</v>
      </c>
      <c r="AC27" s="57">
        <v>1</v>
      </c>
      <c r="AD27" s="57">
        <v>1</v>
      </c>
      <c r="AE27" s="34">
        <f t="shared" ref="AE27:AE33" si="47">AA27*AB27*AC27*AD27</f>
        <v>80</v>
      </c>
      <c r="AF27" s="35">
        <v>4.8499999999999996</v>
      </c>
      <c r="AG27" s="43">
        <f t="shared" si="36"/>
        <v>15.657750000000002</v>
      </c>
      <c r="AH27" s="22">
        <f t="shared" ref="AH27:AH33" si="48">Y27+AE27+AG27+AF27</f>
        <v>1059.5077500000002</v>
      </c>
      <c r="AI27" s="23">
        <f t="shared" ref="AI27:AI33" si="49">AH27/V27</f>
        <v>26.487693750000005</v>
      </c>
      <c r="AJ27" s="24">
        <f t="shared" ref="AJ27:AJ33" si="50">AI27*18%</f>
        <v>4.7677848750000011</v>
      </c>
      <c r="AK27" s="25">
        <f t="shared" ref="AK27:AK33" si="51">AI27+AJ27</f>
        <v>31.255478625000006</v>
      </c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40"/>
      <c r="DU27" s="40"/>
      <c r="DV27" s="40"/>
      <c r="DW27" s="40"/>
      <c r="DX27" s="40"/>
      <c r="DY27" s="40"/>
      <c r="DZ27" s="40"/>
      <c r="EA27" s="40"/>
      <c r="EB27" s="40"/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  <c r="IO27" s="40"/>
      <c r="IP27" s="40"/>
      <c r="IQ27" s="40"/>
      <c r="IR27" s="40"/>
      <c r="IS27" s="40"/>
      <c r="IT27" s="40"/>
      <c r="IU27" s="40"/>
      <c r="IV27" s="40"/>
    </row>
    <row r="28" spans="1:256" s="38" customFormat="1" ht="209.25" customHeight="1" x14ac:dyDescent="0.3">
      <c r="A28" s="36"/>
      <c r="B28" s="68">
        <v>3</v>
      </c>
      <c r="C28" s="166" t="s">
        <v>72</v>
      </c>
      <c r="D28" s="167"/>
      <c r="E28" s="63" t="s">
        <v>53</v>
      </c>
      <c r="F28" s="64">
        <v>40</v>
      </c>
      <c r="G28" s="65">
        <f t="shared" si="29"/>
        <v>12.186830950000001</v>
      </c>
      <c r="H28" s="66" t="s">
        <v>81</v>
      </c>
      <c r="I28" s="62" t="s">
        <v>50</v>
      </c>
      <c r="J28" s="67">
        <f t="shared" si="30"/>
        <v>487.47323800000004</v>
      </c>
      <c r="K28" s="60"/>
      <c r="L28" s="54"/>
      <c r="M28" s="61" t="s">
        <v>56</v>
      </c>
      <c r="N28" s="168" t="s">
        <v>62</v>
      </c>
      <c r="O28" s="169"/>
      <c r="P28" s="170"/>
      <c r="Q28" s="58">
        <f>(266.4/40)</f>
        <v>6.6599999999999993</v>
      </c>
      <c r="R28" s="55">
        <v>37.799999999999997</v>
      </c>
      <c r="S28" s="18">
        <f t="shared" si="41"/>
        <v>2.5174799999999995</v>
      </c>
      <c r="T28" s="19">
        <f t="shared" si="42"/>
        <v>100.69919999999998</v>
      </c>
      <c r="U28" s="20">
        <f t="shared" si="43"/>
        <v>9.1774799999999992</v>
      </c>
      <c r="V28" s="55">
        <f t="shared" si="44"/>
        <v>40</v>
      </c>
      <c r="W28" s="21">
        <f t="shared" si="45"/>
        <v>13.319999999999999</v>
      </c>
      <c r="X28" s="44">
        <v>95</v>
      </c>
      <c r="Y28" s="32">
        <f t="shared" si="46"/>
        <v>475.41919999999999</v>
      </c>
      <c r="Z28" s="59" t="s">
        <v>68</v>
      </c>
      <c r="AA28" s="56">
        <v>0</v>
      </c>
      <c r="AB28" s="57">
        <v>1</v>
      </c>
      <c r="AC28" s="57">
        <v>1</v>
      </c>
      <c r="AD28" s="57">
        <v>1</v>
      </c>
      <c r="AE28" s="34">
        <f t="shared" si="47"/>
        <v>0</v>
      </c>
      <c r="AF28" s="35">
        <v>4.8499999999999996</v>
      </c>
      <c r="AG28" s="43">
        <f t="shared" si="36"/>
        <v>7.2040379999999997</v>
      </c>
      <c r="AH28" s="22">
        <f t="shared" si="48"/>
        <v>487.47323800000004</v>
      </c>
      <c r="AI28" s="23">
        <f t="shared" si="49"/>
        <v>12.186830950000001</v>
      </c>
      <c r="AJ28" s="24">
        <f t="shared" si="50"/>
        <v>2.1936295710000002</v>
      </c>
      <c r="AK28" s="25">
        <f t="shared" si="51"/>
        <v>14.380460521000002</v>
      </c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</row>
    <row r="29" spans="1:256" s="33" customFormat="1" ht="219" customHeight="1" thickBot="1" x14ac:dyDescent="0.35">
      <c r="A29" s="51"/>
      <c r="B29" s="68">
        <v>4</v>
      </c>
      <c r="C29" s="166" t="s">
        <v>74</v>
      </c>
      <c r="D29" s="167"/>
      <c r="E29" s="63" t="s">
        <v>53</v>
      </c>
      <c r="F29" s="64">
        <v>40</v>
      </c>
      <c r="G29" s="65">
        <f t="shared" si="29"/>
        <v>53.291813749999996</v>
      </c>
      <c r="H29" s="66" t="s">
        <v>35</v>
      </c>
      <c r="I29" s="62" t="s">
        <v>73</v>
      </c>
      <c r="J29" s="67">
        <f t="shared" si="30"/>
        <v>2131.6725499999998</v>
      </c>
      <c r="K29" s="53" t="s">
        <v>40</v>
      </c>
      <c r="L29" s="54"/>
      <c r="M29" s="61" t="s">
        <v>57</v>
      </c>
      <c r="N29" s="168" t="s">
        <v>63</v>
      </c>
      <c r="O29" s="169"/>
      <c r="P29" s="170"/>
      <c r="Q29" s="58">
        <f>34</f>
        <v>34</v>
      </c>
      <c r="R29" s="55">
        <v>36.200000000000003</v>
      </c>
      <c r="S29" s="18">
        <f t="shared" si="41"/>
        <v>12.308000000000002</v>
      </c>
      <c r="T29" s="19">
        <f t="shared" si="42"/>
        <v>492.32000000000005</v>
      </c>
      <c r="U29" s="20">
        <f t="shared" si="43"/>
        <v>46.308</v>
      </c>
      <c r="V29" s="55">
        <f t="shared" si="44"/>
        <v>40</v>
      </c>
      <c r="W29" s="21">
        <f t="shared" si="45"/>
        <v>68</v>
      </c>
      <c r="X29" s="44">
        <v>95</v>
      </c>
      <c r="Y29" s="32">
        <f t="shared" si="46"/>
        <v>2015.32</v>
      </c>
      <c r="Z29" s="59" t="s">
        <v>69</v>
      </c>
      <c r="AA29" s="56">
        <v>80</v>
      </c>
      <c r="AB29" s="57">
        <v>1</v>
      </c>
      <c r="AC29" s="57">
        <v>1</v>
      </c>
      <c r="AD29" s="57">
        <v>1</v>
      </c>
      <c r="AE29" s="34">
        <f t="shared" si="47"/>
        <v>80</v>
      </c>
      <c r="AF29" s="35">
        <v>4.8499999999999996</v>
      </c>
      <c r="AG29" s="43">
        <f t="shared" si="36"/>
        <v>31.502549999999992</v>
      </c>
      <c r="AH29" s="22">
        <f t="shared" si="48"/>
        <v>2131.6725499999998</v>
      </c>
      <c r="AI29" s="23">
        <f t="shared" si="49"/>
        <v>53.291813749999996</v>
      </c>
      <c r="AJ29" s="24">
        <f t="shared" si="50"/>
        <v>9.5925264749999997</v>
      </c>
      <c r="AK29" s="25">
        <f t="shared" si="51"/>
        <v>62.884340224999995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</row>
    <row r="30" spans="1:256" ht="218.25" customHeight="1" x14ac:dyDescent="0.3">
      <c r="B30" s="68">
        <v>5</v>
      </c>
      <c r="C30" s="166" t="s">
        <v>75</v>
      </c>
      <c r="D30" s="167"/>
      <c r="E30" s="63" t="s">
        <v>53</v>
      </c>
      <c r="F30" s="64">
        <v>40</v>
      </c>
      <c r="G30" s="65">
        <f t="shared" si="29"/>
        <v>10.492816250000001</v>
      </c>
      <c r="H30" s="66" t="s">
        <v>35</v>
      </c>
      <c r="I30" s="62" t="s">
        <v>51</v>
      </c>
      <c r="J30" s="67">
        <f t="shared" si="30"/>
        <v>419.71265000000005</v>
      </c>
      <c r="L30" s="54"/>
      <c r="M30" s="61" t="s">
        <v>58</v>
      </c>
      <c r="N30" s="168" t="s">
        <v>63</v>
      </c>
      <c r="O30" s="169"/>
      <c r="P30" s="170"/>
      <c r="Q30" s="58">
        <f>3.5</f>
        <v>3.5</v>
      </c>
      <c r="R30" s="55">
        <v>61.9</v>
      </c>
      <c r="S30" s="18">
        <f t="shared" si="41"/>
        <v>2.1665000000000001</v>
      </c>
      <c r="T30" s="19">
        <f t="shared" si="42"/>
        <v>86.66</v>
      </c>
      <c r="U30" s="20">
        <f t="shared" si="43"/>
        <v>5.6665000000000001</v>
      </c>
      <c r="V30" s="55">
        <f t="shared" si="44"/>
        <v>40</v>
      </c>
      <c r="W30" s="21">
        <f t="shared" si="45"/>
        <v>7</v>
      </c>
      <c r="X30" s="44">
        <v>95</v>
      </c>
      <c r="Y30" s="32">
        <f t="shared" si="46"/>
        <v>328.65999999999997</v>
      </c>
      <c r="Z30" s="59" t="s">
        <v>69</v>
      </c>
      <c r="AA30" s="56">
        <v>80</v>
      </c>
      <c r="AB30" s="57">
        <v>1</v>
      </c>
      <c r="AC30" s="57">
        <v>1</v>
      </c>
      <c r="AD30" s="57">
        <v>1</v>
      </c>
      <c r="AE30" s="34">
        <f t="shared" si="47"/>
        <v>80</v>
      </c>
      <c r="AF30" s="35">
        <v>4.8499999999999996</v>
      </c>
      <c r="AG30" s="43">
        <f t="shared" si="36"/>
        <v>6.2026499999999993</v>
      </c>
      <c r="AH30" s="22">
        <f t="shared" si="48"/>
        <v>419.71265</v>
      </c>
      <c r="AI30" s="23">
        <f t="shared" si="49"/>
        <v>10.492816250000001</v>
      </c>
      <c r="AJ30" s="24">
        <f t="shared" si="50"/>
        <v>1.8887069250000001</v>
      </c>
      <c r="AK30" s="25">
        <f t="shared" si="51"/>
        <v>12.381523175000002</v>
      </c>
    </row>
    <row r="31" spans="1:256" ht="334.5" customHeight="1" x14ac:dyDescent="0.3">
      <c r="B31" s="68">
        <v>6</v>
      </c>
      <c r="C31" s="166" t="s">
        <v>76</v>
      </c>
      <c r="D31" s="167"/>
      <c r="E31" s="63" t="s">
        <v>53</v>
      </c>
      <c r="F31" s="64">
        <v>40</v>
      </c>
      <c r="G31" s="65">
        <f t="shared" si="29"/>
        <v>24.486621250000002</v>
      </c>
      <c r="H31" s="66" t="s">
        <v>81</v>
      </c>
      <c r="I31" s="62" t="s">
        <v>66</v>
      </c>
      <c r="J31" s="67">
        <f t="shared" si="30"/>
        <v>979.46485000000007</v>
      </c>
      <c r="L31" s="54"/>
      <c r="M31" s="61" t="s">
        <v>67</v>
      </c>
      <c r="N31" s="168" t="s">
        <v>80</v>
      </c>
      <c r="O31" s="169"/>
      <c r="P31" s="170"/>
      <c r="Q31" s="58">
        <v>14.5</v>
      </c>
      <c r="R31" s="55">
        <v>43.3</v>
      </c>
      <c r="S31" s="18">
        <f t="shared" si="41"/>
        <v>6.2784999999999993</v>
      </c>
      <c r="T31" s="19">
        <f t="shared" si="42"/>
        <v>251.14</v>
      </c>
      <c r="U31" s="20">
        <f t="shared" si="43"/>
        <v>20.778500000000001</v>
      </c>
      <c r="V31" s="55">
        <f t="shared" si="44"/>
        <v>40</v>
      </c>
      <c r="W31" s="21">
        <f t="shared" si="45"/>
        <v>29</v>
      </c>
      <c r="X31" s="44">
        <v>100</v>
      </c>
      <c r="Y31" s="32">
        <f t="shared" si="46"/>
        <v>960.1400000000001</v>
      </c>
      <c r="Z31" s="59" t="s">
        <v>68</v>
      </c>
      <c r="AA31" s="56">
        <v>0</v>
      </c>
      <c r="AB31" s="57">
        <v>1</v>
      </c>
      <c r="AC31" s="57">
        <v>1</v>
      </c>
      <c r="AD31" s="57">
        <v>1</v>
      </c>
      <c r="AE31" s="34">
        <f t="shared" si="47"/>
        <v>0</v>
      </c>
      <c r="AF31" s="35">
        <v>4.8499999999999996</v>
      </c>
      <c r="AG31" s="43">
        <f t="shared" si="36"/>
        <v>14.474850000000002</v>
      </c>
      <c r="AH31" s="22">
        <f t="shared" si="48"/>
        <v>979.46485000000007</v>
      </c>
      <c r="AI31" s="23">
        <f t="shared" si="49"/>
        <v>24.486621250000002</v>
      </c>
      <c r="AJ31" s="24">
        <f t="shared" si="50"/>
        <v>4.4075918249999999</v>
      </c>
      <c r="AK31" s="25">
        <f t="shared" si="51"/>
        <v>28.894213075000003</v>
      </c>
    </row>
    <row r="32" spans="1:256" ht="182.25" x14ac:dyDescent="0.3">
      <c r="B32" s="68">
        <v>7</v>
      </c>
      <c r="C32" s="166" t="s">
        <v>77</v>
      </c>
      <c r="D32" s="167"/>
      <c r="E32" s="63" t="s">
        <v>53</v>
      </c>
      <c r="F32" s="64">
        <v>40</v>
      </c>
      <c r="G32" s="65">
        <f t="shared" si="29"/>
        <v>13.193223749999998</v>
      </c>
      <c r="H32" s="66" t="s">
        <v>35</v>
      </c>
      <c r="I32" s="62" t="s">
        <v>52</v>
      </c>
      <c r="J32" s="67">
        <f t="shared" si="30"/>
        <v>527.72894999999994</v>
      </c>
      <c r="L32" s="54"/>
      <c r="M32" s="61" t="s">
        <v>58</v>
      </c>
      <c r="N32" s="168" t="s">
        <v>64</v>
      </c>
      <c r="O32" s="169"/>
      <c r="P32" s="170"/>
      <c r="Q32" s="58">
        <f>6</f>
        <v>6</v>
      </c>
      <c r="R32" s="55">
        <v>36.700000000000003</v>
      </c>
      <c r="S32" s="18">
        <f t="shared" si="41"/>
        <v>2.202</v>
      </c>
      <c r="T32" s="19">
        <f t="shared" si="42"/>
        <v>88.08</v>
      </c>
      <c r="U32" s="20">
        <f t="shared" si="43"/>
        <v>8.202</v>
      </c>
      <c r="V32" s="55">
        <f t="shared" si="44"/>
        <v>40</v>
      </c>
      <c r="W32" s="21">
        <f t="shared" si="45"/>
        <v>12</v>
      </c>
      <c r="X32" s="44">
        <v>95</v>
      </c>
      <c r="Y32" s="32">
        <f t="shared" si="46"/>
        <v>435.08</v>
      </c>
      <c r="Z32" s="59" t="s">
        <v>69</v>
      </c>
      <c r="AA32" s="56">
        <v>80</v>
      </c>
      <c r="AB32" s="57">
        <v>1</v>
      </c>
      <c r="AC32" s="57">
        <v>1</v>
      </c>
      <c r="AD32" s="57">
        <v>1</v>
      </c>
      <c r="AE32" s="34">
        <f t="shared" si="47"/>
        <v>80</v>
      </c>
      <c r="AF32" s="35">
        <v>4.8499999999999996</v>
      </c>
      <c r="AG32" s="43">
        <f t="shared" si="36"/>
        <v>7.7989499999999987</v>
      </c>
      <c r="AH32" s="22">
        <f t="shared" si="48"/>
        <v>527.72894999999994</v>
      </c>
      <c r="AI32" s="23">
        <f t="shared" si="49"/>
        <v>13.193223749999998</v>
      </c>
      <c r="AJ32" s="24">
        <f t="shared" si="50"/>
        <v>2.3747802749999996</v>
      </c>
      <c r="AK32" s="25">
        <f t="shared" si="51"/>
        <v>15.568004024999997</v>
      </c>
    </row>
    <row r="33" spans="1:256" ht="279.75" customHeight="1" x14ac:dyDescent="0.3">
      <c r="A33" s="48" t="s">
        <v>82</v>
      </c>
      <c r="B33" s="68">
        <v>8</v>
      </c>
      <c r="C33" s="166" t="s">
        <v>78</v>
      </c>
      <c r="D33" s="167"/>
      <c r="E33" s="63" t="s">
        <v>53</v>
      </c>
      <c r="F33" s="64">
        <v>40</v>
      </c>
      <c r="G33" s="65">
        <f>AI33</f>
        <v>22.994824999999999</v>
      </c>
      <c r="H33" s="66" t="s">
        <v>83</v>
      </c>
      <c r="I33" s="62" t="s">
        <v>79</v>
      </c>
      <c r="J33" s="67">
        <f t="shared" si="30"/>
        <v>919.79299999999989</v>
      </c>
      <c r="L33" s="54"/>
      <c r="M33" s="61" t="s">
        <v>59</v>
      </c>
      <c r="N33" s="168" t="s">
        <v>65</v>
      </c>
      <c r="O33" s="169"/>
      <c r="P33" s="170"/>
      <c r="Q33" s="58">
        <f>(225/40)+1+1.5+2.5</f>
        <v>10.625</v>
      </c>
      <c r="R33" s="55">
        <v>56.6</v>
      </c>
      <c r="S33" s="18">
        <f t="shared" si="41"/>
        <v>6.0137499999999999</v>
      </c>
      <c r="T33" s="19">
        <f t="shared" si="42"/>
        <v>240.55</v>
      </c>
      <c r="U33" s="20">
        <f t="shared" si="43"/>
        <v>16.638750000000002</v>
      </c>
      <c r="V33" s="55">
        <f t="shared" si="44"/>
        <v>40</v>
      </c>
      <c r="W33" s="21">
        <f t="shared" si="45"/>
        <v>21.25</v>
      </c>
      <c r="X33" s="44">
        <v>120</v>
      </c>
      <c r="Y33" s="32">
        <f t="shared" si="46"/>
        <v>806.80000000000007</v>
      </c>
      <c r="Z33" s="59" t="s">
        <v>69</v>
      </c>
      <c r="AA33" s="56">
        <v>80</v>
      </c>
      <c r="AB33" s="57">
        <v>1</v>
      </c>
      <c r="AC33" s="57">
        <v>1</v>
      </c>
      <c r="AD33" s="57">
        <v>1</v>
      </c>
      <c r="AE33" s="34">
        <f t="shared" si="47"/>
        <v>80</v>
      </c>
      <c r="AF33" s="35">
        <f>V33/10*4.85</f>
        <v>19.399999999999999</v>
      </c>
      <c r="AG33" s="43">
        <f t="shared" si="36"/>
        <v>13.593</v>
      </c>
      <c r="AH33" s="22">
        <f t="shared" si="48"/>
        <v>919.79300000000001</v>
      </c>
      <c r="AI33" s="23">
        <f t="shared" si="49"/>
        <v>22.994824999999999</v>
      </c>
      <c r="AJ33" s="24">
        <f t="shared" si="50"/>
        <v>4.1390684999999996</v>
      </c>
      <c r="AK33" s="25">
        <f t="shared" si="51"/>
        <v>27.133893499999999</v>
      </c>
    </row>
    <row r="37" spans="1:256" ht="21" thickBot="1" x14ac:dyDescent="0.35"/>
    <row r="38" spans="1:256" ht="21" thickBot="1" x14ac:dyDescent="0.35">
      <c r="A38" s="49"/>
      <c r="B38" s="171" t="s">
        <v>47</v>
      </c>
      <c r="C38" s="172"/>
      <c r="D38" s="172"/>
      <c r="E38" s="172"/>
      <c r="F38" s="172"/>
      <c r="G38" s="172"/>
      <c r="H38" s="172"/>
      <c r="I38" s="172"/>
      <c r="J38" s="173"/>
      <c r="K38" s="174" t="s">
        <v>34</v>
      </c>
      <c r="L38" s="53"/>
      <c r="M38" s="175" t="s">
        <v>0</v>
      </c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  <c r="AC38" s="177"/>
      <c r="AD38" s="1"/>
      <c r="AE38" s="1"/>
      <c r="AF38" s="1"/>
      <c r="AG38" s="1"/>
      <c r="AH38" s="1"/>
      <c r="AI38" s="1"/>
      <c r="AJ38" s="1"/>
      <c r="AK38" s="1"/>
    </row>
    <row r="39" spans="1:256" ht="38.25" customHeight="1" x14ac:dyDescent="0.3">
      <c r="A39" s="50"/>
      <c r="B39" s="47" t="s">
        <v>1</v>
      </c>
      <c r="C39" s="45" t="s">
        <v>2</v>
      </c>
      <c r="D39" s="45" t="s">
        <v>3</v>
      </c>
      <c r="E39" s="45" t="s">
        <v>4</v>
      </c>
      <c r="F39" s="45" t="s">
        <v>5</v>
      </c>
      <c r="G39" s="45" t="s">
        <v>6</v>
      </c>
      <c r="H39" s="45" t="s">
        <v>7</v>
      </c>
      <c r="I39" s="45" t="s">
        <v>8</v>
      </c>
      <c r="J39" s="46" t="s">
        <v>9</v>
      </c>
      <c r="K39" s="174"/>
      <c r="L39" s="53"/>
      <c r="M39" s="3" t="s">
        <v>10</v>
      </c>
      <c r="N39" s="4" t="s">
        <v>11</v>
      </c>
      <c r="O39" s="4" t="s">
        <v>12</v>
      </c>
      <c r="P39" s="5" t="s">
        <v>13</v>
      </c>
      <c r="Q39" s="6" t="s">
        <v>14</v>
      </c>
      <c r="R39" s="7" t="s">
        <v>15</v>
      </c>
      <c r="S39" s="7" t="s">
        <v>16</v>
      </c>
      <c r="T39" s="7" t="s">
        <v>17</v>
      </c>
      <c r="U39" s="7" t="s">
        <v>18</v>
      </c>
      <c r="V39" s="8" t="s">
        <v>19</v>
      </c>
      <c r="W39" s="9" t="s">
        <v>20</v>
      </c>
      <c r="X39" s="3" t="s">
        <v>21</v>
      </c>
      <c r="Y39" s="5" t="s">
        <v>22</v>
      </c>
      <c r="Z39" s="10" t="s">
        <v>23</v>
      </c>
      <c r="AA39" s="11" t="s">
        <v>24</v>
      </c>
      <c r="AB39" s="11" t="s">
        <v>25</v>
      </c>
      <c r="AC39" s="11" t="s">
        <v>26</v>
      </c>
      <c r="AD39" s="11" t="s">
        <v>27</v>
      </c>
      <c r="AE39" s="12" t="s">
        <v>28</v>
      </c>
      <c r="AF39" s="3" t="s">
        <v>29</v>
      </c>
      <c r="AG39" s="3" t="s">
        <v>30</v>
      </c>
      <c r="AH39" s="13" t="s">
        <v>18</v>
      </c>
      <c r="AI39" s="14" t="s">
        <v>31</v>
      </c>
      <c r="AJ39" s="14" t="s">
        <v>32</v>
      </c>
      <c r="AK39" s="15" t="s">
        <v>33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256" customFormat="1" ht="409.6" customHeight="1" x14ac:dyDescent="0.35">
      <c r="A40" s="41"/>
      <c r="B40" s="205">
        <v>1</v>
      </c>
      <c r="C40" s="208" t="s">
        <v>44</v>
      </c>
      <c r="D40" s="209"/>
      <c r="E40" s="188" t="s">
        <v>36</v>
      </c>
      <c r="F40" s="197">
        <v>40</v>
      </c>
      <c r="G40" s="182">
        <v>162.29</v>
      </c>
      <c r="H40" s="179" t="s">
        <v>43</v>
      </c>
      <c r="I40" s="202" t="s">
        <v>39</v>
      </c>
      <c r="J40" s="185">
        <f t="shared" ref="J40" si="52">F40*G40</f>
        <v>6491.5999999999995</v>
      </c>
      <c r="K40" s="17"/>
      <c r="L40" s="54"/>
      <c r="M40" s="200" t="s">
        <v>37</v>
      </c>
      <c r="N40" s="178" t="s">
        <v>42</v>
      </c>
      <c r="O40" s="178"/>
      <c r="P40" s="178"/>
      <c r="Q40" s="58">
        <f>23+(18/1.15)+(266.4/40)+34+3.5+6+(225/40)+1+1.5+2.5</f>
        <v>99.43717391304348</v>
      </c>
      <c r="R40" s="55">
        <v>35.700000000000003</v>
      </c>
      <c r="S40" s="18">
        <f t="shared" ref="S40" si="53">Q40*R40/100</f>
        <v>35.499071086956526</v>
      </c>
      <c r="T40" s="19">
        <f t="shared" ref="T40" si="54">S40*V40</f>
        <v>1419.962843478261</v>
      </c>
      <c r="U40" s="20">
        <f t="shared" ref="U40" si="55">Q40+S40</f>
        <v>134.93624500000001</v>
      </c>
      <c r="V40" s="55">
        <f>F40</f>
        <v>40</v>
      </c>
      <c r="W40" s="21">
        <f>Q40*3</f>
        <v>298.31152173913046</v>
      </c>
      <c r="X40" s="44">
        <v>280</v>
      </c>
      <c r="Y40" s="32">
        <f t="shared" ref="Y40" si="56">V40*U40+W40+X40</f>
        <v>5975.7613217391308</v>
      </c>
      <c r="Z40" s="59" t="s">
        <v>38</v>
      </c>
      <c r="AA40" s="56">
        <f>(75*4)+(2.5*43)</f>
        <v>407.5</v>
      </c>
      <c r="AB40" s="57">
        <v>1</v>
      </c>
      <c r="AC40" s="57">
        <v>1</v>
      </c>
      <c r="AD40" s="57">
        <v>1</v>
      </c>
      <c r="AE40" s="34">
        <f t="shared" ref="AE40" si="57">AA40*AB40*AC40*AD40</f>
        <v>407.5</v>
      </c>
      <c r="AF40" s="35">
        <v>7</v>
      </c>
      <c r="AG40" s="43">
        <f t="shared" ref="AG40" si="58">1.5%*(Y40+AE40+AF40)</f>
        <v>95.853919826086965</v>
      </c>
      <c r="AH40" s="22">
        <f t="shared" ref="AH40" si="59">Y40+AE40+AG40+AF40</f>
        <v>6486.1152415652177</v>
      </c>
      <c r="AI40" s="23">
        <f t="shared" ref="AI40" si="60">AH40/V40</f>
        <v>162.15288103913045</v>
      </c>
      <c r="AJ40" s="24">
        <f t="shared" ref="AJ40" si="61">AI40*18%</f>
        <v>29.187518587043481</v>
      </c>
      <c r="AK40" s="25">
        <f t="shared" ref="AK40" si="62">AI40+AJ40</f>
        <v>191.34039962617393</v>
      </c>
      <c r="AL40" s="26"/>
      <c r="AM40" s="27"/>
      <c r="AN40" s="27"/>
      <c r="AO40" s="27"/>
      <c r="AP40" s="27"/>
      <c r="AQ40" s="28"/>
      <c r="AR40" s="29"/>
      <c r="AS40" s="30"/>
      <c r="AT40" s="30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1"/>
      <c r="FX40" s="31"/>
      <c r="FY40" s="31"/>
      <c r="FZ40" s="31"/>
      <c r="GA40" s="31"/>
      <c r="GB40" s="31"/>
      <c r="GC40" s="31"/>
      <c r="GD40" s="31"/>
      <c r="GE40" s="31"/>
      <c r="GF40" s="31"/>
      <c r="GG40" s="31"/>
      <c r="GH40" s="31"/>
      <c r="GI40" s="31"/>
      <c r="GJ40" s="31"/>
      <c r="GK40" s="31"/>
      <c r="GL40" s="31"/>
      <c r="GM40" s="31"/>
      <c r="GN40" s="31"/>
      <c r="GO40" s="31"/>
      <c r="GP40" s="31"/>
      <c r="GQ40" s="31"/>
      <c r="GR40" s="31"/>
      <c r="GS40" s="31"/>
      <c r="GT40" s="31"/>
      <c r="GU40" s="31"/>
      <c r="GV40" s="31"/>
      <c r="GW40" s="31"/>
      <c r="GX40" s="31"/>
      <c r="GY40" s="31"/>
      <c r="GZ40" s="31"/>
      <c r="HA40" s="31"/>
      <c r="HB40" s="31"/>
      <c r="HC40" s="31"/>
      <c r="HD40" s="31"/>
      <c r="HE40" s="31"/>
      <c r="HF40" s="31"/>
      <c r="HG40" s="31"/>
      <c r="HH40" s="31"/>
      <c r="HI40" s="31"/>
      <c r="HJ40" s="31"/>
      <c r="HK40" s="31"/>
      <c r="HL40" s="31"/>
      <c r="HM40" s="31"/>
      <c r="HN40" s="31"/>
      <c r="HO40" s="31"/>
      <c r="HP40" s="31"/>
      <c r="HQ40" s="31"/>
      <c r="HR40" s="31"/>
      <c r="HS40" s="31"/>
      <c r="HT40" s="31"/>
      <c r="HU40" s="31"/>
      <c r="HV40" s="31"/>
      <c r="HW40" s="31"/>
      <c r="HX40" s="31"/>
      <c r="HY40" s="31"/>
      <c r="HZ40" s="31"/>
      <c r="IA40" s="31"/>
      <c r="IB40" s="31"/>
      <c r="IC40" s="31"/>
      <c r="ID40" s="31"/>
      <c r="IE40" s="31"/>
      <c r="IF40" s="31"/>
      <c r="IG40" s="31"/>
      <c r="IH40" s="31"/>
      <c r="II40" s="31"/>
      <c r="IJ40" s="31"/>
      <c r="IK40" s="31"/>
      <c r="IL40" s="31"/>
      <c r="IM40" s="31"/>
      <c r="IN40" s="31"/>
      <c r="IO40" s="31"/>
      <c r="IP40" s="31"/>
      <c r="IQ40" s="31"/>
      <c r="IR40" s="31"/>
      <c r="IS40" s="31"/>
      <c r="IT40" s="31"/>
      <c r="IU40" s="31"/>
      <c r="IV40" s="31"/>
    </row>
    <row r="41" spans="1:256" s="29" customFormat="1" ht="409.6" customHeight="1" x14ac:dyDescent="0.35">
      <c r="A41" s="52"/>
      <c r="B41" s="206"/>
      <c r="C41" s="210"/>
      <c r="D41" s="211"/>
      <c r="E41" s="189"/>
      <c r="F41" s="198"/>
      <c r="G41" s="183"/>
      <c r="H41" s="180"/>
      <c r="I41" s="203"/>
      <c r="J41" s="186"/>
      <c r="K41" s="39"/>
      <c r="L41" s="54"/>
      <c r="M41" s="201"/>
      <c r="N41" s="178"/>
      <c r="O41" s="178"/>
      <c r="P41" s="178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0"/>
      <c r="DY41" s="40"/>
      <c r="DZ41" s="40"/>
      <c r="EA41" s="40"/>
      <c r="EB41" s="40"/>
      <c r="EC41" s="40"/>
      <c r="ED41" s="40"/>
      <c r="EE41" s="40"/>
      <c r="EF41" s="40"/>
      <c r="EG41" s="40"/>
      <c r="EH41" s="40"/>
      <c r="EI41" s="40"/>
      <c r="EJ41" s="40"/>
      <c r="EK41" s="40"/>
      <c r="EL41" s="40"/>
      <c r="EM41" s="40"/>
      <c r="EN41" s="40"/>
      <c r="EO41" s="40"/>
      <c r="EP41" s="40"/>
      <c r="EQ41" s="40"/>
      <c r="ER41" s="40"/>
      <c r="ES41" s="40"/>
      <c r="ET41" s="40"/>
      <c r="EU41" s="40"/>
      <c r="EV41" s="40"/>
      <c r="EW41" s="40"/>
      <c r="EX41" s="40"/>
      <c r="EY41" s="40"/>
      <c r="EZ41" s="40"/>
      <c r="FA41" s="40"/>
      <c r="FB41" s="40"/>
      <c r="FC41" s="40"/>
      <c r="FD41" s="40"/>
      <c r="FE41" s="40"/>
      <c r="FF41" s="40"/>
      <c r="FG41" s="40"/>
      <c r="FH41" s="40"/>
      <c r="FI41" s="40"/>
      <c r="FJ41" s="40"/>
      <c r="FK41" s="40"/>
      <c r="FL41" s="40"/>
      <c r="FM41" s="40"/>
      <c r="FN41" s="40"/>
      <c r="FO41" s="40"/>
      <c r="FP41" s="40"/>
      <c r="FQ41" s="40"/>
      <c r="FR41" s="40"/>
      <c r="FS41" s="40"/>
      <c r="FT41" s="40"/>
      <c r="FU41" s="40"/>
      <c r="FV41" s="40"/>
      <c r="FW41" s="40"/>
      <c r="FX41" s="40"/>
      <c r="FY41" s="40"/>
      <c r="FZ41" s="40"/>
      <c r="GA41" s="40"/>
      <c r="GB41" s="40"/>
      <c r="GC41" s="40"/>
      <c r="GD41" s="40"/>
      <c r="GE41" s="40"/>
      <c r="GF41" s="40"/>
      <c r="GG41" s="40"/>
      <c r="GH41" s="40"/>
      <c r="GI41" s="40"/>
      <c r="GJ41" s="40"/>
      <c r="GK41" s="40"/>
      <c r="GL41" s="40"/>
      <c r="GM41" s="40"/>
      <c r="GN41" s="40"/>
      <c r="GO41" s="40"/>
      <c r="GP41" s="40"/>
      <c r="GQ41" s="40"/>
      <c r="GR41" s="40"/>
      <c r="GS41" s="40"/>
      <c r="GT41" s="40"/>
      <c r="GU41" s="40"/>
      <c r="GV41" s="40"/>
      <c r="GW41" s="40"/>
      <c r="GX41" s="40"/>
      <c r="GY41" s="40"/>
      <c r="GZ41" s="40"/>
      <c r="HA41" s="40"/>
      <c r="HB41" s="40"/>
      <c r="HC41" s="40"/>
      <c r="HD41" s="40"/>
      <c r="HE41" s="40"/>
      <c r="HF41" s="40"/>
      <c r="HG41" s="40"/>
      <c r="HH41" s="40"/>
      <c r="HI41" s="40"/>
      <c r="HJ41" s="40"/>
      <c r="HK41" s="40"/>
      <c r="HL41" s="40"/>
      <c r="HM41" s="40"/>
      <c r="HN41" s="40"/>
      <c r="HO41" s="40"/>
      <c r="HP41" s="40"/>
      <c r="HQ41" s="40"/>
      <c r="HR41" s="40"/>
      <c r="HS41" s="40"/>
      <c r="HT41" s="40"/>
      <c r="HU41" s="40"/>
      <c r="HV41" s="40"/>
      <c r="HW41" s="40"/>
      <c r="HX41" s="40"/>
      <c r="HY41" s="40"/>
      <c r="HZ41" s="40"/>
      <c r="IA41" s="40"/>
      <c r="IB41" s="40"/>
      <c r="IC41" s="40"/>
      <c r="ID41" s="40"/>
      <c r="IE41" s="40"/>
      <c r="IF41" s="40"/>
      <c r="IG41" s="40"/>
      <c r="IH41" s="40"/>
      <c r="II41" s="40"/>
      <c r="IJ41" s="40"/>
      <c r="IK41" s="40"/>
      <c r="IL41" s="40"/>
      <c r="IM41" s="40"/>
      <c r="IN41" s="40"/>
      <c r="IO41" s="40"/>
      <c r="IP41" s="40"/>
      <c r="IQ41" s="40"/>
      <c r="IR41" s="40"/>
      <c r="IS41" s="40"/>
      <c r="IT41" s="40"/>
      <c r="IU41" s="40"/>
      <c r="IV41" s="40"/>
    </row>
    <row r="42" spans="1:256" s="38" customFormat="1" ht="409.6" customHeight="1" x14ac:dyDescent="0.3">
      <c r="A42" s="36"/>
      <c r="B42" s="206"/>
      <c r="C42" s="210"/>
      <c r="D42" s="211"/>
      <c r="E42" s="189"/>
      <c r="F42" s="198"/>
      <c r="G42" s="183"/>
      <c r="H42" s="180"/>
      <c r="I42" s="203"/>
      <c r="J42" s="186"/>
      <c r="K42" s="60"/>
      <c r="L42" s="42"/>
      <c r="M42" s="48"/>
      <c r="N42" s="4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/>
      <c r="EY42" s="37"/>
      <c r="EZ42" s="37"/>
      <c r="FA42" s="37"/>
      <c r="FB42" s="37"/>
      <c r="FC42" s="37"/>
      <c r="FD42" s="37"/>
      <c r="FE42" s="37"/>
      <c r="FF42" s="37"/>
      <c r="FG42" s="37"/>
      <c r="FH42" s="37"/>
      <c r="FI42" s="37"/>
      <c r="FJ42" s="37"/>
      <c r="FK42" s="37"/>
      <c r="FL42" s="37"/>
      <c r="FM42" s="37"/>
      <c r="FN42" s="37"/>
      <c r="FO42" s="37"/>
      <c r="FP42" s="37"/>
      <c r="FQ42" s="37"/>
      <c r="FR42" s="37"/>
      <c r="FS42" s="37"/>
      <c r="FT42" s="37"/>
      <c r="FU42" s="37"/>
      <c r="FV42" s="37"/>
      <c r="FW42" s="37"/>
      <c r="FX42" s="37"/>
      <c r="FY42" s="37"/>
      <c r="FZ42" s="37"/>
      <c r="GA42" s="37"/>
      <c r="GB42" s="37"/>
      <c r="GC42" s="37"/>
      <c r="GD42" s="37"/>
      <c r="GE42" s="37"/>
      <c r="GF42" s="37"/>
      <c r="GG42" s="37"/>
      <c r="GH42" s="37"/>
      <c r="GI42" s="37"/>
      <c r="GJ42" s="37"/>
      <c r="GK42" s="37"/>
      <c r="GL42" s="37"/>
      <c r="GM42" s="37"/>
      <c r="GN42" s="37"/>
      <c r="GO42" s="37"/>
      <c r="GP42" s="37"/>
      <c r="GQ42" s="37"/>
      <c r="GR42" s="37"/>
      <c r="GS42" s="37"/>
      <c r="GT42" s="37"/>
      <c r="GU42" s="37"/>
      <c r="GV42" s="37"/>
      <c r="GW42" s="37"/>
      <c r="GX42" s="37"/>
      <c r="GY42" s="37"/>
      <c r="GZ42" s="37"/>
      <c r="HA42" s="37"/>
      <c r="HB42" s="37"/>
      <c r="HC42" s="37"/>
      <c r="HD42" s="37"/>
      <c r="HE42" s="37"/>
      <c r="HF42" s="37"/>
      <c r="HG42" s="37"/>
      <c r="HH42" s="37"/>
      <c r="HI42" s="37"/>
      <c r="HJ42" s="37"/>
      <c r="HK42" s="37"/>
      <c r="HL42" s="37"/>
      <c r="HM42" s="37"/>
      <c r="HN42" s="37"/>
      <c r="HO42" s="37"/>
      <c r="HP42" s="37"/>
      <c r="HQ42" s="37"/>
      <c r="HR42" s="37"/>
      <c r="HS42" s="37"/>
      <c r="HT42" s="37"/>
    </row>
    <row r="43" spans="1:256" s="33" customFormat="1" ht="105.75" customHeight="1" thickBot="1" x14ac:dyDescent="0.35">
      <c r="A43" s="51"/>
      <c r="B43" s="207"/>
      <c r="C43" s="212"/>
      <c r="D43" s="213"/>
      <c r="E43" s="190"/>
      <c r="F43" s="199"/>
      <c r="G43" s="184"/>
      <c r="H43" s="181"/>
      <c r="I43" s="204"/>
      <c r="J43" s="187"/>
      <c r="K43" s="53" t="s">
        <v>40</v>
      </c>
      <c r="L43" s="42"/>
      <c r="M43" s="48"/>
      <c r="N43" s="4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</row>
    <row r="44" spans="1:256" customFormat="1" ht="409.6" customHeight="1" x14ac:dyDescent="0.35">
      <c r="A44" s="41"/>
      <c r="B44" s="205">
        <v>2</v>
      </c>
      <c r="C44" s="208" t="s">
        <v>45</v>
      </c>
      <c r="D44" s="209"/>
      <c r="E44" s="188" t="s">
        <v>36</v>
      </c>
      <c r="F44" s="197">
        <v>40</v>
      </c>
      <c r="G44" s="182">
        <v>167.99</v>
      </c>
      <c r="H44" s="179" t="s">
        <v>43</v>
      </c>
      <c r="I44" s="202" t="s">
        <v>46</v>
      </c>
      <c r="J44" s="185">
        <f>F44*G44</f>
        <v>6719.6</v>
      </c>
      <c r="K44" s="17"/>
      <c r="L44" s="54"/>
      <c r="M44" s="200" t="s">
        <v>37</v>
      </c>
      <c r="N44" s="191" t="s">
        <v>41</v>
      </c>
      <c r="O44" s="192"/>
      <c r="P44" s="193"/>
      <c r="Q44" s="58">
        <f>23+(18/1.15)+(266.4/40)+34+3.5+11+(225/40)+1+1.5+2.5</f>
        <v>104.43717391304348</v>
      </c>
      <c r="R44" s="55">
        <v>34.299999999999997</v>
      </c>
      <c r="S44" s="18">
        <f t="shared" ref="S44" si="63">Q44*R44/100</f>
        <v>35.821950652173911</v>
      </c>
      <c r="T44" s="19">
        <f t="shared" ref="T44" si="64">S44*V44</f>
        <v>1432.8780260869564</v>
      </c>
      <c r="U44" s="20">
        <f t="shared" ref="U44" si="65">Q44+S44</f>
        <v>140.25912456521741</v>
      </c>
      <c r="V44" s="55">
        <f>F44</f>
        <v>40</v>
      </c>
      <c r="W44" s="21">
        <f>Q44*3</f>
        <v>313.31152173913046</v>
      </c>
      <c r="X44" s="44">
        <v>280</v>
      </c>
      <c r="Y44" s="32">
        <f t="shared" ref="Y44" si="66">V44*U44+W44+X44</f>
        <v>6203.6765043478272</v>
      </c>
      <c r="Z44" s="59" t="s">
        <v>38</v>
      </c>
      <c r="AA44" s="56">
        <f>(75*4)+(2.5*43)</f>
        <v>407.5</v>
      </c>
      <c r="AB44" s="57">
        <v>1</v>
      </c>
      <c r="AC44" s="57">
        <v>1</v>
      </c>
      <c r="AD44" s="57">
        <v>1</v>
      </c>
      <c r="AE44" s="34">
        <f t="shared" ref="AE44" si="67">AA44*AB44*AC44*AD44</f>
        <v>407.5</v>
      </c>
      <c r="AF44" s="35">
        <v>7</v>
      </c>
      <c r="AG44" s="43">
        <f t="shared" ref="AG44" si="68">1.5%*(Y44+AE44+AF44)</f>
        <v>99.272647565217397</v>
      </c>
      <c r="AH44" s="22">
        <f t="shared" ref="AH44" si="69">Y44+AE44+AG44+AF44</f>
        <v>6717.4491519130443</v>
      </c>
      <c r="AI44" s="23">
        <f t="shared" ref="AI44" si="70">AH44/V44</f>
        <v>167.93622879782612</v>
      </c>
      <c r="AJ44" s="24">
        <f t="shared" ref="AJ44" si="71">AI44*18%</f>
        <v>30.228521183608699</v>
      </c>
      <c r="AK44" s="25">
        <f t="shared" ref="AK44" si="72">AI44+AJ44</f>
        <v>198.16474998143482</v>
      </c>
      <c r="AL44" s="26"/>
      <c r="AM44" s="27"/>
      <c r="AN44" s="27"/>
      <c r="AO44" s="27"/>
      <c r="AP44" s="27"/>
      <c r="AQ44" s="28"/>
      <c r="AR44" s="29"/>
      <c r="AS44" s="30"/>
      <c r="AT44" s="30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T44" s="31"/>
      <c r="FU44" s="31"/>
      <c r="FV44" s="31"/>
      <c r="FW44" s="31"/>
      <c r="FX44" s="31"/>
      <c r="FY44" s="31"/>
      <c r="FZ44" s="31"/>
      <c r="GA44" s="31"/>
      <c r="GB44" s="31"/>
      <c r="GC44" s="31"/>
      <c r="GD44" s="31"/>
      <c r="GE44" s="31"/>
      <c r="GF44" s="31"/>
      <c r="GG44" s="31"/>
      <c r="GH44" s="31"/>
      <c r="GI44" s="31"/>
      <c r="GJ44" s="31"/>
      <c r="GK44" s="31"/>
      <c r="GL44" s="31"/>
      <c r="GM44" s="31"/>
      <c r="GN44" s="31"/>
      <c r="GO44" s="31"/>
      <c r="GP44" s="31"/>
      <c r="GQ44" s="31"/>
      <c r="GR44" s="31"/>
      <c r="GS44" s="31"/>
      <c r="GT44" s="31"/>
      <c r="GU44" s="31"/>
      <c r="GV44" s="31"/>
      <c r="GW44" s="31"/>
      <c r="GX44" s="31"/>
      <c r="GY44" s="31"/>
      <c r="GZ44" s="31"/>
      <c r="HA44" s="31"/>
      <c r="HB44" s="31"/>
      <c r="HC44" s="31"/>
      <c r="HD44" s="31"/>
      <c r="HE44" s="31"/>
      <c r="HF44" s="31"/>
      <c r="HG44" s="31"/>
      <c r="HH44" s="31"/>
      <c r="HI44" s="31"/>
      <c r="HJ44" s="31"/>
      <c r="HK44" s="31"/>
      <c r="HL44" s="31"/>
      <c r="HM44" s="31"/>
      <c r="HN44" s="31"/>
      <c r="HO44" s="31"/>
      <c r="HP44" s="31"/>
      <c r="HQ44" s="31"/>
      <c r="HR44" s="31"/>
      <c r="HS44" s="31"/>
      <c r="HT44" s="31"/>
      <c r="HU44" s="31"/>
      <c r="HV44" s="31"/>
      <c r="HW44" s="31"/>
      <c r="HX44" s="31"/>
      <c r="HY44" s="31"/>
      <c r="HZ44" s="31"/>
      <c r="IA44" s="31"/>
      <c r="IB44" s="31"/>
      <c r="IC44" s="31"/>
      <c r="ID44" s="31"/>
      <c r="IE44" s="31"/>
      <c r="IF44" s="31"/>
      <c r="IG44" s="31"/>
      <c r="IH44" s="31"/>
      <c r="II44" s="31"/>
      <c r="IJ44" s="31"/>
      <c r="IK44" s="31"/>
      <c r="IL44" s="31"/>
      <c r="IM44" s="31"/>
      <c r="IN44" s="31"/>
      <c r="IO44" s="31"/>
      <c r="IP44" s="31"/>
      <c r="IQ44" s="31"/>
      <c r="IR44" s="31"/>
      <c r="IS44" s="31"/>
      <c r="IT44" s="31"/>
      <c r="IU44" s="31"/>
      <c r="IV44" s="31"/>
    </row>
    <row r="45" spans="1:256" s="29" customFormat="1" ht="409.6" customHeight="1" x14ac:dyDescent="0.35">
      <c r="A45" s="52"/>
      <c r="B45" s="206"/>
      <c r="C45" s="210"/>
      <c r="D45" s="211"/>
      <c r="E45" s="189"/>
      <c r="F45" s="198"/>
      <c r="G45" s="183"/>
      <c r="H45" s="180"/>
      <c r="I45" s="203"/>
      <c r="J45" s="186"/>
      <c r="K45" s="39"/>
      <c r="L45" s="54"/>
      <c r="M45" s="201"/>
      <c r="N45" s="194"/>
      <c r="O45" s="195"/>
      <c r="P45" s="196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  <c r="DU45" s="40"/>
      <c r="DV45" s="40"/>
      <c r="DW45" s="40"/>
      <c r="DX45" s="40"/>
      <c r="DY45" s="40"/>
      <c r="DZ45" s="40"/>
      <c r="EA45" s="40"/>
      <c r="EB45" s="40"/>
      <c r="EC45" s="40"/>
      <c r="ED45" s="40"/>
      <c r="EE45" s="40"/>
      <c r="EF45" s="40"/>
      <c r="EG45" s="40"/>
      <c r="EH45" s="40"/>
      <c r="EI45" s="40"/>
      <c r="EJ45" s="40"/>
      <c r="EK45" s="40"/>
      <c r="EL45" s="40"/>
      <c r="EM45" s="40"/>
      <c r="EN45" s="40"/>
      <c r="EO45" s="40"/>
      <c r="EP45" s="40"/>
      <c r="EQ45" s="40"/>
      <c r="ER45" s="40"/>
      <c r="ES45" s="40"/>
      <c r="ET45" s="40"/>
      <c r="EU45" s="40"/>
      <c r="EV45" s="40"/>
      <c r="EW45" s="40"/>
      <c r="EX45" s="40"/>
      <c r="EY45" s="40"/>
      <c r="EZ45" s="40"/>
      <c r="FA45" s="40"/>
      <c r="FB45" s="40"/>
      <c r="FC45" s="40"/>
      <c r="FD45" s="40"/>
      <c r="FE45" s="40"/>
      <c r="FF45" s="40"/>
      <c r="FG45" s="40"/>
      <c r="FH45" s="40"/>
      <c r="FI45" s="40"/>
      <c r="FJ45" s="40"/>
      <c r="FK45" s="40"/>
      <c r="FL45" s="40"/>
      <c r="FM45" s="40"/>
      <c r="FN45" s="40"/>
      <c r="FO45" s="40"/>
      <c r="FP45" s="40"/>
      <c r="FQ45" s="40"/>
      <c r="FR45" s="40"/>
      <c r="FS45" s="40"/>
      <c r="FT45" s="40"/>
      <c r="FU45" s="40"/>
      <c r="FV45" s="40"/>
      <c r="FW45" s="40"/>
      <c r="FX45" s="40"/>
      <c r="FY45" s="40"/>
      <c r="FZ45" s="40"/>
      <c r="GA45" s="40"/>
      <c r="GB45" s="40"/>
      <c r="GC45" s="40"/>
      <c r="GD45" s="40"/>
      <c r="GE45" s="40"/>
      <c r="GF45" s="40"/>
      <c r="GG45" s="40"/>
      <c r="GH45" s="40"/>
      <c r="GI45" s="40"/>
      <c r="GJ45" s="40"/>
      <c r="GK45" s="40"/>
      <c r="GL45" s="40"/>
      <c r="GM45" s="40"/>
      <c r="GN45" s="40"/>
      <c r="GO45" s="40"/>
      <c r="GP45" s="40"/>
      <c r="GQ45" s="40"/>
      <c r="GR45" s="40"/>
      <c r="GS45" s="40"/>
      <c r="GT45" s="40"/>
      <c r="GU45" s="40"/>
      <c r="GV45" s="40"/>
      <c r="GW45" s="40"/>
      <c r="GX45" s="40"/>
      <c r="GY45" s="40"/>
      <c r="GZ45" s="40"/>
      <c r="HA45" s="40"/>
      <c r="HB45" s="40"/>
      <c r="HC45" s="40"/>
      <c r="HD45" s="40"/>
      <c r="HE45" s="40"/>
      <c r="HF45" s="40"/>
      <c r="HG45" s="40"/>
      <c r="HH45" s="40"/>
      <c r="HI45" s="40"/>
      <c r="HJ45" s="40"/>
      <c r="HK45" s="40"/>
      <c r="HL45" s="40"/>
      <c r="HM45" s="40"/>
      <c r="HN45" s="40"/>
      <c r="HO45" s="40"/>
      <c r="HP45" s="40"/>
      <c r="HQ45" s="40"/>
      <c r="HR45" s="40"/>
      <c r="HS45" s="40"/>
      <c r="HT45" s="40"/>
      <c r="HU45" s="40"/>
      <c r="HV45" s="40"/>
      <c r="HW45" s="40"/>
      <c r="HX45" s="40"/>
      <c r="HY45" s="40"/>
      <c r="HZ45" s="40"/>
      <c r="IA45" s="40"/>
      <c r="IB45" s="40"/>
      <c r="IC45" s="40"/>
      <c r="ID45" s="40"/>
      <c r="IE45" s="40"/>
      <c r="IF45" s="40"/>
      <c r="IG45" s="40"/>
      <c r="IH45" s="40"/>
      <c r="II45" s="40"/>
      <c r="IJ45" s="40"/>
      <c r="IK45" s="40"/>
      <c r="IL45" s="40"/>
      <c r="IM45" s="40"/>
      <c r="IN45" s="40"/>
      <c r="IO45" s="40"/>
      <c r="IP45" s="40"/>
      <c r="IQ45" s="40"/>
      <c r="IR45" s="40"/>
      <c r="IS45" s="40"/>
      <c r="IT45" s="40"/>
      <c r="IU45" s="40"/>
      <c r="IV45" s="40"/>
    </row>
    <row r="46" spans="1:256" s="38" customFormat="1" ht="409.6" customHeight="1" x14ac:dyDescent="0.3">
      <c r="A46" s="36"/>
      <c r="B46" s="206"/>
      <c r="C46" s="210"/>
      <c r="D46" s="211"/>
      <c r="E46" s="189"/>
      <c r="F46" s="198"/>
      <c r="G46" s="183"/>
      <c r="H46" s="180"/>
      <c r="I46" s="203"/>
      <c r="J46" s="186"/>
      <c r="K46" s="60"/>
      <c r="L46" s="42"/>
      <c r="M46" s="48"/>
      <c r="N46" s="48"/>
      <c r="O46" s="48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37"/>
      <c r="EG46" s="37"/>
      <c r="EH46" s="3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/>
      <c r="EZ46" s="37"/>
      <c r="FA46" s="37"/>
      <c r="FB46" s="37"/>
      <c r="FC46" s="37"/>
      <c r="FD46" s="37"/>
      <c r="FE46" s="37"/>
      <c r="FF46" s="37"/>
      <c r="FG46" s="37"/>
      <c r="FH46" s="37"/>
      <c r="FI46" s="37"/>
      <c r="FJ46" s="37"/>
      <c r="FK46" s="37"/>
      <c r="FL46" s="37"/>
      <c r="FM46" s="37"/>
      <c r="FN46" s="37"/>
      <c r="FO46" s="37"/>
      <c r="FP46" s="37"/>
      <c r="FQ46" s="37"/>
      <c r="FR46" s="37"/>
      <c r="FS46" s="37"/>
      <c r="FT46" s="37"/>
      <c r="FU46" s="37"/>
      <c r="FV46" s="37"/>
      <c r="FW46" s="37"/>
      <c r="FX46" s="37"/>
      <c r="FY46" s="37"/>
      <c r="FZ46" s="37"/>
      <c r="GA46" s="37"/>
      <c r="GB46" s="37"/>
      <c r="GC46" s="37"/>
      <c r="GD46" s="37"/>
      <c r="GE46" s="37"/>
      <c r="GF46" s="37"/>
      <c r="GG46" s="37"/>
      <c r="GH46" s="37"/>
      <c r="GI46" s="37"/>
      <c r="GJ46" s="37"/>
      <c r="GK46" s="37"/>
      <c r="GL46" s="37"/>
      <c r="GM46" s="37"/>
      <c r="GN46" s="37"/>
      <c r="GO46" s="37"/>
      <c r="GP46" s="37"/>
      <c r="GQ46" s="37"/>
      <c r="GR46" s="37"/>
      <c r="GS46" s="37"/>
      <c r="GT46" s="37"/>
      <c r="GU46" s="37"/>
      <c r="GV46" s="37"/>
      <c r="GW46" s="37"/>
      <c r="GX46" s="37"/>
      <c r="GY46" s="37"/>
      <c r="GZ46" s="37"/>
      <c r="HA46" s="37"/>
      <c r="HB46" s="37"/>
      <c r="HC46" s="37"/>
      <c r="HD46" s="37"/>
      <c r="HE46" s="37"/>
      <c r="HF46" s="37"/>
      <c r="HG46" s="37"/>
      <c r="HH46" s="37"/>
      <c r="HI46" s="37"/>
      <c r="HJ46" s="37"/>
      <c r="HK46" s="37"/>
      <c r="HL46" s="37"/>
      <c r="HM46" s="37"/>
      <c r="HN46" s="37"/>
      <c r="HO46" s="37"/>
      <c r="HP46" s="37"/>
      <c r="HQ46" s="37"/>
      <c r="HR46" s="37"/>
      <c r="HS46" s="37"/>
      <c r="HT46" s="37"/>
    </row>
    <row r="47" spans="1:256" s="33" customFormat="1" ht="260.25" customHeight="1" thickBot="1" x14ac:dyDescent="0.35">
      <c r="A47" s="51"/>
      <c r="B47" s="207"/>
      <c r="C47" s="212"/>
      <c r="D47" s="213"/>
      <c r="E47" s="190"/>
      <c r="F47" s="199"/>
      <c r="G47" s="184"/>
      <c r="H47" s="181"/>
      <c r="I47" s="204"/>
      <c r="J47" s="187"/>
      <c r="K47" s="53"/>
      <c r="L47" s="42"/>
      <c r="M47" s="48"/>
      <c r="N47" s="48"/>
      <c r="O47" s="48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</row>
  </sheetData>
  <mergeCells count="64">
    <mergeCell ref="N7:P7"/>
    <mergeCell ref="C7:D7"/>
    <mergeCell ref="C5:D5"/>
    <mergeCell ref="N5:P5"/>
    <mergeCell ref="C6:D6"/>
    <mergeCell ref="N6:P6"/>
    <mergeCell ref="B2:J2"/>
    <mergeCell ref="K2:K3"/>
    <mergeCell ref="M2:AC2"/>
    <mergeCell ref="C4:D4"/>
    <mergeCell ref="N4:P4"/>
    <mergeCell ref="N26:P26"/>
    <mergeCell ref="N27:P27"/>
    <mergeCell ref="N28:P28"/>
    <mergeCell ref="N29:P29"/>
    <mergeCell ref="N30:P30"/>
    <mergeCell ref="B24:J24"/>
    <mergeCell ref="K24:K25"/>
    <mergeCell ref="M24:AC24"/>
    <mergeCell ref="M38:AC38"/>
    <mergeCell ref="B38:J38"/>
    <mergeCell ref="N31:P31"/>
    <mergeCell ref="N32:P32"/>
    <mergeCell ref="N33:P33"/>
    <mergeCell ref="C26:D26"/>
    <mergeCell ref="C27:D27"/>
    <mergeCell ref="C28:D28"/>
    <mergeCell ref="C29:D29"/>
    <mergeCell ref="C30:D30"/>
    <mergeCell ref="C31:D31"/>
    <mergeCell ref="C32:D32"/>
    <mergeCell ref="C33:D33"/>
    <mergeCell ref="K38:K39"/>
    <mergeCell ref="I44:I47"/>
    <mergeCell ref="B40:B43"/>
    <mergeCell ref="C40:D43"/>
    <mergeCell ref="E40:E43"/>
    <mergeCell ref="F40:F43"/>
    <mergeCell ref="G40:G43"/>
    <mergeCell ref="H40:H43"/>
    <mergeCell ref="I40:I43"/>
    <mergeCell ref="J40:J43"/>
    <mergeCell ref="B44:B47"/>
    <mergeCell ref="C44:D47"/>
    <mergeCell ref="N40:P41"/>
    <mergeCell ref="H44:H47"/>
    <mergeCell ref="G44:G47"/>
    <mergeCell ref="J44:J47"/>
    <mergeCell ref="E44:E47"/>
    <mergeCell ref="N44:P45"/>
    <mergeCell ref="F44:F47"/>
    <mergeCell ref="M44:M45"/>
    <mergeCell ref="M40:M41"/>
    <mergeCell ref="B14:J14"/>
    <mergeCell ref="K14:K15"/>
    <mergeCell ref="M14:AC14"/>
    <mergeCell ref="C16:D16"/>
    <mergeCell ref="N16:P16"/>
    <mergeCell ref="C17:D17"/>
    <mergeCell ref="N17:P17"/>
    <mergeCell ref="C18:D18"/>
    <mergeCell ref="N18:P18"/>
    <mergeCell ref="C19:D19"/>
    <mergeCell ref="N19:P19"/>
  </mergeCells>
  <phoneticPr fontId="3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7D6C-3CC3-443F-9585-11FDF60FA9B5}">
  <dimension ref="A1:IV19"/>
  <sheetViews>
    <sheetView zoomScale="48" zoomScaleNormal="48" workbookViewId="0">
      <selection activeCell="G5" sqref="G5"/>
    </sheetView>
  </sheetViews>
  <sheetFormatPr baseColWidth="10" defaultColWidth="11.42578125" defaultRowHeight="20.25" x14ac:dyDescent="0.3"/>
  <cols>
    <col min="1" max="1" width="3.42578125" style="48" customWidth="1"/>
    <col min="2" max="2" width="5.5703125" style="2" customWidth="1"/>
    <col min="3" max="3" width="20" style="2" customWidth="1"/>
    <col min="4" max="4" width="20.7109375" style="2" customWidth="1"/>
    <col min="5" max="5" width="68.28515625" style="2" customWidth="1"/>
    <col min="6" max="6" width="11.5703125" style="2" customWidth="1"/>
    <col min="7" max="7" width="31.140625" style="2" customWidth="1"/>
    <col min="8" max="8" width="17" style="2" customWidth="1"/>
    <col min="9" max="9" width="100.42578125" style="2" customWidth="1"/>
    <col min="10" max="10" width="26" style="2" customWidth="1"/>
    <col min="11" max="11" width="46.85546875" style="2" customWidth="1"/>
    <col min="12" max="12" width="14.85546875" style="48" customWidth="1"/>
    <col min="13" max="13" width="25.7109375" style="2" customWidth="1"/>
    <col min="14" max="14" width="20" style="2" customWidth="1"/>
    <col min="15" max="15" width="28.28515625" style="2" customWidth="1"/>
    <col min="16" max="16" width="7.5703125" style="2" customWidth="1"/>
    <col min="17" max="17" width="19.140625" style="2" customWidth="1"/>
    <col min="18" max="18" width="12.42578125" style="2" bestFit="1" customWidth="1"/>
    <col min="19" max="19" width="14.5703125" style="2" customWidth="1"/>
    <col min="20" max="20" width="23.140625" style="2" bestFit="1" customWidth="1"/>
    <col min="21" max="21" width="22.85546875" style="2" customWidth="1"/>
    <col min="22" max="22" width="14.42578125" style="2" bestFit="1" customWidth="1"/>
    <col min="23" max="23" width="18.5703125" style="2" customWidth="1"/>
    <col min="24" max="24" width="25.7109375" style="2" customWidth="1"/>
    <col min="25" max="25" width="19.5703125" style="2" customWidth="1"/>
    <col min="26" max="26" width="28.7109375" style="2" customWidth="1"/>
    <col min="27" max="27" width="18.28515625" style="2" bestFit="1" customWidth="1"/>
    <col min="28" max="28" width="14" style="2" bestFit="1" customWidth="1"/>
    <col min="29" max="29" width="11.5703125" style="2" bestFit="1" customWidth="1"/>
    <col min="30" max="30" width="15.5703125" style="2" bestFit="1" customWidth="1"/>
    <col min="31" max="31" width="15.7109375" style="2" customWidth="1"/>
    <col min="32" max="32" width="17.5703125" style="2" customWidth="1"/>
    <col min="33" max="33" width="19.7109375" style="2" bestFit="1" customWidth="1"/>
    <col min="34" max="34" width="20.7109375" style="2" customWidth="1"/>
    <col min="35" max="35" width="26.28515625" style="2" bestFit="1" customWidth="1"/>
    <col min="36" max="36" width="14.28515625" style="2" bestFit="1" customWidth="1"/>
    <col min="37" max="37" width="21.42578125" style="2" bestFit="1" customWidth="1"/>
    <col min="38" max="16384" width="11.42578125" style="2"/>
  </cols>
  <sheetData>
    <row r="1" spans="1:256" ht="21" thickBot="1" x14ac:dyDescent="0.35"/>
    <row r="2" spans="1:256" ht="20.25" customHeight="1" x14ac:dyDescent="0.3">
      <c r="A2" s="49"/>
      <c r="B2" s="226" t="s">
        <v>104</v>
      </c>
      <c r="C2" s="227"/>
      <c r="D2" s="227"/>
      <c r="E2" s="227"/>
      <c r="F2" s="227"/>
      <c r="G2" s="227"/>
      <c r="H2" s="227"/>
      <c r="I2" s="227"/>
      <c r="J2" s="228"/>
      <c r="K2" s="174" t="s">
        <v>34</v>
      </c>
      <c r="L2" s="53"/>
      <c r="M2" s="175" t="s">
        <v>0</v>
      </c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7"/>
    </row>
    <row r="3" spans="1:256" ht="38.25" customHeight="1" x14ac:dyDescent="0.3">
      <c r="A3" s="50"/>
      <c r="B3" s="75" t="s">
        <v>1</v>
      </c>
      <c r="C3" s="74" t="s">
        <v>2</v>
      </c>
      <c r="D3" s="74" t="s">
        <v>3</v>
      </c>
      <c r="E3" s="74" t="s">
        <v>4</v>
      </c>
      <c r="F3" s="74" t="s">
        <v>5</v>
      </c>
      <c r="G3" s="74" t="s">
        <v>6</v>
      </c>
      <c r="H3" s="74" t="s">
        <v>7</v>
      </c>
      <c r="I3" s="74" t="s">
        <v>8</v>
      </c>
      <c r="J3" s="76" t="s">
        <v>9</v>
      </c>
      <c r="K3" s="174"/>
      <c r="L3" s="53"/>
      <c r="M3" s="101" t="s">
        <v>10</v>
      </c>
      <c r="N3" s="101" t="s">
        <v>11</v>
      </c>
      <c r="O3" s="101" t="s">
        <v>12</v>
      </c>
      <c r="P3" s="101" t="s">
        <v>13</v>
      </c>
      <c r="Q3" s="102" t="s">
        <v>14</v>
      </c>
      <c r="R3" s="102" t="s">
        <v>15</v>
      </c>
      <c r="S3" s="102" t="s">
        <v>16</v>
      </c>
      <c r="T3" s="102" t="s">
        <v>17</v>
      </c>
      <c r="U3" s="102" t="s">
        <v>18</v>
      </c>
      <c r="V3" s="103" t="s">
        <v>19</v>
      </c>
      <c r="W3" s="102" t="s">
        <v>20</v>
      </c>
      <c r="X3" s="101" t="s">
        <v>21</v>
      </c>
      <c r="Y3" s="101" t="s">
        <v>22</v>
      </c>
      <c r="Z3" s="104" t="s">
        <v>23</v>
      </c>
      <c r="AA3" s="104" t="s">
        <v>24</v>
      </c>
      <c r="AB3" s="104" t="s">
        <v>25</v>
      </c>
      <c r="AC3" s="104" t="s">
        <v>26</v>
      </c>
      <c r="AD3" s="104" t="s">
        <v>27</v>
      </c>
      <c r="AE3" s="104" t="s">
        <v>28</v>
      </c>
      <c r="AF3" s="101" t="s">
        <v>29</v>
      </c>
      <c r="AG3" s="101" t="s">
        <v>30</v>
      </c>
      <c r="AH3" s="105" t="s">
        <v>18</v>
      </c>
      <c r="AI3" s="106" t="s">
        <v>31</v>
      </c>
      <c r="AJ3" s="106" t="s">
        <v>32</v>
      </c>
      <c r="AK3" s="107" t="s">
        <v>33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256" s="110" customFormat="1" ht="189" customHeight="1" x14ac:dyDescent="0.2">
      <c r="B4" s="136">
        <v>1</v>
      </c>
      <c r="C4" s="229" t="s">
        <v>93</v>
      </c>
      <c r="D4" s="229"/>
      <c r="E4" s="134"/>
      <c r="F4" s="126">
        <v>100</v>
      </c>
      <c r="G4" s="67">
        <f>AI4</f>
        <v>4.9878849999999995</v>
      </c>
      <c r="H4" s="127" t="s">
        <v>102</v>
      </c>
      <c r="I4" s="135" t="s">
        <v>94</v>
      </c>
      <c r="J4" s="137">
        <f>F4*G4</f>
        <v>498.78849999999994</v>
      </c>
      <c r="K4" s="111"/>
      <c r="M4" s="129" t="s">
        <v>95</v>
      </c>
      <c r="N4" s="225" t="s">
        <v>96</v>
      </c>
      <c r="O4" s="225"/>
      <c r="P4" s="225"/>
      <c r="Q4" s="112">
        <v>2.8</v>
      </c>
      <c r="R4" s="113">
        <v>37.5</v>
      </c>
      <c r="S4" s="114">
        <f t="shared" ref="S4:S5" si="0">Q4*R4/100</f>
        <v>1.05</v>
      </c>
      <c r="T4" s="115">
        <f t="shared" ref="T4:T5" si="1">S4*V4</f>
        <v>105</v>
      </c>
      <c r="U4" s="116">
        <f t="shared" ref="U4:U5" si="2">Q4+S4</f>
        <v>3.8499999999999996</v>
      </c>
      <c r="V4" s="55">
        <f>F4</f>
        <v>100</v>
      </c>
      <c r="W4" s="117">
        <f>Q4*5</f>
        <v>14</v>
      </c>
      <c r="X4" s="118">
        <v>90</v>
      </c>
      <c r="Y4" s="119">
        <f t="shared" ref="Y4:Y5" si="3">V4*U4+W4+X4</f>
        <v>488.99999999999994</v>
      </c>
      <c r="Z4" s="120" t="s">
        <v>68</v>
      </c>
      <c r="AA4" s="138">
        <v>0</v>
      </c>
      <c r="AB4" s="57">
        <v>1</v>
      </c>
      <c r="AC4" s="57">
        <v>1</v>
      </c>
      <c r="AD4" s="57">
        <v>1</v>
      </c>
      <c r="AE4" s="121">
        <f t="shared" ref="AE4:AE5" si="4">AA4*AB4*AC4*AD4</f>
        <v>0</v>
      </c>
      <c r="AF4" s="138">
        <v>4.8499999999999996</v>
      </c>
      <c r="AG4" s="121">
        <f>1%*(Y4+AE4+AF4)</f>
        <v>4.9384999999999994</v>
      </c>
      <c r="AH4" s="122">
        <f t="shared" ref="AH4:AH5" si="5">Y4+AE4+AG4+AF4</f>
        <v>498.78849999999994</v>
      </c>
      <c r="AI4" s="123">
        <f t="shared" ref="AI4:AI5" si="6">AH4/V4</f>
        <v>4.9878849999999995</v>
      </c>
      <c r="AJ4" s="124">
        <f t="shared" ref="AJ4:AJ5" si="7">AI4*18%</f>
        <v>0.89781929999999988</v>
      </c>
      <c r="AK4" s="125">
        <f t="shared" ref="AK4:AK5" si="8">AI4+AJ4</f>
        <v>5.8857042999999996</v>
      </c>
    </row>
    <row r="5" spans="1:256" s="110" customFormat="1" ht="249.75" customHeight="1" thickBot="1" x14ac:dyDescent="0.3">
      <c r="B5" s="130">
        <v>2</v>
      </c>
      <c r="C5" s="224" t="s">
        <v>97</v>
      </c>
      <c r="D5" s="224"/>
      <c r="E5" s="131" t="s">
        <v>98</v>
      </c>
      <c r="F5" s="132">
        <v>100</v>
      </c>
      <c r="G5" s="67">
        <f>AI5</f>
        <v>6.8862458695652196</v>
      </c>
      <c r="H5" s="127" t="s">
        <v>102</v>
      </c>
      <c r="I5" s="133" t="s">
        <v>103</v>
      </c>
      <c r="J5" s="137">
        <f>F5*G5</f>
        <v>688.62458695652197</v>
      </c>
      <c r="K5" s="128"/>
      <c r="M5" s="129" t="s">
        <v>100</v>
      </c>
      <c r="N5" s="225" t="s">
        <v>101</v>
      </c>
      <c r="O5" s="225"/>
      <c r="P5" s="225"/>
      <c r="Q5" s="112">
        <f>300/100 /1.15</f>
        <v>2.6086956521739131</v>
      </c>
      <c r="R5" s="113">
        <v>120</v>
      </c>
      <c r="S5" s="114">
        <f t="shared" si="0"/>
        <v>3.1304347826086958</v>
      </c>
      <c r="T5" s="115">
        <f t="shared" si="1"/>
        <v>313.04347826086956</v>
      </c>
      <c r="U5" s="116">
        <f t="shared" si="2"/>
        <v>5.7391304347826093</v>
      </c>
      <c r="V5" s="55">
        <f>F5</f>
        <v>100</v>
      </c>
      <c r="W5" s="117">
        <f>Q5*5</f>
        <v>13.043478260869566</v>
      </c>
      <c r="X5" s="118">
        <v>90</v>
      </c>
      <c r="Y5" s="119">
        <f t="shared" si="3"/>
        <v>676.95652173913061</v>
      </c>
      <c r="Z5" s="120" t="s">
        <v>68</v>
      </c>
      <c r="AA5" s="138">
        <v>0</v>
      </c>
      <c r="AB5" s="57">
        <v>1</v>
      </c>
      <c r="AC5" s="57">
        <v>1</v>
      </c>
      <c r="AD5" s="57">
        <v>1</v>
      </c>
      <c r="AE5" s="121">
        <f t="shared" si="4"/>
        <v>0</v>
      </c>
      <c r="AF5" s="138">
        <v>4.8499999999999996</v>
      </c>
      <c r="AG5" s="121">
        <f>1%*(Y5+AE5+AF5)</f>
        <v>6.8180652173913066</v>
      </c>
      <c r="AH5" s="122">
        <f t="shared" si="5"/>
        <v>688.62458695652197</v>
      </c>
      <c r="AI5" s="123">
        <f t="shared" si="6"/>
        <v>6.8862458695652196</v>
      </c>
      <c r="AJ5" s="124">
        <f t="shared" si="7"/>
        <v>1.2395242565217395</v>
      </c>
      <c r="AK5" s="125">
        <f t="shared" si="8"/>
        <v>8.1257701260869588</v>
      </c>
    </row>
    <row r="6" spans="1:256" ht="24.75" customHeight="1" x14ac:dyDescent="0.3">
      <c r="B6" s="2" t="s">
        <v>82</v>
      </c>
      <c r="I6" s="97" t="s">
        <v>90</v>
      </c>
      <c r="J6" s="98">
        <f>SUM(J4:J5)</f>
        <v>1187.413086956522</v>
      </c>
      <c r="N6" s="2" t="s">
        <v>82</v>
      </c>
    </row>
    <row r="7" spans="1:256" ht="24.75" customHeight="1" x14ac:dyDescent="0.3">
      <c r="I7" s="47" t="s">
        <v>91</v>
      </c>
      <c r="J7" s="78">
        <f>J6*18%</f>
        <v>213.73435565217395</v>
      </c>
    </row>
    <row r="8" spans="1:256" ht="24.75" customHeight="1" thickBot="1" x14ac:dyDescent="0.35">
      <c r="I8" s="96" t="s">
        <v>33</v>
      </c>
      <c r="J8" s="83">
        <f>SUM(J6:J7)</f>
        <v>1401.1474426086959</v>
      </c>
    </row>
    <row r="10" spans="1:256" ht="21" thickBot="1" x14ac:dyDescent="0.35"/>
    <row r="11" spans="1:256" x14ac:dyDescent="0.3">
      <c r="A11" s="49"/>
      <c r="B11" s="214" t="s">
        <v>99</v>
      </c>
      <c r="C11" s="215"/>
      <c r="D11" s="215"/>
      <c r="E11" s="215"/>
      <c r="F11" s="215"/>
      <c r="G11" s="215"/>
      <c r="H11" s="215"/>
      <c r="I11" s="215"/>
      <c r="J11" s="216"/>
      <c r="K11" s="174" t="s">
        <v>34</v>
      </c>
      <c r="L11" s="53"/>
      <c r="M11" s="223" t="s">
        <v>0</v>
      </c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  <c r="Y11" s="223"/>
      <c r="Z11" s="223"/>
      <c r="AA11" s="223"/>
      <c r="AB11" s="223"/>
      <c r="AC11" s="223"/>
      <c r="AD11" s="100"/>
      <c r="AE11" s="100"/>
      <c r="AF11" s="100"/>
      <c r="AG11" s="100"/>
      <c r="AH11" s="100"/>
      <c r="AI11" s="100"/>
      <c r="AJ11" s="100"/>
      <c r="AK11" s="100"/>
    </row>
    <row r="12" spans="1:256" ht="38.25" customHeight="1" x14ac:dyDescent="0.3">
      <c r="A12" s="50"/>
      <c r="B12" s="75" t="s">
        <v>1</v>
      </c>
      <c r="C12" s="74" t="s">
        <v>2</v>
      </c>
      <c r="D12" s="74" t="s">
        <v>3</v>
      </c>
      <c r="E12" s="74" t="s">
        <v>4</v>
      </c>
      <c r="F12" s="74" t="s">
        <v>5</v>
      </c>
      <c r="G12" s="74" t="s">
        <v>6</v>
      </c>
      <c r="H12" s="74" t="s">
        <v>7</v>
      </c>
      <c r="I12" s="74" t="s">
        <v>8</v>
      </c>
      <c r="J12" s="76" t="s">
        <v>9</v>
      </c>
      <c r="K12" s="174"/>
      <c r="L12" s="53"/>
      <c r="M12" s="101" t="s">
        <v>10</v>
      </c>
      <c r="N12" s="101" t="s">
        <v>11</v>
      </c>
      <c r="O12" s="101" t="s">
        <v>12</v>
      </c>
      <c r="P12" s="101" t="s">
        <v>13</v>
      </c>
      <c r="Q12" s="102" t="s">
        <v>14</v>
      </c>
      <c r="R12" s="102" t="s">
        <v>15</v>
      </c>
      <c r="S12" s="102" t="s">
        <v>16</v>
      </c>
      <c r="T12" s="102" t="s">
        <v>17</v>
      </c>
      <c r="U12" s="102" t="s">
        <v>18</v>
      </c>
      <c r="V12" s="103" t="s">
        <v>19</v>
      </c>
      <c r="W12" s="102" t="s">
        <v>20</v>
      </c>
      <c r="X12" s="101" t="s">
        <v>21</v>
      </c>
      <c r="Y12" s="101" t="s">
        <v>22</v>
      </c>
      <c r="Z12" s="104" t="s">
        <v>23</v>
      </c>
      <c r="AA12" s="104" t="s">
        <v>24</v>
      </c>
      <c r="AB12" s="104" t="s">
        <v>25</v>
      </c>
      <c r="AC12" s="104" t="s">
        <v>26</v>
      </c>
      <c r="AD12" s="104" t="s">
        <v>27</v>
      </c>
      <c r="AE12" s="104" t="s">
        <v>28</v>
      </c>
      <c r="AF12" s="101" t="s">
        <v>29</v>
      </c>
      <c r="AG12" s="101" t="s">
        <v>30</v>
      </c>
      <c r="AH12" s="105" t="s">
        <v>18</v>
      </c>
      <c r="AI12" s="106" t="s">
        <v>31</v>
      </c>
      <c r="AJ12" s="106" t="s">
        <v>32</v>
      </c>
      <c r="AK12" s="107" t="s">
        <v>33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256" s="38" customFormat="1" ht="209.25" customHeight="1" x14ac:dyDescent="0.3">
      <c r="A13" s="36"/>
      <c r="B13" s="77">
        <v>1</v>
      </c>
      <c r="C13" s="217" t="s">
        <v>72</v>
      </c>
      <c r="D13" s="217"/>
      <c r="E13" s="63" t="s">
        <v>53</v>
      </c>
      <c r="F13" s="64">
        <v>25</v>
      </c>
      <c r="G13" s="65">
        <v>15.59</v>
      </c>
      <c r="H13" s="197" t="s">
        <v>81</v>
      </c>
      <c r="I13" s="62" t="s">
        <v>50</v>
      </c>
      <c r="J13" s="78">
        <f>F13*G13</f>
        <v>389.75</v>
      </c>
      <c r="K13" s="60">
        <v>12.19</v>
      </c>
      <c r="L13" s="54"/>
      <c r="M13" s="108" t="s">
        <v>56</v>
      </c>
      <c r="N13" s="178" t="s">
        <v>92</v>
      </c>
      <c r="O13" s="178"/>
      <c r="P13" s="178"/>
      <c r="Q13" s="58">
        <f>204/25</f>
        <v>8.16</v>
      </c>
      <c r="R13" s="55">
        <v>33</v>
      </c>
      <c r="S13" s="18">
        <f t="shared" ref="S13:S14" si="9">Q13*R13/100</f>
        <v>2.6928000000000001</v>
      </c>
      <c r="T13" s="19">
        <f t="shared" ref="T13:T14" si="10">S13*V13</f>
        <v>67.320000000000007</v>
      </c>
      <c r="U13" s="20">
        <f t="shared" ref="U13:U14" si="11">Q13+S13</f>
        <v>10.8528</v>
      </c>
      <c r="V13" s="55">
        <f t="shared" ref="V13" si="12">F13</f>
        <v>25</v>
      </c>
      <c r="W13" s="21">
        <f>Q13*5</f>
        <v>40.799999999999997</v>
      </c>
      <c r="X13" s="44">
        <v>70</v>
      </c>
      <c r="Y13" s="32">
        <f t="shared" ref="Y13:Y14" si="13">V13*U13+W13+X13</f>
        <v>382.12</v>
      </c>
      <c r="Z13" s="109" t="s">
        <v>68</v>
      </c>
      <c r="AA13" s="56">
        <v>0</v>
      </c>
      <c r="AB13" s="57">
        <v>1</v>
      </c>
      <c r="AC13" s="57">
        <v>1</v>
      </c>
      <c r="AD13" s="57">
        <v>1</v>
      </c>
      <c r="AE13" s="34">
        <f t="shared" ref="AE13:AE14" si="14">AA13*AB13*AC13*AD13</f>
        <v>0</v>
      </c>
      <c r="AF13" s="35">
        <v>3.35</v>
      </c>
      <c r="AG13" s="43">
        <f>1%*(Y13+AE13+AF13)</f>
        <v>3.8547000000000002</v>
      </c>
      <c r="AH13" s="22">
        <f t="shared" ref="AH13:AH14" si="15">Y13+AE13+AG13+AF13</f>
        <v>389.32470000000001</v>
      </c>
      <c r="AI13" s="23">
        <f t="shared" ref="AI13:AI14" si="16">AH13/V13</f>
        <v>15.572988</v>
      </c>
      <c r="AJ13" s="24">
        <f t="shared" ref="AJ13:AJ14" si="17">AI13*18%</f>
        <v>2.8031378399999998</v>
      </c>
      <c r="AK13" s="25">
        <f t="shared" ref="AK13:AK14" si="18">AI13+AJ13</f>
        <v>18.37612584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</row>
    <row r="14" spans="1:256" customFormat="1" ht="209.25" customHeight="1" x14ac:dyDescent="0.35">
      <c r="A14" s="41"/>
      <c r="B14" s="77">
        <v>2</v>
      </c>
      <c r="C14" s="217" t="s">
        <v>70</v>
      </c>
      <c r="D14" s="217"/>
      <c r="E14" s="63" t="s">
        <v>53</v>
      </c>
      <c r="F14" s="64">
        <v>42</v>
      </c>
      <c r="G14" s="65">
        <v>34.79</v>
      </c>
      <c r="H14" s="222"/>
      <c r="I14" s="62" t="s">
        <v>89</v>
      </c>
      <c r="J14" s="78">
        <f t="shared" ref="J14" si="19">F14*G14</f>
        <v>1461.18</v>
      </c>
      <c r="K14" s="17">
        <v>34.89</v>
      </c>
      <c r="L14" s="54"/>
      <c r="M14" s="108" t="s">
        <v>54</v>
      </c>
      <c r="N14" s="178" t="s">
        <v>60</v>
      </c>
      <c r="O14" s="178"/>
      <c r="P14" s="178"/>
      <c r="Q14" s="58">
        <v>23</v>
      </c>
      <c r="R14" s="55">
        <v>34.6</v>
      </c>
      <c r="S14" s="18">
        <f t="shared" si="9"/>
        <v>7.9580000000000011</v>
      </c>
      <c r="T14" s="19">
        <f t="shared" si="10"/>
        <v>334.23600000000005</v>
      </c>
      <c r="U14" s="20">
        <f t="shared" si="11"/>
        <v>30.958000000000002</v>
      </c>
      <c r="V14" s="55">
        <f>F14</f>
        <v>42</v>
      </c>
      <c r="W14" s="21">
        <f t="shared" ref="W14" si="20">Q14*2</f>
        <v>46</v>
      </c>
      <c r="X14" s="44">
        <v>95</v>
      </c>
      <c r="Y14" s="32">
        <f t="shared" si="13"/>
        <v>1441.2360000000001</v>
      </c>
      <c r="Z14" s="109" t="s">
        <v>68</v>
      </c>
      <c r="AA14" s="56">
        <v>0</v>
      </c>
      <c r="AB14" s="57">
        <v>1</v>
      </c>
      <c r="AC14" s="57">
        <v>1</v>
      </c>
      <c r="AD14" s="57">
        <v>1</v>
      </c>
      <c r="AE14" s="34">
        <f t="shared" si="14"/>
        <v>0</v>
      </c>
      <c r="AF14" s="35">
        <v>4.8499999999999996</v>
      </c>
      <c r="AG14" s="43">
        <f t="shared" ref="AG14" si="21">1%*(Y14+AE14+AF14)</f>
        <v>14.46086</v>
      </c>
      <c r="AH14" s="22">
        <f t="shared" si="15"/>
        <v>1460.5468599999999</v>
      </c>
      <c r="AI14" s="23">
        <f t="shared" si="16"/>
        <v>34.774925238095236</v>
      </c>
      <c r="AJ14" s="24">
        <f t="shared" si="17"/>
        <v>6.2594865428571422</v>
      </c>
      <c r="AK14" s="25">
        <f t="shared" si="18"/>
        <v>41.034411780952375</v>
      </c>
      <c r="AL14" s="26"/>
      <c r="AM14" s="27"/>
      <c r="AN14" s="27"/>
      <c r="AO14" s="27"/>
      <c r="AP14" s="27"/>
      <c r="AQ14" s="28"/>
      <c r="AR14" s="29"/>
      <c r="AS14" s="30"/>
      <c r="AT14" s="30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31"/>
      <c r="IG14" s="31"/>
      <c r="IH14" s="31"/>
      <c r="II14" s="31"/>
      <c r="IJ14" s="31"/>
      <c r="IK14" s="31"/>
      <c r="IL14" s="31"/>
      <c r="IM14" s="31"/>
      <c r="IN14" s="31"/>
      <c r="IO14" s="31"/>
      <c r="IP14" s="31"/>
      <c r="IQ14" s="31"/>
      <c r="IR14" s="31"/>
      <c r="IS14" s="31"/>
      <c r="IT14" s="31"/>
      <c r="IU14" s="31"/>
      <c r="IV14" s="31"/>
    </row>
    <row r="15" spans="1:256" ht="24.75" customHeight="1" x14ac:dyDescent="0.3">
      <c r="B15" s="2" t="s">
        <v>82</v>
      </c>
      <c r="I15" s="97" t="s">
        <v>90</v>
      </c>
      <c r="J15" s="98">
        <f>SUM(J13:J14)</f>
        <v>1850.93</v>
      </c>
    </row>
    <row r="16" spans="1:256" ht="24.75" customHeight="1" x14ac:dyDescent="0.3">
      <c r="I16" s="47" t="s">
        <v>91</v>
      </c>
      <c r="J16" s="78">
        <f>J15*18%</f>
        <v>333.16739999999999</v>
      </c>
    </row>
    <row r="17" spans="9:10" ht="24.75" customHeight="1" thickBot="1" x14ac:dyDescent="0.35">
      <c r="I17" s="96" t="s">
        <v>33</v>
      </c>
      <c r="J17" s="83">
        <f>SUM(J15:J16)</f>
        <v>2184.0974000000001</v>
      </c>
    </row>
    <row r="19" spans="9:10" x14ac:dyDescent="0.3">
      <c r="J19" s="2">
        <f>J17/2</f>
        <v>1092.0487000000001</v>
      </c>
    </row>
  </sheetData>
  <mergeCells count="15">
    <mergeCell ref="C5:D5"/>
    <mergeCell ref="N5:P5"/>
    <mergeCell ref="B2:J2"/>
    <mergeCell ref="K2:K3"/>
    <mergeCell ref="M2:AC2"/>
    <mergeCell ref="C4:D4"/>
    <mergeCell ref="N4:P4"/>
    <mergeCell ref="H13:H14"/>
    <mergeCell ref="B11:J11"/>
    <mergeCell ref="K11:K12"/>
    <mergeCell ref="M11:AC11"/>
    <mergeCell ref="C13:D13"/>
    <mergeCell ref="N13:P13"/>
    <mergeCell ref="C14:D14"/>
    <mergeCell ref="N14:P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E460-2AE1-4D46-A7BD-ECF1ABC8209A}">
  <dimension ref="A1:AY8"/>
  <sheetViews>
    <sheetView tabSelected="1" zoomScale="55" zoomScaleNormal="55" workbookViewId="0">
      <selection activeCell="K2" sqref="K2:K4"/>
    </sheetView>
  </sheetViews>
  <sheetFormatPr baseColWidth="10" defaultColWidth="11.42578125" defaultRowHeight="20.25" x14ac:dyDescent="0.3"/>
  <cols>
    <col min="1" max="1" width="3.42578125" style="48" customWidth="1"/>
    <col min="2" max="2" width="5.5703125" style="2" customWidth="1"/>
    <col min="3" max="3" width="20" style="2" customWidth="1"/>
    <col min="4" max="4" width="20.7109375" style="2" customWidth="1"/>
    <col min="5" max="5" width="68.28515625" style="2" customWidth="1"/>
    <col min="6" max="6" width="11.5703125" style="2" customWidth="1"/>
    <col min="7" max="7" width="24.42578125" style="2" customWidth="1"/>
    <col min="8" max="8" width="17" style="2" customWidth="1"/>
    <col min="9" max="9" width="100.42578125" style="2" customWidth="1"/>
    <col min="10" max="10" width="26" style="2" customWidth="1"/>
    <col min="11" max="11" width="46.85546875" style="2" customWidth="1"/>
    <col min="12" max="12" width="14.85546875" style="48" customWidth="1"/>
    <col min="13" max="13" width="25.7109375" style="2" customWidth="1"/>
    <col min="14" max="14" width="20" style="2" customWidth="1"/>
    <col min="15" max="15" width="28.28515625" style="2" customWidth="1"/>
    <col min="16" max="16" width="7.5703125" style="2" customWidth="1"/>
    <col min="17" max="17" width="19.140625" style="2" customWidth="1"/>
    <col min="18" max="18" width="12.42578125" style="2" bestFit="1" customWidth="1"/>
    <col min="19" max="19" width="14.5703125" style="2" customWidth="1"/>
    <col min="20" max="20" width="23.140625" style="2" bestFit="1" customWidth="1"/>
    <col min="21" max="21" width="22.85546875" style="2" customWidth="1"/>
    <col min="22" max="22" width="14.42578125" style="2" bestFit="1" customWidth="1"/>
    <col min="23" max="23" width="18.5703125" style="2" customWidth="1"/>
    <col min="24" max="24" width="25.7109375" style="2" customWidth="1"/>
    <col min="25" max="25" width="19.5703125" style="2" customWidth="1"/>
    <col min="26" max="26" width="28.7109375" style="2" customWidth="1"/>
    <col min="27" max="27" width="18.28515625" style="2" bestFit="1" customWidth="1"/>
    <col min="28" max="28" width="14" style="2" bestFit="1" customWidth="1"/>
    <col min="29" max="29" width="11.5703125" style="2" bestFit="1" customWidth="1"/>
    <col min="30" max="30" width="15.5703125" style="2" bestFit="1" customWidth="1"/>
    <col min="31" max="31" width="15.7109375" style="2" customWidth="1"/>
    <col min="32" max="32" width="17.5703125" style="2" customWidth="1"/>
    <col min="33" max="33" width="19.7109375" style="2" bestFit="1" customWidth="1"/>
    <col min="34" max="34" width="20.7109375" style="2" customWidth="1"/>
    <col min="35" max="35" width="26.28515625" style="2" bestFit="1" customWidth="1"/>
    <col min="36" max="36" width="14.28515625" style="2" bestFit="1" customWidth="1"/>
    <col min="37" max="37" width="21.42578125" style="2" bestFit="1" customWidth="1"/>
    <col min="38" max="16384" width="11.42578125" style="2"/>
  </cols>
  <sheetData>
    <row r="1" spans="1:51" ht="21" thickBot="1" x14ac:dyDescent="0.35"/>
    <row r="2" spans="1:51" ht="20.25" customHeight="1" x14ac:dyDescent="0.3">
      <c r="A2" s="49"/>
      <c r="B2" s="226" t="s">
        <v>111</v>
      </c>
      <c r="C2" s="227"/>
      <c r="D2" s="227"/>
      <c r="E2" s="227"/>
      <c r="F2" s="227"/>
      <c r="G2" s="227"/>
      <c r="H2" s="227"/>
      <c r="I2" s="227"/>
      <c r="J2" s="228"/>
      <c r="K2" s="259" t="s">
        <v>120</v>
      </c>
      <c r="L2" s="53"/>
      <c r="M2" s="175" t="s">
        <v>0</v>
      </c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7"/>
    </row>
    <row r="3" spans="1:51" ht="38.25" customHeight="1" thickBot="1" x14ac:dyDescent="0.35">
      <c r="A3" s="50"/>
      <c r="B3" s="232" t="s">
        <v>1</v>
      </c>
      <c r="C3" s="230" t="s">
        <v>2</v>
      </c>
      <c r="D3" s="230" t="s">
        <v>3</v>
      </c>
      <c r="E3" s="230" t="s">
        <v>4</v>
      </c>
      <c r="F3" s="230" t="s">
        <v>5</v>
      </c>
      <c r="G3" s="230" t="s">
        <v>6</v>
      </c>
      <c r="H3" s="230" t="s">
        <v>7</v>
      </c>
      <c r="I3" s="230" t="s">
        <v>8</v>
      </c>
      <c r="J3" s="233" t="s">
        <v>9</v>
      </c>
      <c r="K3" s="259"/>
      <c r="L3" s="53"/>
      <c r="M3" s="101" t="s">
        <v>10</v>
      </c>
      <c r="N3" s="101" t="s">
        <v>11</v>
      </c>
      <c r="O3" s="101" t="s">
        <v>12</v>
      </c>
      <c r="P3" s="101" t="s">
        <v>13</v>
      </c>
      <c r="Q3" s="102" t="s">
        <v>14</v>
      </c>
      <c r="R3" s="102" t="s">
        <v>15</v>
      </c>
      <c r="S3" s="102" t="s">
        <v>16</v>
      </c>
      <c r="T3" s="102" t="s">
        <v>17</v>
      </c>
      <c r="U3" s="102" t="s">
        <v>18</v>
      </c>
      <c r="V3" s="103" t="s">
        <v>19</v>
      </c>
      <c r="W3" s="102" t="s">
        <v>20</v>
      </c>
      <c r="X3" s="101" t="s">
        <v>21</v>
      </c>
      <c r="Y3" s="101" t="s">
        <v>22</v>
      </c>
      <c r="Z3" s="104" t="s">
        <v>23</v>
      </c>
      <c r="AA3" s="104" t="s">
        <v>24</v>
      </c>
      <c r="AB3" s="104" t="s">
        <v>25</v>
      </c>
      <c r="AC3" s="104" t="s">
        <v>26</v>
      </c>
      <c r="AD3" s="104" t="s">
        <v>27</v>
      </c>
      <c r="AE3" s="104" t="s">
        <v>28</v>
      </c>
      <c r="AF3" s="101" t="s">
        <v>29</v>
      </c>
      <c r="AG3" s="101" t="s">
        <v>30</v>
      </c>
      <c r="AH3" s="105" t="s">
        <v>18</v>
      </c>
      <c r="AI3" s="106" t="s">
        <v>31</v>
      </c>
      <c r="AJ3" s="106" t="s">
        <v>32</v>
      </c>
      <c r="AK3" s="107" t="s">
        <v>33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s="110" customFormat="1" ht="213" customHeight="1" x14ac:dyDescent="0.25">
      <c r="B4" s="239">
        <v>1</v>
      </c>
      <c r="C4" s="240" t="s">
        <v>115</v>
      </c>
      <c r="D4" s="241"/>
      <c r="E4" s="242" t="s">
        <v>98</v>
      </c>
      <c r="F4" s="243">
        <v>200</v>
      </c>
      <c r="G4" s="244">
        <v>4.1900000000000004</v>
      </c>
      <c r="H4" s="245" t="s">
        <v>113</v>
      </c>
      <c r="I4" s="246" t="s">
        <v>118</v>
      </c>
      <c r="J4" s="247">
        <f>F4*G4</f>
        <v>838.00000000000011</v>
      </c>
      <c r="K4" s="260" t="s">
        <v>121</v>
      </c>
      <c r="M4" s="129" t="s">
        <v>105</v>
      </c>
      <c r="N4" s="225" t="s">
        <v>109</v>
      </c>
      <c r="O4" s="225"/>
      <c r="P4" s="225"/>
      <c r="Q4" s="112">
        <v>2.2999999999999998</v>
      </c>
      <c r="R4" s="113">
        <v>55</v>
      </c>
      <c r="S4" s="114">
        <f>Q4*R4/100</f>
        <v>1.2649999999999999</v>
      </c>
      <c r="T4" s="115">
        <f>S4*V4</f>
        <v>252.99999999999997</v>
      </c>
      <c r="U4" s="116">
        <f>Q4+S4</f>
        <v>3.5649999999999995</v>
      </c>
      <c r="V4" s="55">
        <f>F4</f>
        <v>200</v>
      </c>
      <c r="W4" s="117">
        <f>Q4*5</f>
        <v>11.5</v>
      </c>
      <c r="X4" s="118">
        <v>80</v>
      </c>
      <c r="Y4" s="119">
        <f>V4*U4+W4+X4</f>
        <v>804.49999999999989</v>
      </c>
      <c r="Z4" s="120" t="s">
        <v>106</v>
      </c>
      <c r="AA4" s="138">
        <v>0</v>
      </c>
      <c r="AB4" s="57">
        <v>1</v>
      </c>
      <c r="AC4" s="57">
        <v>1</v>
      </c>
      <c r="AD4" s="57">
        <v>1</v>
      </c>
      <c r="AE4" s="121">
        <f>AA4*AB4*AC4*AD4</f>
        <v>0</v>
      </c>
      <c r="AF4" s="138">
        <v>7</v>
      </c>
      <c r="AG4" s="121">
        <f>1.5%*(Y4+AE4+AF4)</f>
        <v>12.172499999999998</v>
      </c>
      <c r="AH4" s="122">
        <f>Y4+AE4+AG4+AF4</f>
        <v>823.6724999999999</v>
      </c>
      <c r="AI4" s="123">
        <f>AH4/V4</f>
        <v>4.1183624999999999</v>
      </c>
      <c r="AJ4" s="124">
        <f>AI4*18%</f>
        <v>0.74130524999999992</v>
      </c>
      <c r="AK4" s="125">
        <f>AI4+AJ4</f>
        <v>4.8596677499999998</v>
      </c>
    </row>
    <row r="5" spans="1:51" s="110" customFormat="1" ht="213" customHeight="1" thickBot="1" x14ac:dyDescent="0.3">
      <c r="B5" s="248"/>
      <c r="C5" s="249"/>
      <c r="D5" s="250"/>
      <c r="E5" s="231" t="s">
        <v>98</v>
      </c>
      <c r="F5" s="234">
        <v>200</v>
      </c>
      <c r="G5" s="235">
        <v>5.59</v>
      </c>
      <c r="H5" s="236" t="s">
        <v>119</v>
      </c>
      <c r="I5" s="237" t="s">
        <v>117</v>
      </c>
      <c r="J5" s="238">
        <f>F5*G5</f>
        <v>1118</v>
      </c>
      <c r="K5" s="111"/>
      <c r="M5" s="129" t="s">
        <v>105</v>
      </c>
      <c r="N5" s="225" t="s">
        <v>109</v>
      </c>
      <c r="O5" s="225"/>
      <c r="P5" s="225"/>
      <c r="Q5" s="112">
        <v>3.2</v>
      </c>
      <c r="R5" s="113">
        <v>45</v>
      </c>
      <c r="S5" s="114">
        <f t="shared" ref="S5" si="0">Q5*R5/100</f>
        <v>1.44</v>
      </c>
      <c r="T5" s="115">
        <f t="shared" ref="T5" si="1">S5*V5</f>
        <v>288</v>
      </c>
      <c r="U5" s="116">
        <f t="shared" ref="U5" si="2">Q5+S5</f>
        <v>4.6400000000000006</v>
      </c>
      <c r="V5" s="55">
        <f>F5</f>
        <v>200</v>
      </c>
      <c r="W5" s="117">
        <f>Q5*5</f>
        <v>16</v>
      </c>
      <c r="X5" s="118">
        <v>80</v>
      </c>
      <c r="Y5" s="119">
        <f>V5*U5+W5+X5</f>
        <v>1024</v>
      </c>
      <c r="Z5" s="120" t="s">
        <v>106</v>
      </c>
      <c r="AA5" s="138">
        <v>0</v>
      </c>
      <c r="AB5" s="57">
        <v>1</v>
      </c>
      <c r="AC5" s="57">
        <v>1</v>
      </c>
      <c r="AD5" s="57">
        <v>1</v>
      </c>
      <c r="AE5" s="121">
        <f t="shared" ref="AE5" si="3">AA5*AB5*AC5*AD5</f>
        <v>0</v>
      </c>
      <c r="AF5" s="138">
        <v>7</v>
      </c>
      <c r="AG5" s="121">
        <f>1.5%*(Y5+AE5+AF5)</f>
        <v>15.465</v>
      </c>
      <c r="AH5" s="122">
        <f t="shared" ref="AH5" si="4">Y5+AE5+AG5+AF5</f>
        <v>1046.4649999999999</v>
      </c>
      <c r="AI5" s="123">
        <f t="shared" ref="AI5" si="5">AH5/V5</f>
        <v>5.2323249999999994</v>
      </c>
      <c r="AJ5" s="124">
        <f t="shared" ref="AJ5" si="6">AI5*18%</f>
        <v>0.94181849999999989</v>
      </c>
      <c r="AK5" s="125">
        <f t="shared" ref="AK5" si="7">AI5+AJ5</f>
        <v>6.1741434999999996</v>
      </c>
    </row>
    <row r="6" spans="1:51" s="110" customFormat="1" ht="236.25" customHeight="1" thickBot="1" x14ac:dyDescent="0.3">
      <c r="B6" s="251">
        <v>2</v>
      </c>
      <c r="C6" s="252" t="s">
        <v>116</v>
      </c>
      <c r="D6" s="252"/>
      <c r="E6" s="253" t="s">
        <v>98</v>
      </c>
      <c r="F6" s="254">
        <v>200</v>
      </c>
      <c r="G6" s="255">
        <v>5.99</v>
      </c>
      <c r="H6" s="256" t="s">
        <v>110</v>
      </c>
      <c r="I6" s="257" t="s">
        <v>114</v>
      </c>
      <c r="J6" s="258">
        <f>F6*G6</f>
        <v>1198</v>
      </c>
      <c r="K6" s="128"/>
      <c r="M6" s="129" t="s">
        <v>107</v>
      </c>
      <c r="N6" s="225" t="s">
        <v>112</v>
      </c>
      <c r="O6" s="225"/>
      <c r="P6" s="225"/>
      <c r="Q6" s="112">
        <v>3.5</v>
      </c>
      <c r="R6" s="113">
        <v>45</v>
      </c>
      <c r="S6" s="114">
        <f t="shared" ref="S6" si="8">Q6*R6/100</f>
        <v>1.575</v>
      </c>
      <c r="T6" s="115">
        <f t="shared" ref="T6" si="9">S6*V6</f>
        <v>315</v>
      </c>
      <c r="U6" s="116">
        <f t="shared" ref="U6" si="10">Q6+S6</f>
        <v>5.0750000000000002</v>
      </c>
      <c r="V6" s="55">
        <f>F6</f>
        <v>200</v>
      </c>
      <c r="W6" s="117">
        <f>Q6*5</f>
        <v>17.5</v>
      </c>
      <c r="X6" s="118">
        <v>90</v>
      </c>
      <c r="Y6" s="119">
        <f t="shared" ref="Y6" si="11">V6*U6+W6+X6</f>
        <v>1122.5</v>
      </c>
      <c r="Z6" s="120" t="s">
        <v>108</v>
      </c>
      <c r="AA6" s="138">
        <v>0</v>
      </c>
      <c r="AB6" s="57">
        <v>1</v>
      </c>
      <c r="AC6" s="57">
        <v>1</v>
      </c>
      <c r="AD6" s="57">
        <v>1</v>
      </c>
      <c r="AE6" s="121">
        <f t="shared" ref="AE6" si="12">AA6*AB6*AC6*AD6</f>
        <v>0</v>
      </c>
      <c r="AF6" s="138">
        <v>7</v>
      </c>
      <c r="AG6" s="121">
        <f>1.5%*(Y6+AE6+AF6)</f>
        <v>16.942499999999999</v>
      </c>
      <c r="AH6" s="122">
        <f t="shared" ref="AH6" si="13">Y6+AE6+AG6+AF6</f>
        <v>1146.4425000000001</v>
      </c>
      <c r="AI6" s="123">
        <f t="shared" ref="AI6" si="14">AH6/V6</f>
        <v>5.7322125000000002</v>
      </c>
      <c r="AJ6" s="124">
        <f t="shared" ref="AJ6" si="15">AI6*18%</f>
        <v>1.03179825</v>
      </c>
      <c r="AK6" s="125">
        <f t="shared" ref="AK6" si="16">AI6+AJ6</f>
        <v>6.7640107500000006</v>
      </c>
    </row>
    <row r="7" spans="1:51" s="110" customFormat="1" ht="45" customHeight="1" x14ac:dyDescent="0.25">
      <c r="B7" s="139"/>
      <c r="C7" s="140"/>
      <c r="D7" s="140"/>
      <c r="E7" s="141"/>
      <c r="F7" s="142"/>
      <c r="G7" s="143"/>
      <c r="H7" s="144"/>
      <c r="I7" s="145"/>
      <c r="J7" s="146"/>
      <c r="K7" s="128"/>
      <c r="M7" s="147"/>
      <c r="N7" s="148"/>
      <c r="O7" s="148"/>
      <c r="P7" s="148"/>
      <c r="Q7" s="149"/>
      <c r="R7" s="150"/>
      <c r="S7" s="151"/>
      <c r="T7" s="152"/>
      <c r="U7" s="153"/>
      <c r="V7" s="154"/>
      <c r="W7" s="155"/>
      <c r="X7" s="156"/>
      <c r="Y7" s="157"/>
      <c r="Z7" s="158"/>
      <c r="AA7" s="159"/>
      <c r="AB7" s="160"/>
      <c r="AC7" s="160"/>
      <c r="AD7" s="160"/>
      <c r="AE7" s="161"/>
      <c r="AF7" s="159"/>
      <c r="AG7" s="161"/>
      <c r="AH7" s="162"/>
      <c r="AI7" s="163"/>
      <c r="AJ7" s="164"/>
      <c r="AK7" s="165"/>
    </row>
    <row r="8" spans="1:51" s="110" customFormat="1" ht="45" customHeight="1" x14ac:dyDescent="0.25">
      <c r="B8" s="139"/>
      <c r="C8" s="140"/>
      <c r="D8" s="140"/>
      <c r="E8" s="141"/>
      <c r="F8" s="142"/>
      <c r="G8" s="143"/>
      <c r="H8" s="144"/>
      <c r="I8" s="145"/>
      <c r="J8" s="146"/>
      <c r="K8" s="128"/>
      <c r="M8" s="147"/>
      <c r="N8" s="148"/>
      <c r="O8" s="148"/>
      <c r="P8" s="148"/>
      <c r="Q8" s="149"/>
      <c r="R8" s="150"/>
      <c r="S8" s="151"/>
      <c r="T8" s="152"/>
      <c r="U8" s="153"/>
      <c r="V8" s="154"/>
      <c r="W8" s="155"/>
      <c r="X8" s="156"/>
      <c r="Y8" s="157"/>
      <c r="Z8" s="158"/>
      <c r="AA8" s="159"/>
      <c r="AB8" s="160"/>
      <c r="AC8" s="160"/>
      <c r="AD8" s="160"/>
      <c r="AE8" s="161"/>
      <c r="AF8" s="159"/>
      <c r="AG8" s="161"/>
      <c r="AH8" s="162"/>
      <c r="AI8" s="163"/>
      <c r="AJ8" s="164"/>
      <c r="AK8" s="165"/>
    </row>
  </sheetData>
  <mergeCells count="9">
    <mergeCell ref="C6:D6"/>
    <mergeCell ref="N6:P6"/>
    <mergeCell ref="N5:P5"/>
    <mergeCell ref="B4:B5"/>
    <mergeCell ref="C4:D5"/>
    <mergeCell ref="B2:J2"/>
    <mergeCell ref="K2:K3"/>
    <mergeCell ref="M2:AC2"/>
    <mergeCell ref="N4:P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FEBRERO</vt:lpstr>
      <vt:lpstr>MARZO</vt:lpstr>
      <vt:lpstr>MAYO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RETEN 02 -COMERCIAL</dc:creator>
  <cp:keywords/>
  <dc:description/>
  <cp:lastModifiedBy>Área Comercial</cp:lastModifiedBy>
  <cp:revision/>
  <dcterms:created xsi:type="dcterms:W3CDTF">2024-01-08T15:17:31Z</dcterms:created>
  <dcterms:modified xsi:type="dcterms:W3CDTF">2026-05-18T22:30:33Z</dcterms:modified>
  <cp:category/>
  <cp:contentStatus/>
</cp:coreProperties>
</file>