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ownloads\"/>
    </mc:Choice>
  </mc:AlternateContent>
  <xr:revisionPtr revIDLastSave="0" documentId="13_ncr:1_{25388E9B-C909-406B-A3C9-EFFDC8D6DCE7}" xr6:coauthVersionLast="47" xr6:coauthVersionMax="47" xr10:uidLastSave="{00000000-0000-0000-0000-000000000000}"/>
  <bookViews>
    <workbookView xWindow="-120" yWindow="-120" windowWidth="29040" windowHeight="15840" xr2:uid="{AEC9836A-4162-4DC3-92B5-3D6351EAB0E3}"/>
  </bookViews>
  <sheets>
    <sheet name="MAY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" i="1" l="1"/>
  <c r="V10" i="1"/>
  <c r="Q10" i="1"/>
  <c r="AE13" i="1"/>
  <c r="V13" i="1"/>
  <c r="Q13" i="1"/>
  <c r="AE9" i="1"/>
  <c r="V9" i="1"/>
  <c r="Q9" i="1"/>
  <c r="S9" i="1" s="1"/>
  <c r="AF5" i="1"/>
  <c r="AE5" i="1"/>
  <c r="V5" i="1"/>
  <c r="Q5" i="1"/>
  <c r="AE8" i="1"/>
  <c r="V8" i="1"/>
  <c r="Q8" i="1"/>
  <c r="AE4" i="1"/>
  <c r="V4" i="1"/>
  <c r="S4" i="1"/>
  <c r="U4" i="1" s="1"/>
  <c r="W4" i="1" s="1"/>
  <c r="J4" i="1"/>
  <c r="AE6" i="1"/>
  <c r="V6" i="1"/>
  <c r="Q6" i="1"/>
  <c r="S10" i="1" l="1"/>
  <c r="T10" i="1" s="1"/>
  <c r="S13" i="1"/>
  <c r="T13" i="1" s="1"/>
  <c r="T9" i="1"/>
  <c r="U9" i="1"/>
  <c r="W9" i="1" s="1"/>
  <c r="S5" i="1"/>
  <c r="T5" i="1" s="1"/>
  <c r="S8" i="1"/>
  <c r="T8" i="1" s="1"/>
  <c r="T4" i="1"/>
  <c r="Y4" i="1"/>
  <c r="S6" i="1"/>
  <c r="T6" i="1" s="1"/>
  <c r="U10" i="1" l="1"/>
  <c r="U13" i="1"/>
  <c r="Y9" i="1"/>
  <c r="AG9" i="1"/>
  <c r="AH9" i="1" s="1"/>
  <c r="AI9" i="1" s="1"/>
  <c r="U5" i="1"/>
  <c r="W5" i="1" s="1"/>
  <c r="Y5" i="1" s="1"/>
  <c r="U8" i="1"/>
  <c r="AG4" i="1"/>
  <c r="AH4" i="1" s="1"/>
  <c r="AI4" i="1" s="1"/>
  <c r="U6" i="1"/>
  <c r="W10" i="1" l="1"/>
  <c r="Y10" i="1"/>
  <c r="W13" i="1"/>
  <c r="Y13" i="1" s="1"/>
  <c r="AJ9" i="1"/>
  <c r="AK9" i="1" s="1"/>
  <c r="G9" i="1"/>
  <c r="J9" i="1" s="1"/>
  <c r="AG5" i="1"/>
  <c r="AH5" i="1" s="1"/>
  <c r="AI5" i="1" s="1"/>
  <c r="W8" i="1"/>
  <c r="Y8" i="1" s="1"/>
  <c r="AJ4" i="1"/>
  <c r="AK4" i="1" s="1"/>
  <c r="W6" i="1"/>
  <c r="Y6" i="1" s="1"/>
  <c r="AG10" i="1" l="1"/>
  <c r="AH10" i="1" s="1"/>
  <c r="AI10" i="1" s="1"/>
  <c r="AG13" i="1"/>
  <c r="AH13" i="1" s="1"/>
  <c r="AI13" i="1" s="1"/>
  <c r="AJ5" i="1"/>
  <c r="AK5" i="1" s="1"/>
  <c r="G5" i="1"/>
  <c r="J5" i="1" s="1"/>
  <c r="AG8" i="1"/>
  <c r="AH8" i="1" s="1"/>
  <c r="AI8" i="1" s="1"/>
  <c r="AG6" i="1"/>
  <c r="AH6" i="1" s="1"/>
  <c r="AI6" i="1" s="1"/>
  <c r="Q12" i="1"/>
  <c r="AE12" i="1"/>
  <c r="V12" i="1"/>
  <c r="AJ10" i="1" l="1"/>
  <c r="AK10" i="1" s="1"/>
  <c r="G10" i="1"/>
  <c r="J10" i="1" s="1"/>
  <c r="AJ13" i="1"/>
  <c r="AK13" i="1" s="1"/>
  <c r="G13" i="1"/>
  <c r="J13" i="1" s="1"/>
  <c r="AJ8" i="1"/>
  <c r="AK8" i="1" s="1"/>
  <c r="G8" i="1"/>
  <c r="J8" i="1" s="1"/>
  <c r="AJ6" i="1"/>
  <c r="AK6" i="1" s="1"/>
  <c r="G6" i="1"/>
  <c r="J6" i="1" s="1"/>
  <c r="S12" i="1"/>
  <c r="T12" i="1" s="1"/>
  <c r="U12" i="1" l="1"/>
  <c r="W12" i="1" s="1"/>
  <c r="Y12" i="1" s="1"/>
  <c r="AG12" i="1" l="1"/>
  <c r="AH12" i="1" s="1"/>
  <c r="AI12" i="1" s="1"/>
  <c r="G12" i="1" s="1"/>
  <c r="J12" i="1" s="1"/>
  <c r="AJ12" i="1" l="1"/>
  <c r="AK12" i="1" s="1"/>
  <c r="AE11" i="1" l="1"/>
  <c r="V11" i="1"/>
  <c r="S11" i="1"/>
  <c r="T11" i="1" l="1"/>
  <c r="U11" i="1"/>
  <c r="W11" i="1" s="1"/>
  <c r="Y11" i="1" l="1"/>
  <c r="AG11" i="1" l="1"/>
  <c r="AH11" i="1" s="1"/>
  <c r="AI11" i="1" s="1"/>
  <c r="G11" i="1" s="1"/>
  <c r="J11" i="1" s="1"/>
  <c r="AJ11" i="1" l="1"/>
  <c r="AK11" i="1" s="1"/>
  <c r="AE7" i="1" l="1"/>
  <c r="V7" i="1"/>
  <c r="Q7" i="1"/>
  <c r="S7" i="1" l="1"/>
  <c r="T7" i="1" s="1"/>
  <c r="U7" i="1" l="1"/>
  <c r="W7" i="1" s="1"/>
  <c r="Y7" i="1" l="1"/>
  <c r="AG7" i="1" s="1"/>
  <c r="AH7" i="1" l="1"/>
  <c r="AI7" i="1" s="1"/>
  <c r="G7" i="1" s="1"/>
  <c r="J7" i="1" s="1"/>
  <c r="AJ7" i="1" l="1"/>
  <c r="AK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3" authorId="0" shapeId="0" xr:uid="{798621C3-61C4-494D-BD9A-16D89565CB84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" authorId="0" shapeId="0" xr:uid="{58861242-F5B0-4585-A3F7-221BC5C54BAA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<sst xmlns="http://schemas.openxmlformats.org/spreadsheetml/2006/main" count="122" uniqueCount="103">
  <si>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</si>
  <si>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</si>
  <si>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</si>
  <si>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</si>
  <si>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</si>
  <si>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</si>
  <si>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</si>
  <si>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</si>
  <si>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</si>
  <si>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</si>
  <si>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</si>
  <si>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</si>
  <si>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</si>
  <si>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</si>
  <si>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</si>
  <si>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</si>
  <si>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</si>
  <si>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</si>
  <si>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</si>
  <si>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</si>
  <si>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</si>
  <si>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</si>
  <si>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</si>
  <si>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</si>
  <si>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</si>
  <si>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</si>
  <si>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</si>
  <si>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</si>
  <si>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</si>
  <si>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</si>
  <si>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</si>
  <si>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</si>
  <si>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</si>
  <si>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</si>
  <si>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</si>
  <si>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</si>
  <si>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</si>
  <si>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</si>
  <si>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</si>
  <si>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</si>
  <si>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</si>
  <si>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5 a 7 dias utiles</t>
  </si>
  <si>
    <t>COEF-MOUSE PAD</t>
  </si>
  <si>
    <t xml:space="preserve">MOUSE PAD CON BASE DE SILICONA </t>
  </si>
  <si>
    <t xml:space="preserve">Imagen referencial </t>
  </si>
  <si>
    <r>
      <t xml:space="preserve">MOUSE PAD CON BASE DE SILICONA 
</t>
    </r>
    <r>
      <rPr>
        <sz val="16"/>
        <color rgb="FF000000"/>
        <rFont val="Arial"/>
        <family val="2"/>
      </rPr>
      <t xml:space="preserve">Material: Poliester y Silicona
Medida:Ancho: 21.5 cm, Largo: 25 cm (Aprox) 
Descripcion: Con base de silicona antideslizante y almohadilla acolchada para las muñecas para evitar el estrés y el dolor.
Color: Azul, rojo y negro
Presentacion: Bolsa individual
</t>
    </r>
    <r>
      <rPr>
        <sz val="16"/>
        <color rgb="FFFF0000"/>
        <rFont val="Arial"/>
        <family val="2"/>
      </rPr>
      <t>*Incluye 1 logo a 1 color por 1 lado
* Arte y diseño debe ser facilitado por el cliente</t>
    </r>
  </si>
  <si>
    <t>CKI
/
EYF
/
TIENDA PÚBLICITARIA
/
IMPORTACIONES FACUNDO</t>
  </si>
  <si>
    <t>4061
/
MOUSE PAD
/
SIN COD
/
GP23206</t>
  </si>
  <si>
    <t xml:space="preserve">5 a 7
días útiles </t>
  </si>
  <si>
    <t>Imagen referencial</t>
  </si>
  <si>
    <t>INCLUYE</t>
  </si>
  <si>
    <t>RULETA MDF</t>
  </si>
  <si>
    <t>Imagen Referencial</t>
  </si>
  <si>
    <r>
      <rPr>
        <b/>
        <u/>
        <sz val="16"/>
        <color rgb="FF000000"/>
        <rFont val="Arial"/>
        <family val="2"/>
      </rPr>
      <t xml:space="preserve">RULETA MDF
</t>
    </r>
    <r>
      <rPr>
        <sz val="16"/>
        <color rgb="FF000000"/>
        <rFont val="Arial"/>
        <family val="2"/>
      </rPr>
      <t xml:space="preserve">Material:  MDF liviano acabado Gloss
Medidas: 1.80 altox 80 cm de diametro (ruleta)  
Impresión: Vinil de alta resolucón
1440 D.P.I
Presentación: Forrado en film
</t>
    </r>
    <r>
      <rPr>
        <sz val="16"/>
        <color rgb="FFFF0000"/>
        <rFont val="Arial"/>
        <family val="2"/>
      </rPr>
      <t xml:space="preserve">*Incluye impresión logo a full color.
*Arte y diseño facilitado por el cliente
</t>
    </r>
    <r>
      <rPr>
        <b/>
        <sz val="16"/>
        <color rgb="FF000000"/>
        <rFont val="Arial"/>
        <family val="2"/>
      </rPr>
      <t xml:space="preserve">
*Incluye PRUEBA COLOR a partir de 12unid</t>
    </r>
  </si>
  <si>
    <t>DEAVANCE PUBLICIDAD
Claudia
Cel. 977 182 258
Los Olivos</t>
  </si>
  <si>
    <r>
      <rPr>
        <sz val="16"/>
        <color rgb="FF000000"/>
        <rFont val="Calibri"/>
        <family val="2"/>
        <scheme val="minor"/>
      </rPr>
      <t xml:space="preserve">Precio
S/.350 c/u
Incluido IGV
Tiempo 2 - 6 - 15
</t>
    </r>
    <r>
      <rPr>
        <b/>
        <sz val="16"/>
        <color rgb="FF000000"/>
        <rFont val="Calibri"/>
        <family val="2"/>
        <scheme val="minor"/>
      </rPr>
      <t>No incluye instalación</t>
    </r>
  </si>
  <si>
    <t>ROLLSCREEN 2x1mt</t>
  </si>
  <si>
    <r>
      <rPr>
        <b/>
        <u/>
        <sz val="16"/>
        <color rgb="FF000000"/>
        <rFont val="Arial"/>
        <family val="2"/>
      </rPr>
      <t>ROLLSCREEN 2x1mt</t>
    </r>
    <r>
      <rPr>
        <sz val="16"/>
        <color rgb="FF000000"/>
        <rFont val="Arial"/>
        <family val="2"/>
      </rPr>
      <t xml:space="preserve">
Material: Banner mate o brilloso de 12 onzas - 1440 D.P.I
Medidas: 2(alto) x1 (ancho) m.
Acabado: Antihilo
Impresión: full color en alta resolución
Instalado en soporte roller.
Presentación: Estuche maletin para traslado.
</t>
    </r>
    <r>
      <rPr>
        <sz val="16"/>
        <color rgb="FFFF0000"/>
        <rFont val="Arial"/>
        <family val="2"/>
      </rPr>
      <t xml:space="preserve">*Arte y diseño facilitado por el cliente.
</t>
    </r>
    <r>
      <rPr>
        <b/>
        <sz val="16"/>
        <rFont val="Arial"/>
        <family val="2"/>
      </rPr>
      <t xml:space="preserve">
*Incluye PRUEBA COLOR a partir de 12unid</t>
    </r>
  </si>
  <si>
    <t>GRAFIDEAS
Mario
Cel. 920 150 336</t>
  </si>
  <si>
    <r>
      <t xml:space="preserve">50 und: S/. 85
12 und: S/. 88
1 und: S/. 90
+ IGV
Tiempos 1 - 3 - 8 dias
</t>
    </r>
    <r>
      <rPr>
        <b/>
        <sz val="16"/>
        <color rgb="FF000000"/>
        <rFont val="Calibri"/>
        <family val="2"/>
        <scheme val="minor"/>
      </rPr>
      <t>No incluye instalación</t>
    </r>
  </si>
  <si>
    <t xml:space="preserve">5 a 7
días utiles </t>
  </si>
  <si>
    <t xml:space="preserve">10 a 12
días utiles </t>
  </si>
  <si>
    <t xml:space="preserve">MARCO SELFIE </t>
  </si>
  <si>
    <r>
      <rPr>
        <b/>
        <u/>
        <sz val="16"/>
        <color rgb="FF000000"/>
        <rFont val="Arial"/>
        <family val="2"/>
      </rPr>
      <t xml:space="preserve">MARCO SELFIE </t>
    </r>
    <r>
      <rPr>
        <sz val="16"/>
        <color indexed="8"/>
        <rFont val="Arial"/>
        <family val="2"/>
      </rPr>
      <t xml:space="preserve">
Material: Celtex con vinil
Medidas: 1.00 x 70 cm
Impresión: Vinil de alta resolución 1440 D.P.I
Presentación: Forrado en film
</t>
    </r>
    <r>
      <rPr>
        <sz val="16"/>
        <color rgb="FFFF0000"/>
        <rFont val="Arial"/>
        <family val="2"/>
      </rPr>
      <t xml:space="preserve">*Incluye impresión a full color por 1 lado 
*Arte y diseño facilitado por el cliente
</t>
    </r>
    <r>
      <rPr>
        <b/>
        <sz val="16"/>
        <rFont val="Arial"/>
        <family val="2"/>
      </rPr>
      <t>*Incluye PRUEBA COLOR a partir de 12unid</t>
    </r>
  </si>
  <si>
    <t>S/.90 c/u
Incluido IGV
Tiempos 2-5-8</t>
  </si>
  <si>
    <t>CAMISA / BLUSA MANGA LARGA</t>
  </si>
  <si>
    <t>10 a 12
días útiles</t>
  </si>
  <si>
    <t xml:space="preserve">camisa hombre
S 12
M 30
L 30
XL 2
camisa mujer 
S 15
L 10
M 30
XL 1 </t>
  </si>
  <si>
    <t>BOLSA MOCHILA</t>
  </si>
  <si>
    <t>OLAF
Cel.965 408 862</t>
  </si>
  <si>
    <t xml:space="preserve">10 a 12
días útiles </t>
  </si>
  <si>
    <t xml:space="preserve">bolsa mochila 
Azul 50 
Verde 50 </t>
  </si>
  <si>
    <t>COTIZACIÓN PROPUESTA_DIMIR_PRODUCTOS VARIOS_08.05.26</t>
  </si>
  <si>
    <t>Las medidas que pide son de MEDIDAS:
110 x 90 cm</t>
  </si>
  <si>
    <t>DADOS PUBLICITARIOS</t>
  </si>
  <si>
    <r>
      <rPr>
        <b/>
        <u/>
        <sz val="16"/>
        <color rgb="FF000000"/>
        <rFont val="Arial"/>
        <family val="2"/>
      </rPr>
      <t>DADOS PUBLICITARIOS</t>
    </r>
    <r>
      <rPr>
        <sz val="16"/>
        <color indexed="8"/>
        <rFont val="Arial"/>
        <family val="2"/>
      </rPr>
      <t xml:space="preserve">
Material: Esponja y linio grueso lavable
Medidas: 40 x 40 cm
Impresión: Vinil de alta resolucón 1440 D.P.I
Presentación: Forrado en film
</t>
    </r>
    <r>
      <rPr>
        <sz val="16"/>
        <color rgb="FFFF0000"/>
        <rFont val="Arial"/>
        <family val="2"/>
      </rPr>
      <t>*Incluye impresión logo a full color por cada lado.</t>
    </r>
    <r>
      <rPr>
        <sz val="16"/>
        <color indexed="8"/>
        <rFont val="Arial"/>
        <family val="2"/>
      </rPr>
      <t xml:space="preserve">
</t>
    </r>
    <r>
      <rPr>
        <sz val="16"/>
        <color rgb="FFFF0000"/>
        <rFont val="Arial"/>
        <family val="2"/>
      </rPr>
      <t>*Arte y diseño facilitado por el cliente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*Incluye PRUEBA COLOR a partir de 12unid</t>
    </r>
  </si>
  <si>
    <r>
      <t>PROPS CIRCULARES</t>
    </r>
    <r>
      <rPr>
        <b/>
        <sz val="18"/>
        <color rgb="FFFF0000"/>
        <rFont val="Calibri"/>
        <family val="2"/>
      </rPr>
      <t xml:space="preserve"> -PROMOCIONAL</t>
    </r>
  </si>
  <si>
    <r>
      <rPr>
        <b/>
        <u/>
        <sz val="16"/>
        <color rgb="FF000000"/>
        <rFont val="Arial"/>
        <family val="2"/>
      </rPr>
      <t>PROPS CIRCULARES-</t>
    </r>
    <r>
      <rPr>
        <b/>
        <u/>
        <sz val="16"/>
        <color rgb="FFFF0000"/>
        <rFont val="Arial"/>
        <family val="2"/>
      </rPr>
      <t>-PROMOCIONAL</t>
    </r>
    <r>
      <rPr>
        <b/>
        <u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Contraplacado (base Folcote 14)
Medida: 32 cm alto aprox x 24 cm ancho
Cambio a 10 diseños (cantidades varias)
Impresión full color tira y retira
Presentación: Grupal
</t>
    </r>
    <r>
      <rPr>
        <b/>
        <sz val="16"/>
        <color rgb="FFFF0000"/>
        <rFont val="Arial"/>
        <family val="2"/>
      </rPr>
      <t>*Incluye impresión a full color en tira y retira en color
*Diseño o arte facilitado por el cliente</t>
    </r>
  </si>
  <si>
    <t>MPRESIONES GRAFICAS GENERALES
Fredy
Cel.925 609 686</t>
  </si>
  <si>
    <t>YA INCLUYE</t>
  </si>
  <si>
    <t xml:space="preserve"> Imagen Referencial</t>
  </si>
  <si>
    <t xml:space="preserve">LLAVERO ACRILICO </t>
  </si>
  <si>
    <r>
      <rPr>
        <b/>
        <u/>
        <sz val="16"/>
        <color rgb="FF000000"/>
        <rFont val="Arial"/>
        <family val="2"/>
      </rPr>
      <t xml:space="preserve">LLAVERO ACRILICO </t>
    </r>
    <r>
      <rPr>
        <sz val="16"/>
        <color rgb="FF000000"/>
        <rFont val="Arial"/>
        <family val="2"/>
      </rPr>
      <t xml:space="preserve">
Material: Acrilico
Modelo: Polo o Circular
Impresión a full color ambos lados
Presentación: Empaque grupal
</t>
    </r>
    <r>
      <rPr>
        <sz val="16"/>
        <color rgb="FFFF0000"/>
        <rFont val="Arial"/>
        <family val="2"/>
      </rPr>
      <t>* Arte y diseño debe ser facilitado por el cliente</t>
    </r>
  </si>
  <si>
    <t>DASAKARD
Cel. 970 863 253</t>
  </si>
  <si>
    <t>PRECIO
1000 und: S/. 490
500 und: S/. 298
100 und: S/. 59
+ IGV
Tiempos 2 días</t>
  </si>
  <si>
    <t>PRECIO CKI
S/. 11.20 C/U
Incluye IGV
/
PRECIO EYF
100 und: S/. 1150
+ IGV
/
PRECIO TIENDA PUBLICITARIA 
100 und: S/. 11.09
Incluye IGV
/
PRECIO IMPORTACIONES FACUNDO
100 und: S/. 1150
Incluye IGV</t>
  </si>
  <si>
    <t>GRAMPHOS 
Cel.994 228 471 
Precio ref. 
100 und: S/. 140
+ IGV</t>
  </si>
  <si>
    <r>
      <rPr>
        <b/>
        <u/>
        <sz val="16"/>
        <color theme="1"/>
        <rFont val="Arial"/>
        <family val="2"/>
      </rPr>
      <t>CAMISA / BLUSA MANGA LARGA</t>
    </r>
    <r>
      <rPr>
        <u/>
        <sz val="16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 xml:space="preserve">Material: Oxford San Jacinto (100% poliester)
Modelo: Manga Larga
Color : A elegir (color blanco, claro)
Tallas: S (27) , M (60), L (40) XL (3)
Presentación: Bolsita individual
</t>
    </r>
    <r>
      <rPr>
        <sz val="16"/>
        <color rgb="FFFF0000"/>
        <rFont val="Arial"/>
        <family val="2"/>
      </rPr>
      <t>* Incluye 1 logo bordado a 1 color tipo insignia en pecho</t>
    </r>
    <r>
      <rPr>
        <sz val="16"/>
        <color theme="1"/>
        <rFont val="Arial"/>
        <family val="2"/>
      </rPr>
      <t xml:space="preserve">
</t>
    </r>
    <r>
      <rPr>
        <sz val="16"/>
        <color rgb="FFFF0000"/>
        <rFont val="Arial"/>
        <family val="2"/>
      </rPr>
      <t>* Arte y diseño debe ser facilitado por el cliente</t>
    </r>
  </si>
  <si>
    <t>CONFECCIONES REYES
Luis
Cel.956240802</t>
  </si>
  <si>
    <t>CONFECCIONES REYES
100 a S/.43
Incluye IGV
Costo adicional tallas grandes
XL: + 3.00
XXL: + 5.00</t>
  </si>
  <si>
    <t>se adiciono 0.5 por contingencia</t>
  </si>
  <si>
    <t>1 und: S/.170
Incluido IGV
Tiempos 2-4-7 dias</t>
  </si>
  <si>
    <r>
      <rPr>
        <b/>
        <sz val="14"/>
        <rFont val="Arial"/>
        <family val="2"/>
      </rPr>
      <t xml:space="preserve">Precio por 38 und. </t>
    </r>
    <r>
      <rPr>
        <sz val="14"/>
        <rFont val="Arial"/>
        <family val="2"/>
      </rPr>
      <t xml:space="preserve">
Precio total S/.175 +IGV con impresion tira
Precio total S/.230+IGV con impresion tira y retira</t>
    </r>
  </si>
  <si>
    <r>
      <rPr>
        <b/>
        <u/>
        <sz val="16"/>
        <color rgb="FF000000"/>
        <rFont val="Arial"/>
        <family val="2"/>
      </rPr>
      <t>BOLSA MOCHILA</t>
    </r>
    <r>
      <rPr>
        <sz val="16"/>
        <color indexed="8"/>
        <rFont val="Arial"/>
        <family val="2"/>
      </rPr>
      <t xml:space="preserve">
Material: Poliester
Medida: 42 x 32 cm
Color: Azul y verde
Acabado: cosido, incluye ojalillo
Driza en color negro
Presentacion: Grupal
</t>
    </r>
    <r>
      <rPr>
        <sz val="16"/>
        <color rgb="FFFF0000"/>
        <rFont val="Arial"/>
        <family val="2"/>
      </rPr>
      <t>*Incluye 1 logo a 1 color por 1 lado estampado</t>
    </r>
    <r>
      <rPr>
        <sz val="16"/>
        <color indexed="8"/>
        <rFont val="Arial"/>
        <family val="2"/>
      </rPr>
      <t xml:space="preserve">
</t>
    </r>
    <r>
      <rPr>
        <sz val="16"/>
        <color rgb="FFFF0000"/>
        <rFont val="Arial"/>
        <family val="2"/>
      </rPr>
      <t>*Arte y diseño facilitado por el cliente.</t>
    </r>
  </si>
  <si>
    <t>100 a S/. 3.40 
+IGV
Tiempo 5 días</t>
  </si>
  <si>
    <t>se adiciono 0.3 por contingencia</t>
  </si>
  <si>
    <t>RESALTADOR MANITO</t>
  </si>
  <si>
    <r>
      <rPr>
        <b/>
        <u/>
        <sz val="16"/>
        <color rgb="FF000000"/>
        <rFont val="Arial"/>
        <family val="2"/>
      </rPr>
      <t>RESALTADOR MANITO</t>
    </r>
    <r>
      <rPr>
        <sz val="16"/>
        <color rgb="FF000000"/>
        <rFont val="Arial"/>
        <family val="2"/>
      </rPr>
      <t xml:space="preserve">
Material: Plástico
Medida: 7.40 x 9.40 x 1.90 cm   
Presentacion: Bolsita individual
</t>
    </r>
    <r>
      <rPr>
        <sz val="16"/>
        <color rgb="FFFF0000"/>
        <rFont val="Arial"/>
        <family val="2"/>
      </rPr>
      <t>*Incluye 1 logo a 1 color por 1 lado
* Arte y diseño debe ser facilitado por el cliente</t>
    </r>
  </si>
  <si>
    <t>EYF</t>
  </si>
  <si>
    <t>PRECIO EYF
100 und: S/. 370
+ IGV</t>
  </si>
  <si>
    <t>BS-262</t>
  </si>
  <si>
    <t>COEF-BS-262</t>
  </si>
  <si>
    <t>TAMPOGRAFIA AMERICANA
Cel. 963 258 869
Precio Ref.
100 a S/.70
+IGV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</si>
</sst>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_ &quot;S/.&quot;\ * #,##0.00_ ;_ &quot;S/.&quot;\ * \-#,##0.00_ ;_ &quot;S/.&quot;\ * &quot;-&quot;??_ ;_ @_ "/>
    <numFmt numFmtId="166" formatCode="[$S/.-280A]\ #,##0.00"/>
    <numFmt numFmtId="167" formatCode="_-[$$-409]* #,##0.00_ ;_-[$$-409]* \-#,##0.00\ ;_-[$$-409]* &quot;-&quot;??_ ;_-@_ "/>
    <numFmt numFmtId="168" formatCode="_(* #,##0_);_(* \(#,##0\);_(* &quot;-&quot;??_);_(@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rial"/>
      <family val="2"/>
    </font>
    <font>
      <sz val="16"/>
      <color indexed="8"/>
      <name val="Arial"/>
      <family val="2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sz val="16"/>
      <color rgb="FF000000"/>
      <name val="Calibri"/>
      <family val="2"/>
      <scheme val="minor"/>
    </font>
    <font>
      <sz val="16"/>
      <color theme="1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0000"/>
      <name val="Arial"/>
      <family val="2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6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FF0000"/>
      <name val="Arial"/>
      <family val="2"/>
    </font>
    <font>
      <sz val="11"/>
      <color indexed="52"/>
      <name val="Tahoma"/>
      <family val="2"/>
      <charset val="1"/>
    </font>
    <font>
      <b/>
      <u/>
      <sz val="16"/>
      <color theme="1"/>
      <name val="Arial"/>
      <family val="2"/>
    </font>
    <font>
      <u/>
      <sz val="16"/>
      <color theme="1"/>
      <name val="Arial"/>
      <family val="2"/>
    </font>
    <font>
      <b/>
      <sz val="12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b/>
      <sz val="16"/>
      <color indexed="9"/>
      <name val="Arial"/>
      <family val="2"/>
    </font>
    <font>
      <sz val="16"/>
      <color indexed="8"/>
      <name val="Calibri"/>
      <family val="2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8"/>
      <name val="Calibri"/>
      <family val="2"/>
    </font>
    <font>
      <b/>
      <sz val="18"/>
      <color rgb="FFFF0000"/>
      <name val="Calibri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6" tint="0.59999389629810485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8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2">
    <xf numFmtId="0" fontId="0" fillId="0" borderId="0"/>
    <xf numFmtId="0" fontId="3" fillId="0" borderId="0"/>
    <xf numFmtId="0" fontId="1" fillId="0" borderId="0"/>
    <xf numFmtId="0" fontId="1" fillId="0" borderId="0"/>
    <xf numFmtId="167" fontId="19" fillId="0" borderId="0" applyFont="0" applyFill="0" applyBorder="0" applyAlignment="0" applyProtection="0"/>
    <xf numFmtId="0" fontId="19" fillId="0" borderId="0"/>
    <xf numFmtId="0" fontId="1" fillId="0" borderId="0"/>
    <xf numFmtId="0" fontId="3" fillId="0" borderId="0"/>
    <xf numFmtId="167" fontId="19" fillId="0" borderId="0" applyFont="0" applyFill="0" applyBorder="0" applyAlignment="0" applyProtection="0"/>
    <xf numFmtId="0" fontId="1" fillId="0" borderId="0"/>
    <xf numFmtId="0" fontId="40" fillId="0" borderId="20" applyProtection="0">
      <alignment vertical="center"/>
    </xf>
    <xf numFmtId="167" fontId="19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1"/>
    <xf numFmtId="0" fontId="5" fillId="0" borderId="1" xfId="1" applyFont="1" applyBorder="1" applyAlignment="1">
      <alignment horizontal="left" vertical="center" wrapText="1"/>
    </xf>
    <xf numFmtId="0" fontId="3" fillId="4" borderId="0" xfId="1" applyFill="1"/>
    <xf numFmtId="0" fontId="7" fillId="5" borderId="2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wrapText="1"/>
    </xf>
    <xf numFmtId="0" fontId="8" fillId="0" borderId="0" xfId="0" applyFont="1"/>
    <xf numFmtId="0" fontId="9" fillId="8" borderId="5" xfId="0" applyFont="1" applyFill="1" applyBorder="1" applyAlignment="1">
      <alignment horizontal="center" wrapText="1"/>
    </xf>
    <xf numFmtId="164" fontId="16" fillId="0" borderId="0" xfId="0" applyNumberFormat="1" applyFont="1"/>
    <xf numFmtId="0" fontId="10" fillId="0" borderId="7" xfId="1" applyFont="1" applyBorder="1" applyAlignment="1">
      <alignment horizontal="center" vertical="center" wrapText="1"/>
    </xf>
    <xf numFmtId="164" fontId="10" fillId="0" borderId="7" xfId="1" applyNumberFormat="1" applyFont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 wrapText="1"/>
    </xf>
    <xf numFmtId="0" fontId="2" fillId="4" borderId="0" xfId="0" applyFont="1" applyFill="1"/>
    <xf numFmtId="0" fontId="25" fillId="0" borderId="9" xfId="0" applyFont="1" applyBorder="1" applyAlignment="1">
      <alignment horizontal="center"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164" fontId="26" fillId="12" borderId="7" xfId="1" applyNumberFormat="1" applyFont="1" applyFill="1" applyBorder="1" applyAlignment="1">
      <alignment horizontal="center" vertical="center"/>
    </xf>
    <xf numFmtId="164" fontId="24" fillId="0" borderId="7" xfId="1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168" fontId="18" fillId="0" borderId="7" xfId="4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wrapText="1"/>
    </xf>
    <xf numFmtId="0" fontId="10" fillId="4" borderId="7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164" fontId="10" fillId="4" borderId="15" xfId="1" applyNumberFormat="1" applyFont="1" applyFill="1" applyBorder="1" applyAlignment="1">
      <alignment horizontal="center" vertical="center" wrapText="1"/>
    </xf>
    <xf numFmtId="0" fontId="21" fillId="4" borderId="7" xfId="1" applyFont="1" applyFill="1" applyBorder="1" applyAlignment="1">
      <alignment vertical="center" wrapText="1"/>
    </xf>
    <xf numFmtId="49" fontId="30" fillId="4" borderId="16" xfId="1" applyNumberFormat="1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18" fillId="10" borderId="10" xfId="1" applyFont="1" applyFill="1" applyBorder="1" applyAlignment="1">
      <alignment horizontal="center" vertical="center"/>
    </xf>
    <xf numFmtId="166" fontId="22" fillId="11" borderId="10" xfId="1" applyNumberFormat="1" applyFont="1" applyFill="1" applyBorder="1" applyAlignment="1">
      <alignment horizontal="center" vertical="center"/>
    </xf>
    <xf numFmtId="164" fontId="27" fillId="11" borderId="10" xfId="1" applyNumberFormat="1" applyFont="1" applyFill="1" applyBorder="1" applyAlignment="1">
      <alignment horizontal="center" vertical="center"/>
    </xf>
    <xf numFmtId="164" fontId="28" fillId="11" borderId="10" xfId="1" applyNumberFormat="1" applyFont="1" applyFill="1" applyBorder="1" applyAlignment="1">
      <alignment horizontal="center" vertical="center"/>
    </xf>
    <xf numFmtId="164" fontId="22" fillId="11" borderId="10" xfId="1" applyNumberFormat="1" applyFont="1" applyFill="1" applyBorder="1" applyAlignment="1">
      <alignment horizontal="center" vertical="center"/>
    </xf>
    <xf numFmtId="164" fontId="26" fillId="12" borderId="10" xfId="1" applyNumberFormat="1" applyFont="1" applyFill="1" applyBorder="1" applyAlignment="1">
      <alignment horizontal="center" vertical="center"/>
    </xf>
    <xf numFmtId="164" fontId="29" fillId="2" borderId="10" xfId="1" applyNumberFormat="1" applyFont="1" applyFill="1" applyBorder="1" applyAlignment="1">
      <alignment horizontal="center" vertical="center"/>
    </xf>
    <xf numFmtId="166" fontId="26" fillId="6" borderId="7" xfId="1" applyNumberFormat="1" applyFont="1" applyFill="1" applyBorder="1" applyAlignment="1">
      <alignment horizontal="center" vertical="center"/>
    </xf>
    <xf numFmtId="164" fontId="26" fillId="6" borderId="7" xfId="1" applyNumberFormat="1" applyFont="1" applyFill="1" applyBorder="1" applyAlignment="1">
      <alignment horizontal="center" vertical="center"/>
    </xf>
    <xf numFmtId="164" fontId="18" fillId="15" borderId="7" xfId="1" applyNumberFormat="1" applyFont="1" applyFill="1" applyBorder="1" applyAlignment="1">
      <alignment horizontal="center" vertical="center"/>
    </xf>
    <xf numFmtId="0" fontId="3" fillId="4" borderId="0" xfId="7" applyFill="1"/>
    <xf numFmtId="0" fontId="6" fillId="4" borderId="0" xfId="2" applyFont="1" applyFill="1" applyAlignment="1">
      <alignment horizontal="center" vertical="center" wrapText="1"/>
    </xf>
    <xf numFmtId="0" fontId="3" fillId="0" borderId="0" xfId="7"/>
    <xf numFmtId="0" fontId="38" fillId="0" borderId="7" xfId="0" applyFont="1" applyBorder="1" applyAlignment="1">
      <alignment horizontal="center"/>
    </xf>
    <xf numFmtId="0" fontId="34" fillId="0" borderId="18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49" fontId="24" fillId="0" borderId="6" xfId="1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1" fillId="4" borderId="7" xfId="2" applyFont="1" applyFill="1" applyBorder="1" applyAlignment="1">
      <alignment vertical="center" wrapText="1"/>
    </xf>
    <xf numFmtId="0" fontId="35" fillId="0" borderId="7" xfId="0" applyFont="1" applyBorder="1" applyAlignment="1">
      <alignment horizontal="center"/>
    </xf>
    <xf numFmtId="164" fontId="10" fillId="0" borderId="8" xfId="1" applyNumberFormat="1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1" fillId="4" borderId="18" xfId="2" applyFont="1" applyFill="1" applyBorder="1" applyAlignment="1">
      <alignment vertical="center" wrapText="1"/>
    </xf>
    <xf numFmtId="0" fontId="37" fillId="4" borderId="0" xfId="1" applyFont="1" applyFill="1"/>
    <xf numFmtId="0" fontId="49" fillId="0" borderId="0" xfId="0" applyFont="1"/>
    <xf numFmtId="0" fontId="32" fillId="0" borderId="0" xfId="0" applyFont="1"/>
    <xf numFmtId="0" fontId="0" fillId="4" borderId="0" xfId="0" applyFill="1"/>
    <xf numFmtId="49" fontId="24" fillId="0" borderId="16" xfId="1" applyNumberFormat="1" applyFont="1" applyBorder="1" applyAlignment="1">
      <alignment horizontal="center" vertical="center" wrapText="1"/>
    </xf>
    <xf numFmtId="0" fontId="14" fillId="0" borderId="0" xfId="1" applyFont="1" applyBorder="1" applyAlignment="1">
      <alignment vertical="center" wrapText="1"/>
    </xf>
    <xf numFmtId="0" fontId="18" fillId="9" borderId="7" xfId="1" applyFont="1" applyFill="1" applyBorder="1" applyAlignment="1">
      <alignment horizontal="center" vertical="center"/>
    </xf>
    <xf numFmtId="166" fontId="11" fillId="17" borderId="7" xfId="1" applyNumberFormat="1" applyFont="1" applyFill="1" applyBorder="1" applyAlignment="1">
      <alignment horizontal="center" vertical="center"/>
    </xf>
    <xf numFmtId="164" fontId="44" fillId="17" borderId="7" xfId="1" applyNumberFormat="1" applyFont="1" applyFill="1" applyBorder="1" applyAlignment="1">
      <alignment horizontal="center" vertical="center"/>
    </xf>
    <xf numFmtId="164" fontId="45" fillId="17" borderId="7" xfId="1" applyNumberFormat="1" applyFont="1" applyFill="1" applyBorder="1" applyAlignment="1">
      <alignment horizontal="center" vertical="center"/>
    </xf>
    <xf numFmtId="0" fontId="18" fillId="18" borderId="7" xfId="1" applyFont="1" applyFill="1" applyBorder="1" applyAlignment="1">
      <alignment horizontal="center" vertical="center"/>
    </xf>
    <xf numFmtId="164" fontId="24" fillId="17" borderId="7" xfId="1" applyNumberFormat="1" applyFont="1" applyFill="1" applyBorder="1" applyAlignment="1">
      <alignment horizontal="center" vertical="center"/>
    </xf>
    <xf numFmtId="164" fontId="11" fillId="12" borderId="7" xfId="1" applyNumberFormat="1" applyFont="1" applyFill="1" applyBorder="1" applyAlignment="1">
      <alignment horizontal="center" vertical="center"/>
    </xf>
    <xf numFmtId="164" fontId="46" fillId="16" borderId="7" xfId="1" applyNumberFormat="1" applyFont="1" applyFill="1" applyBorder="1" applyAlignment="1">
      <alignment horizontal="center" vertical="center"/>
    </xf>
    <xf numFmtId="164" fontId="11" fillId="18" borderId="7" xfId="1" applyNumberFormat="1" applyFont="1" applyFill="1" applyBorder="1" applyAlignment="1">
      <alignment horizontal="center" vertical="center"/>
    </xf>
    <xf numFmtId="164" fontId="47" fillId="16" borderId="7" xfId="1" applyNumberFormat="1" applyFont="1" applyFill="1" applyBorder="1" applyAlignment="1">
      <alignment horizontal="center" vertical="center"/>
    </xf>
    <xf numFmtId="164" fontId="11" fillId="20" borderId="7" xfId="1" applyNumberFormat="1" applyFont="1" applyFill="1" applyBorder="1" applyAlignment="1">
      <alignment horizontal="center" vertical="center"/>
    </xf>
    <xf numFmtId="164" fontId="11" fillId="0" borderId="7" xfId="1" applyNumberFormat="1" applyFont="1" applyBorder="1" applyAlignment="1">
      <alignment horizontal="center" vertical="center"/>
    </xf>
    <xf numFmtId="164" fontId="48" fillId="21" borderId="7" xfId="1" applyNumberFormat="1" applyFont="1" applyFill="1" applyBorder="1" applyAlignment="1">
      <alignment horizontal="center" vertical="center"/>
    </xf>
    <xf numFmtId="166" fontId="11" fillId="16" borderId="7" xfId="2" applyNumberFormat="1" applyFont="1" applyFill="1" applyBorder="1" applyAlignment="1">
      <alignment horizontal="center" vertical="center"/>
    </xf>
    <xf numFmtId="166" fontId="46" fillId="16" borderId="8" xfId="1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164" fontId="24" fillId="16" borderId="7" xfId="1" applyNumberFormat="1" applyFont="1" applyFill="1" applyBorder="1" applyAlignment="1">
      <alignment horizontal="center" vertical="center" wrapText="1"/>
    </xf>
    <xf numFmtId="0" fontId="6" fillId="3" borderId="2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166" fontId="50" fillId="0" borderId="0" xfId="0" applyNumberFormat="1" applyFont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0" fontId="50" fillId="0" borderId="0" xfId="0" applyFont="1"/>
    <xf numFmtId="2" fontId="52" fillId="0" borderId="0" xfId="0" applyNumberFormat="1" applyFont="1" applyAlignment="1">
      <alignment horizontal="center" vertical="center"/>
    </xf>
    <xf numFmtId="0" fontId="1" fillId="0" borderId="0" xfId="3"/>
    <xf numFmtId="49" fontId="30" fillId="0" borderId="10" xfId="0" applyNumberFormat="1" applyFont="1" applyBorder="1" applyAlignment="1">
      <alignment horizontal="center" vertical="center" wrapText="1"/>
    </xf>
    <xf numFmtId="0" fontId="18" fillId="9" borderId="10" xfId="1" applyFont="1" applyFill="1" applyBorder="1" applyAlignment="1">
      <alignment horizontal="center" vertical="center"/>
    </xf>
    <xf numFmtId="166" fontId="11" fillId="17" borderId="10" xfId="1" applyNumberFormat="1" applyFont="1" applyFill="1" applyBorder="1" applyAlignment="1">
      <alignment horizontal="center" vertical="center"/>
    </xf>
    <xf numFmtId="164" fontId="44" fillId="17" borderId="10" xfId="1" applyNumberFormat="1" applyFont="1" applyFill="1" applyBorder="1" applyAlignment="1">
      <alignment horizontal="center" vertical="center"/>
    </xf>
    <xf numFmtId="164" fontId="45" fillId="17" borderId="10" xfId="1" applyNumberFormat="1" applyFont="1" applyFill="1" applyBorder="1" applyAlignment="1">
      <alignment horizontal="center" vertical="center"/>
    </xf>
    <xf numFmtId="0" fontId="18" fillId="18" borderId="10" xfId="1" applyFont="1" applyFill="1" applyBorder="1" applyAlignment="1">
      <alignment horizontal="center" vertical="center"/>
    </xf>
    <xf numFmtId="164" fontId="24" fillId="17" borderId="10" xfId="1" applyNumberFormat="1" applyFont="1" applyFill="1" applyBorder="1" applyAlignment="1">
      <alignment horizontal="center" vertical="center"/>
    </xf>
    <xf numFmtId="164" fontId="11" fillId="12" borderId="10" xfId="1" applyNumberFormat="1" applyFont="1" applyFill="1" applyBorder="1" applyAlignment="1">
      <alignment horizontal="center" vertical="center"/>
    </xf>
    <xf numFmtId="164" fontId="46" fillId="16" borderId="10" xfId="1" applyNumberFormat="1" applyFont="1" applyFill="1" applyBorder="1" applyAlignment="1">
      <alignment horizontal="center" vertical="center"/>
    </xf>
    <xf numFmtId="164" fontId="24" fillId="16" borderId="10" xfId="1" applyNumberFormat="1" applyFont="1" applyFill="1" applyBorder="1" applyAlignment="1">
      <alignment horizontal="center" vertical="center" wrapText="1"/>
    </xf>
    <xf numFmtId="164" fontId="11" fillId="18" borderId="10" xfId="1" applyNumberFormat="1" applyFont="1" applyFill="1" applyBorder="1" applyAlignment="1">
      <alignment horizontal="center" vertical="center"/>
    </xf>
    <xf numFmtId="164" fontId="47" fillId="16" borderId="10" xfId="1" applyNumberFormat="1" applyFont="1" applyFill="1" applyBorder="1" applyAlignment="1">
      <alignment horizontal="center" vertical="center"/>
    </xf>
    <xf numFmtId="164" fontId="11" fillId="20" borderId="10" xfId="1" applyNumberFormat="1" applyFont="1" applyFill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48" fillId="21" borderId="10" xfId="1" applyNumberFormat="1" applyFont="1" applyFill="1" applyBorder="1" applyAlignment="1">
      <alignment horizontal="center" vertical="center"/>
    </xf>
    <xf numFmtId="166" fontId="11" fillId="16" borderId="10" xfId="2" applyNumberFormat="1" applyFont="1" applyFill="1" applyBorder="1" applyAlignment="1">
      <alignment horizontal="center" vertical="center"/>
    </xf>
    <xf numFmtId="166" fontId="46" fillId="16" borderId="17" xfId="1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 wrapText="1"/>
    </xf>
    <xf numFmtId="49" fontId="15" fillId="2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18" fillId="6" borderId="3" xfId="1" applyFont="1" applyFill="1" applyBorder="1" applyAlignment="1">
      <alignment horizontal="center" vertical="center" wrapText="1"/>
    </xf>
    <xf numFmtId="0" fontId="18" fillId="6" borderId="4" xfId="1" applyFont="1" applyFill="1" applyBorder="1" applyAlignment="1">
      <alignment horizontal="center" vertical="center" wrapText="1"/>
    </xf>
    <xf numFmtId="0" fontId="48" fillId="5" borderId="2" xfId="1" applyFont="1" applyFill="1" applyBorder="1" applyAlignment="1">
      <alignment horizontal="center" vertical="center" wrapText="1"/>
    </xf>
    <xf numFmtId="0" fontId="48" fillId="5" borderId="4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8" fillId="3" borderId="4" xfId="1" applyFont="1" applyFill="1" applyBorder="1" applyAlignment="1">
      <alignment horizontal="center" vertical="center" wrapText="1"/>
    </xf>
    <xf numFmtId="0" fontId="48" fillId="7" borderId="2" xfId="1" applyFont="1" applyFill="1" applyBorder="1" applyAlignment="1">
      <alignment horizontal="center" vertical="center" wrapText="1"/>
    </xf>
    <xf numFmtId="0" fontId="33" fillId="7" borderId="3" xfId="1" applyFont="1" applyFill="1" applyBorder="1" applyAlignment="1">
      <alignment horizontal="center" vertical="center" wrapText="1"/>
    </xf>
    <xf numFmtId="9" fontId="33" fillId="7" borderId="4" xfId="1" applyNumberFormat="1" applyFont="1" applyFill="1" applyBorder="1" applyAlignment="1">
      <alignment horizontal="center" vertical="center"/>
    </xf>
    <xf numFmtId="0" fontId="22" fillId="10" borderId="10" xfId="1" applyFont="1" applyFill="1" applyBorder="1" applyAlignment="1">
      <alignment horizontal="center" vertical="center"/>
    </xf>
    <xf numFmtId="164" fontId="23" fillId="2" borderId="10" xfId="1" applyNumberFormat="1" applyFont="1" applyFill="1" applyBorder="1" applyAlignment="1">
      <alignment horizontal="center" vertical="center"/>
    </xf>
    <xf numFmtId="164" fontId="22" fillId="2" borderId="10" xfId="1" applyNumberFormat="1" applyFont="1" applyFill="1" applyBorder="1" applyAlignment="1">
      <alignment horizontal="center" vertical="center"/>
    </xf>
    <xf numFmtId="164" fontId="22" fillId="0" borderId="10" xfId="1" applyNumberFormat="1" applyFont="1" applyBorder="1" applyAlignment="1">
      <alignment horizontal="center" vertical="center"/>
    </xf>
    <xf numFmtId="164" fontId="53" fillId="13" borderId="10" xfId="1" applyNumberFormat="1" applyFont="1" applyFill="1" applyBorder="1" applyAlignment="1">
      <alignment horizontal="center" vertical="center"/>
    </xf>
    <xf numFmtId="166" fontId="22" fillId="2" borderId="10" xfId="2" applyNumberFormat="1" applyFont="1" applyFill="1" applyBorder="1" applyAlignment="1">
      <alignment horizontal="center" vertical="center"/>
    </xf>
    <xf numFmtId="166" fontId="29" fillId="2" borderId="17" xfId="1" applyNumberFormat="1" applyFont="1" applyFill="1" applyBorder="1" applyAlignment="1">
      <alignment horizontal="center" vertical="center"/>
    </xf>
    <xf numFmtId="164" fontId="44" fillId="6" borderId="7" xfId="1" applyNumberFormat="1" applyFont="1" applyFill="1" applyBorder="1" applyAlignment="1">
      <alignment horizontal="center" vertical="center"/>
    </xf>
    <xf numFmtId="164" fontId="45" fillId="6" borderId="7" xfId="1" applyNumberFormat="1" applyFont="1" applyFill="1" applyBorder="1" applyAlignment="1">
      <alignment horizontal="center" vertical="center"/>
    </xf>
    <xf numFmtId="164" fontId="29" fillId="4" borderId="7" xfId="1" applyNumberFormat="1" applyFont="1" applyFill="1" applyBorder="1" applyAlignment="1">
      <alignment horizontal="center" vertical="center"/>
    </xf>
    <xf numFmtId="0" fontId="26" fillId="9" borderId="7" xfId="1" applyFont="1" applyFill="1" applyBorder="1" applyAlignment="1">
      <alignment horizontal="center" vertical="center"/>
    </xf>
    <xf numFmtId="164" fontId="23" fillId="4" borderId="7" xfId="1" applyNumberFormat="1" applyFont="1" applyFill="1" applyBorder="1" applyAlignment="1">
      <alignment horizontal="center" vertical="center"/>
    </xf>
    <xf numFmtId="164" fontId="26" fillId="0" borderId="7" xfId="1" applyNumberFormat="1" applyFont="1" applyBorder="1" applyAlignment="1">
      <alignment horizontal="center" vertical="center"/>
    </xf>
    <xf numFmtId="164" fontId="33" fillId="7" borderId="7" xfId="1" applyNumberFormat="1" applyFont="1" applyFill="1" applyBorder="1" applyAlignment="1">
      <alignment horizontal="center" vertical="center"/>
    </xf>
    <xf numFmtId="166" fontId="26" fillId="4" borderId="7" xfId="2" applyNumberFormat="1" applyFont="1" applyFill="1" applyBorder="1" applyAlignment="1">
      <alignment horizontal="center" vertical="center"/>
    </xf>
    <xf numFmtId="166" fontId="29" fillId="4" borderId="8" xfId="1" applyNumberFormat="1" applyFont="1" applyFill="1" applyBorder="1" applyAlignment="1">
      <alignment horizontal="center" vertical="center"/>
    </xf>
    <xf numFmtId="164" fontId="24" fillId="0" borderId="7" xfId="0" applyNumberFormat="1" applyFont="1" applyBorder="1" applyAlignment="1">
      <alignment horizontal="center" vertical="center" wrapText="1"/>
    </xf>
    <xf numFmtId="166" fontId="26" fillId="6" borderId="10" xfId="1" applyNumberFormat="1" applyFont="1" applyFill="1" applyBorder="1" applyAlignment="1">
      <alignment horizontal="center" vertical="center"/>
    </xf>
    <xf numFmtId="164" fontId="44" fillId="6" borderId="10" xfId="1" applyNumberFormat="1" applyFont="1" applyFill="1" applyBorder="1" applyAlignment="1">
      <alignment horizontal="center" vertical="center"/>
    </xf>
    <xf numFmtId="164" fontId="45" fillId="6" borderId="10" xfId="1" applyNumberFormat="1" applyFont="1" applyFill="1" applyBorder="1" applyAlignment="1">
      <alignment horizontal="center" vertical="center"/>
    </xf>
    <xf numFmtId="164" fontId="26" fillId="6" borderId="10" xfId="1" applyNumberFormat="1" applyFont="1" applyFill="1" applyBorder="1" applyAlignment="1">
      <alignment horizontal="center" vertical="center"/>
    </xf>
    <xf numFmtId="164" fontId="29" fillId="4" borderId="10" xfId="1" applyNumberFormat="1" applyFont="1" applyFill="1" applyBorder="1" applyAlignment="1">
      <alignment horizontal="center" vertical="center"/>
    </xf>
    <xf numFmtId="0" fontId="26" fillId="9" borderId="10" xfId="1" applyFont="1" applyFill="1" applyBorder="1" applyAlignment="1">
      <alignment horizontal="center" vertical="center"/>
    </xf>
    <xf numFmtId="164" fontId="23" fillId="4" borderId="10" xfId="1" applyNumberFormat="1" applyFont="1" applyFill="1" applyBorder="1" applyAlignment="1">
      <alignment horizontal="center" vertical="center"/>
    </xf>
    <xf numFmtId="164" fontId="26" fillId="9" borderId="10" xfId="1" applyNumberFormat="1" applyFont="1" applyFill="1" applyBorder="1" applyAlignment="1">
      <alignment horizontal="center" vertical="center"/>
    </xf>
    <xf numFmtId="164" fontId="26" fillId="0" borderId="10" xfId="1" applyNumberFormat="1" applyFont="1" applyBorder="1" applyAlignment="1">
      <alignment horizontal="center" vertical="center"/>
    </xf>
    <xf numFmtId="164" fontId="33" fillId="7" borderId="10" xfId="1" applyNumberFormat="1" applyFont="1" applyFill="1" applyBorder="1" applyAlignment="1">
      <alignment horizontal="center" vertical="center"/>
    </xf>
    <xf numFmtId="166" fontId="26" fillId="4" borderId="10" xfId="2" applyNumberFormat="1" applyFont="1" applyFill="1" applyBorder="1" applyAlignment="1">
      <alignment horizontal="center" vertical="center"/>
    </xf>
    <xf numFmtId="166" fontId="29" fillId="4" borderId="17" xfId="1" applyNumberFormat="1" applyFont="1" applyFill="1" applyBorder="1" applyAlignment="1">
      <alignment horizontal="center" vertical="center"/>
    </xf>
    <xf numFmtId="0" fontId="11" fillId="19" borderId="10" xfId="1" applyFont="1" applyFill="1" applyBorder="1" applyAlignment="1">
      <alignment horizontal="center" vertical="center"/>
    </xf>
    <xf numFmtId="0" fontId="11" fillId="19" borderId="7" xfId="1" applyFont="1" applyFill="1" applyBorder="1" applyAlignment="1">
      <alignment horizontal="center" vertical="center"/>
    </xf>
    <xf numFmtId="165" fontId="12" fillId="2" borderId="9" xfId="1" applyNumberFormat="1" applyFont="1" applyFill="1" applyBorder="1" applyAlignment="1">
      <alignment horizontal="center" vertical="center" wrapText="1"/>
    </xf>
    <xf numFmtId="165" fontId="12" fillId="2" borderId="18" xfId="1" applyNumberFormat="1" applyFont="1" applyFill="1" applyBorder="1" applyAlignment="1">
      <alignment horizontal="center" vertical="center" wrapText="1"/>
    </xf>
    <xf numFmtId="49" fontId="37" fillId="2" borderId="18" xfId="1" applyNumberFormat="1" applyFont="1" applyFill="1" applyBorder="1" applyAlignment="1">
      <alignment horizontal="center" vertical="center" wrapText="1"/>
    </xf>
    <xf numFmtId="166" fontId="26" fillId="9" borderId="16" xfId="1" applyNumberFormat="1" applyFont="1" applyFill="1" applyBorder="1" applyAlignment="1">
      <alignment horizontal="center" vertical="center"/>
    </xf>
    <xf numFmtId="166" fontId="26" fillId="9" borderId="6" xfId="1" applyNumberFormat="1" applyFont="1" applyFill="1" applyBorder="1" applyAlignment="1">
      <alignment horizontal="center" vertical="center"/>
    </xf>
    <xf numFmtId="166" fontId="24" fillId="9" borderId="16" xfId="1" applyNumberFormat="1" applyFont="1" applyFill="1" applyBorder="1" applyAlignment="1">
      <alignment horizontal="center" vertical="center"/>
    </xf>
    <xf numFmtId="166" fontId="24" fillId="9" borderId="6" xfId="1" applyNumberFormat="1" applyFont="1" applyFill="1" applyBorder="1" applyAlignment="1">
      <alignment horizontal="center" vertical="center"/>
    </xf>
    <xf numFmtId="164" fontId="22" fillId="2" borderId="7" xfId="1" applyNumberFormat="1" applyFont="1" applyFill="1" applyBorder="1" applyAlignment="1">
      <alignment horizontal="center" vertical="center"/>
    </xf>
    <xf numFmtId="0" fontId="54" fillId="0" borderId="0" xfId="0" applyFont="1"/>
    <xf numFmtId="164" fontId="10" fillId="0" borderId="0" xfId="0" applyNumberFormat="1" applyFont="1" applyAlignment="1">
      <alignment horizontal="center" vertical="center" wrapText="1"/>
    </xf>
    <xf numFmtId="0" fontId="54" fillId="0" borderId="0" xfId="0" applyFont="1" applyFill="1"/>
    <xf numFmtId="0" fontId="10" fillId="0" borderId="6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 wrapText="1"/>
    </xf>
    <xf numFmtId="0" fontId="22" fillId="14" borderId="7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2" fontId="0" fillId="4" borderId="0" xfId="0" applyNumberFormat="1" applyFill="1"/>
    <xf numFmtId="0" fontId="43" fillId="0" borderId="16" xfId="1" applyFont="1" applyBorder="1" applyAlignment="1">
      <alignment horizontal="center" vertical="center" wrapText="1"/>
    </xf>
    <xf numFmtId="49" fontId="13" fillId="4" borderId="9" xfId="1" applyNumberFormat="1" applyFont="1" applyFill="1" applyBorder="1" applyAlignment="1">
      <alignment horizontal="center" vertical="center" wrapText="1"/>
    </xf>
    <xf numFmtId="168" fontId="18" fillId="0" borderId="18" xfId="4" applyNumberFormat="1" applyFont="1" applyFill="1" applyBorder="1" applyAlignment="1">
      <alignment horizontal="center" vertical="center" wrapText="1"/>
    </xf>
    <xf numFmtId="49" fontId="24" fillId="4" borderId="6" xfId="1" applyNumberFormat="1" applyFont="1" applyFill="1" applyBorder="1" applyAlignment="1">
      <alignment horizontal="center" vertical="center" wrapText="1"/>
    </xf>
  </cellXfs>
  <cellStyles count="12">
    <cellStyle name="Excel Built-in Explanatory Text" xfId="10" xr:uid="{22F0BDC2-A84A-4BF4-BE6F-66595F5E778D}"/>
    <cellStyle name="Millares 2 2 3 2 2 2 2" xfId="4" xr:uid="{588ACE75-CC8B-4786-A97E-5BC8A648F6B2}"/>
    <cellStyle name="Millares 2 2 3 2 2 2 2 2 2 2" xfId="8" xr:uid="{25B39C14-BDEB-4E0F-A079-4C7B0DF0C9DE}"/>
    <cellStyle name="Millares 2 2 3 2 2 2 2 2 2 2 2 2" xfId="11" xr:uid="{CDC6D606-F16D-4EFA-B20B-7639C046AE9E}"/>
    <cellStyle name="Normal" xfId="0" builtinId="0"/>
    <cellStyle name="Normal 10 2" xfId="7" xr:uid="{1C5884DC-064D-428F-B46D-275B1FBCEC27}"/>
    <cellStyle name="Normal 2 2" xfId="1" xr:uid="{A07F7035-BFC9-426C-8A78-87ABB8A9125E}"/>
    <cellStyle name="Normal 2 2 6 2" xfId="5" xr:uid="{C0D8F48F-835F-4BFE-8AD2-8C51BC6D5C4B}"/>
    <cellStyle name="Normal 2 3 2 2" xfId="3" xr:uid="{5920662D-1C16-4123-8C37-772187D19FB3}"/>
    <cellStyle name="Normal 3 3 2 5 2" xfId="6" xr:uid="{C9F90653-58F5-4021-91B5-1B388EAB4A7E}"/>
    <cellStyle name="Normal 3 4 2" xfId="2" xr:uid="{6BDCD841-90D5-453F-B858-2B37FADA9C26}"/>
    <cellStyle name="Normal 3 4 2 2 2" xfId="9" xr:uid="{BB3668D7-2F24-4AA3-A92F-15BFC15568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537936</xdr:colOff>
      <xdr:row>6</xdr:row>
      <xdr:rowOff>702468</xdr:rowOff>
    </xdr:from>
    <xdr:to>
      <xdr:col>4</xdr:col>
      <xdr:colOff>2776260</xdr:colOff>
      <xdr:row>6</xdr:row>
      <xdr:rowOff>2693193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D414D-F50C-4090-81F2-FEF538856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249" y="1726406"/>
          <a:ext cx="2238324" cy="1990725"/>
        </a:xfrm>
        <a:prstGeom prst="rect">
          <a:avLst/>
        </a:prstGeom>
      </xdr:spPr>
    </xdr:pic>
    <xdr:clientData/>
  </xdr:twoCellAnchor>
  <xdr:oneCellAnchor>
    <xdr:from>
      <xdr:col>4</xdr:col>
      <xdr:colOff>666225</xdr:colOff>
      <xdr:row>11</xdr:row>
      <xdr:rowOff>301625</xdr:rowOff>
    </xdr:from>
    <xdr:ext cx="1826149" cy="2377328"/>
    <xdr:pic>
      <xdr:nvPicPr>
        <xdr:cNvPr id="17" name="Imagen 16">
          <a:extLst>
            <a:ext uri="{FF2B5EF4-FFF2-40B4-BE49-F238E27FC236}">
              <a16:creationId xmlns:a16="http://schemas.microsoft.com/office/drawing/2014/main" id="{4B521E69-A7F0-4555-A224-0039942E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3600" y="20383500"/>
          <a:ext cx="1826149" cy="2377328"/>
        </a:xfrm>
        <a:prstGeom prst="rect">
          <a:avLst/>
        </a:prstGeom>
      </xdr:spPr>
    </xdr:pic>
    <xdr:clientData/>
  </xdr:oneCellAnchor>
  <xdr:twoCellAnchor editAs="oneCell">
    <xdr:from>
      <xdr:col>4</xdr:col>
      <xdr:colOff>381001</xdr:colOff>
      <xdr:row>10</xdr:row>
      <xdr:rowOff>761999</xdr:rowOff>
    </xdr:from>
    <xdr:to>
      <xdr:col>4</xdr:col>
      <xdr:colOff>2957338</xdr:colOff>
      <xdr:row>10</xdr:row>
      <xdr:rowOff>2547218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3A8D2F4-3858-7183-B4D8-46A5FDC50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51"/>
        <a:stretch>
          <a:fillRect/>
        </a:stretch>
      </xdr:blipFill>
      <xdr:spPr>
        <a:xfrm>
          <a:off x="4778376" y="8270874"/>
          <a:ext cx="2576337" cy="1785219"/>
        </a:xfrm>
        <a:prstGeom prst="rect">
          <a:avLst/>
        </a:prstGeom>
      </xdr:spPr>
    </xdr:pic>
    <xdr:clientData/>
  </xdr:twoCellAnchor>
  <xdr:oneCellAnchor>
    <xdr:from>
      <xdr:col>4</xdr:col>
      <xdr:colOff>539750</xdr:colOff>
      <xdr:row>5</xdr:row>
      <xdr:rowOff>317500</xdr:rowOff>
    </xdr:from>
    <xdr:ext cx="2248958" cy="1587500"/>
    <xdr:pic>
      <xdr:nvPicPr>
        <xdr:cNvPr id="29" name="Imagen 28">
          <a:extLst>
            <a:ext uri="{FF2B5EF4-FFF2-40B4-BE49-F238E27FC236}">
              <a16:creationId xmlns:a16="http://schemas.microsoft.com/office/drawing/2014/main" id="{B6E32CBF-6C8D-444F-8C1E-32329A89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4937125" y="29749750"/>
          <a:ext cx="2248958" cy="15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1998141</xdr:colOff>
      <xdr:row>3</xdr:row>
      <xdr:rowOff>322476</xdr:rowOff>
    </xdr:from>
    <xdr:ext cx="1119811" cy="1719211"/>
    <xdr:pic>
      <xdr:nvPicPr>
        <xdr:cNvPr id="30" name="Imagen 29">
          <a:extLst>
            <a:ext uri="{FF2B5EF4-FFF2-40B4-BE49-F238E27FC236}">
              <a16:creationId xmlns:a16="http://schemas.microsoft.com/office/drawing/2014/main" id="{7CF0A6FB-B023-4B1B-827A-1470A626E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740" b="98630" l="3077" r="96154">
                      <a14:foregroundMark x1="33077" y1="2466" x2="42308" y2="27671"/>
                      <a14:foregroundMark x1="42308" y1="27671" x2="1923" y2="72603"/>
                      <a14:foregroundMark x1="1923" y1="72603" x2="28462" y2="93151"/>
                      <a14:foregroundMark x1="28462" y1="93151" x2="56923" y2="99726"/>
                      <a14:foregroundMark x1="56923" y1="99726" x2="96154" y2="99726"/>
                      <a14:foregroundMark x1="34231" y1="3836" x2="72308" y2="16986"/>
                      <a14:foregroundMark x1="72308" y1="16986" x2="90385" y2="80548"/>
                      <a14:foregroundMark x1="90385" y1="80548" x2="65000" y2="99726"/>
                      <a14:foregroundMark x1="65000" y1="99726" x2="65000" y2="99726"/>
                      <a14:foregroundMark x1="22308" y1="48493" x2="43462" y2="86027"/>
                      <a14:foregroundMark x1="43462" y1="86027" x2="3077" y2="89589"/>
                      <a14:foregroundMark x1="3077" y1="89589" x2="25000" y2="75342"/>
                      <a14:foregroundMark x1="45000" y1="10137" x2="67692" y2="7123"/>
                      <a14:foregroundMark x1="67692" y1="7123" x2="93077" y2="27945"/>
                      <a14:foregroundMark x1="93077" y1="27945" x2="95000" y2="67397"/>
                      <a14:foregroundMark x1="61538" y1="28767" x2="47308" y2="64110"/>
                      <a14:foregroundMark x1="48077" y1="25479" x2="48077" y2="25479"/>
                      <a14:foregroundMark x1="40385" y1="12055" x2="85769" y2="7123"/>
                      <a14:foregroundMark x1="85769" y1="7123" x2="88077" y2="7123"/>
                      <a14:foregroundMark x1="95000" y1="12877" x2="87308" y2="38904"/>
                      <a14:foregroundMark x1="90000" y1="12877" x2="85769" y2="36986"/>
                      <a14:foregroundMark x1="89231" y1="4932" x2="55385" y2="49041"/>
                      <a14:foregroundMark x1="58846" y1="35068" x2="58846" y2="35068"/>
                      <a14:foregroundMark x1="55769" y1="33425" x2="55769" y2="33425"/>
                      <a14:foregroundMark x1="56154" y1="30685" x2="56154" y2="30685"/>
                      <a14:foregroundMark x1="43077" y1="9041" x2="59615" y2="83014"/>
                      <a14:foregroundMark x1="45769" y1="1918" x2="88077" y2="2740"/>
                      <a14:foregroundMark x1="88077" y1="2740" x2="95769" y2="3288"/>
                      <a14:foregroundMark x1="26538" y1="44110" x2="6923" y2="50137"/>
                      <a14:foregroundMark x1="6923" y1="50137" x2="6923" y2="50137"/>
                      <a14:foregroundMark x1="50769" y1="8219" x2="74231" y2="5205"/>
                      <a14:foregroundMark x1="75000" y1="4110" x2="75000" y2="4110"/>
                      <a14:foregroundMark x1="66538" y1="4384" x2="66538" y2="4384"/>
                      <a14:foregroundMark x1="53462" y1="4658" x2="53462" y2="4658"/>
                      <a14:foregroundMark x1="56923" y1="5479" x2="61923" y2="11507"/>
                      <a14:foregroundMark x1="65385" y1="3836" x2="78846" y2="5753"/>
                      <a14:foregroundMark x1="68462" y1="4932" x2="73846" y2="3562"/>
                      <a14:foregroundMark x1="93846" y1="24110" x2="65769" y2="34521"/>
                      <a14:foregroundMark x1="65769" y1="34521" x2="45769" y2="26849"/>
                      <a14:foregroundMark x1="51154" y1="31781" x2="87308" y2="32877"/>
                      <a14:foregroundMark x1="87308" y1="32877" x2="70000" y2="38630"/>
                      <a14:foregroundMark x1="65000" y1="33151" x2="65000" y2="33151"/>
                      <a14:foregroundMark x1="65385" y1="34521" x2="65385" y2="34521"/>
                      <a14:foregroundMark x1="70769" y1="35068" x2="70769" y2="35068"/>
                      <a14:foregroundMark x1="70769" y1="35068" x2="70769" y2="35068"/>
                      <a14:foregroundMark x1="88462" y1="19178" x2="88462" y2="19178"/>
                      <a14:foregroundMark x1="88846" y1="17534" x2="88846" y2="17534"/>
                      <a14:foregroundMark x1="87308" y1="16438" x2="60000" y2="3836"/>
                      <a14:foregroundMark x1="65385" y1="4384" x2="84231" y2="11781"/>
                      <a14:foregroundMark x1="84231" y1="11781" x2="82308" y2="31507"/>
                      <a14:foregroundMark x1="82308" y1="31507" x2="52692" y2="29315"/>
                      <a14:foregroundMark x1="52692" y1="29315" x2="47692" y2="13425"/>
                      <a14:foregroundMark x1="47692" y1="13425" x2="70769" y2="4384"/>
                      <a14:foregroundMark x1="70769" y1="4384" x2="88846" y2="13973"/>
                      <a14:foregroundMark x1="88846" y1="13973" x2="86923" y2="29589"/>
                      <a14:foregroundMark x1="86923" y1="29589" x2="85769" y2="30411"/>
                      <a14:foregroundMark x1="45000" y1="14247" x2="49615" y2="32329"/>
                      <a14:foregroundMark x1="49615" y1="32329" x2="53077" y2="34247"/>
                      <a14:foregroundMark x1="45385" y1="16712" x2="45385" y2="16712"/>
                      <a14:foregroundMark x1="44615" y1="21644" x2="44615" y2="21644"/>
                      <a14:foregroundMark x1="45000" y1="27671" x2="45000" y2="27671"/>
                      <a14:foregroundMark x1="45769" y1="27671" x2="45769" y2="27671"/>
                      <a14:foregroundMark x1="56538" y1="37260" x2="51154" y2="40000"/>
                      <a14:foregroundMark x1="52692" y1="34521" x2="58846" y2="48219"/>
                      <a14:foregroundMark x1="58846" y1="48219" x2="59615" y2="48493"/>
                      <a14:foregroundMark x1="56923" y1="34795" x2="54231" y2="48493"/>
                      <a14:foregroundMark x1="42692" y1="12329" x2="49615" y2="38082"/>
                      <a14:foregroundMark x1="49615" y1="38082" x2="50000" y2="38630"/>
                      <a14:foregroundMark x1="45385" y1="11507" x2="48077" y2="34247"/>
                      <a14:backgroundMark x1="33846" y1="28767" x2="3846" y2="35068"/>
                      <a14:backgroundMark x1="3846" y1="35068" x2="0" y2="33973"/>
                    </a14:backgroundRemoval>
                  </a14:imgEffect>
                </a14:imgLayer>
              </a14:imgProps>
            </a:ext>
          </a:extLst>
        </a:blip>
        <a:srcRect l="2246"/>
        <a:stretch>
          <a:fillRect/>
        </a:stretch>
      </xdr:blipFill>
      <xdr:spPr>
        <a:xfrm rot="21235143">
          <a:off x="6395516" y="29754726"/>
          <a:ext cx="1119811" cy="1719211"/>
        </a:xfrm>
        <a:prstGeom prst="rect">
          <a:avLst/>
        </a:prstGeom>
      </xdr:spPr>
    </xdr:pic>
    <xdr:clientData/>
  </xdr:oneCellAnchor>
  <xdr:oneCellAnchor>
    <xdr:from>
      <xdr:col>4</xdr:col>
      <xdr:colOff>454023</xdr:colOff>
      <xdr:row>3</xdr:row>
      <xdr:rowOff>439643</xdr:rowOff>
    </xdr:from>
    <xdr:ext cx="1242860" cy="1348320"/>
    <xdr:pic>
      <xdr:nvPicPr>
        <xdr:cNvPr id="31" name="Imagen 30">
          <a:extLst>
            <a:ext uri="{FF2B5EF4-FFF2-40B4-BE49-F238E27FC236}">
              <a16:creationId xmlns:a16="http://schemas.microsoft.com/office/drawing/2014/main" id="{B36DAE38-A3B8-4223-955E-88FB2B296C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2"/>
        <a:stretch>
          <a:fillRect/>
        </a:stretch>
      </xdr:blipFill>
      <xdr:spPr>
        <a:xfrm rot="2489427">
          <a:off x="4851398" y="29871893"/>
          <a:ext cx="1242860" cy="1348320"/>
        </a:xfrm>
        <a:prstGeom prst="rect">
          <a:avLst/>
        </a:prstGeom>
      </xdr:spPr>
    </xdr:pic>
    <xdr:clientData/>
  </xdr:oneCellAnchor>
  <xdr:oneCellAnchor>
    <xdr:from>
      <xdr:col>4</xdr:col>
      <xdr:colOff>315582</xdr:colOff>
      <xdr:row>7</xdr:row>
      <xdr:rowOff>714375</xdr:rowOff>
    </xdr:from>
    <xdr:ext cx="2942303" cy="1809750"/>
    <xdr:pic>
      <xdr:nvPicPr>
        <xdr:cNvPr id="32" name="Imagen 31">
          <a:extLst>
            <a:ext uri="{FF2B5EF4-FFF2-40B4-BE49-F238E27FC236}">
              <a16:creationId xmlns:a16="http://schemas.microsoft.com/office/drawing/2014/main" id="{43A1960B-AF6A-469B-A0BD-FF6BBD8E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12957" y="32353250"/>
          <a:ext cx="2942303" cy="1809750"/>
        </a:xfrm>
        <a:prstGeom prst="rect">
          <a:avLst/>
        </a:prstGeom>
      </xdr:spPr>
    </xdr:pic>
    <xdr:clientData/>
  </xdr:oneCellAnchor>
  <xdr:oneCellAnchor>
    <xdr:from>
      <xdr:col>4</xdr:col>
      <xdr:colOff>158751</xdr:colOff>
      <xdr:row>4</xdr:row>
      <xdr:rowOff>171731</xdr:rowOff>
    </xdr:from>
    <xdr:ext cx="1555749" cy="933655"/>
    <xdr:pic>
      <xdr:nvPicPr>
        <xdr:cNvPr id="35" name="Imagen 34">
          <a:extLst>
            <a:ext uri="{FF2B5EF4-FFF2-40B4-BE49-F238E27FC236}">
              <a16:creationId xmlns:a16="http://schemas.microsoft.com/office/drawing/2014/main" id="{EFC1552A-AA2E-4420-8BF7-88F4D44C5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2280"/>
        <a:stretch>
          <a:fillRect/>
        </a:stretch>
      </xdr:blipFill>
      <xdr:spPr>
        <a:xfrm>
          <a:off x="4556126" y="28127606"/>
          <a:ext cx="1555749" cy="933655"/>
        </a:xfrm>
        <a:prstGeom prst="rect">
          <a:avLst/>
        </a:prstGeom>
      </xdr:spPr>
    </xdr:pic>
    <xdr:clientData/>
  </xdr:oneCellAnchor>
  <xdr:oneCellAnchor>
    <xdr:from>
      <xdr:col>4</xdr:col>
      <xdr:colOff>1601985</xdr:colOff>
      <xdr:row>4</xdr:row>
      <xdr:rowOff>1016001</xdr:rowOff>
    </xdr:from>
    <xdr:ext cx="1477765" cy="1623284"/>
    <xdr:pic>
      <xdr:nvPicPr>
        <xdr:cNvPr id="36" name="Imagen 35">
          <a:extLst>
            <a:ext uri="{FF2B5EF4-FFF2-40B4-BE49-F238E27FC236}">
              <a16:creationId xmlns:a16="http://schemas.microsoft.com/office/drawing/2014/main" id="{6356E0EF-A44B-40BA-9A4C-FE38ED2B7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99360" y="28971876"/>
          <a:ext cx="1477765" cy="1623284"/>
        </a:xfrm>
        <a:prstGeom prst="rect">
          <a:avLst/>
        </a:prstGeom>
      </xdr:spPr>
    </xdr:pic>
    <xdr:clientData/>
  </xdr:oneCellAnchor>
  <xdr:oneCellAnchor>
    <xdr:from>
      <xdr:col>4</xdr:col>
      <xdr:colOff>269876</xdr:colOff>
      <xdr:row>8</xdr:row>
      <xdr:rowOff>333375</xdr:rowOff>
    </xdr:from>
    <xdr:ext cx="1462870" cy="1555750"/>
    <xdr:pic>
      <xdr:nvPicPr>
        <xdr:cNvPr id="37" name="Imagen 36">
          <a:extLst>
            <a:ext uri="{FF2B5EF4-FFF2-40B4-BE49-F238E27FC236}">
              <a16:creationId xmlns:a16="http://schemas.microsoft.com/office/drawing/2014/main" id="{5C81AA73-82BB-406B-9206-539DBA68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67251" y="28670250"/>
          <a:ext cx="1462870" cy="1555750"/>
        </a:xfrm>
        <a:prstGeom prst="rect">
          <a:avLst/>
        </a:prstGeom>
      </xdr:spPr>
    </xdr:pic>
    <xdr:clientData/>
  </xdr:oneCellAnchor>
  <xdr:oneCellAnchor>
    <xdr:from>
      <xdr:col>4</xdr:col>
      <xdr:colOff>1841501</xdr:colOff>
      <xdr:row>8</xdr:row>
      <xdr:rowOff>1206488</xdr:rowOff>
    </xdr:from>
    <xdr:ext cx="1269999" cy="1670449"/>
    <xdr:pic>
      <xdr:nvPicPr>
        <xdr:cNvPr id="38" name="Imagen 37">
          <a:extLst>
            <a:ext uri="{FF2B5EF4-FFF2-40B4-BE49-F238E27FC236}">
              <a16:creationId xmlns:a16="http://schemas.microsoft.com/office/drawing/2014/main" id="{FEF32FF9-77DE-4CE8-8156-01FECE18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38876" y="29543363"/>
          <a:ext cx="1269999" cy="1670449"/>
        </a:xfrm>
        <a:prstGeom prst="rect">
          <a:avLst/>
        </a:prstGeom>
      </xdr:spPr>
    </xdr:pic>
    <xdr:clientData/>
  </xdr:oneCellAnchor>
  <xdr:oneCellAnchor>
    <xdr:from>
      <xdr:col>4</xdr:col>
      <xdr:colOff>1031875</xdr:colOff>
      <xdr:row>12</xdr:row>
      <xdr:rowOff>269874</xdr:rowOff>
    </xdr:from>
    <xdr:ext cx="1210792" cy="2664627"/>
    <xdr:pic>
      <xdr:nvPicPr>
        <xdr:cNvPr id="39" name="Imagen 38">
          <a:extLst>
            <a:ext uri="{FF2B5EF4-FFF2-40B4-BE49-F238E27FC236}">
              <a16:creationId xmlns:a16="http://schemas.microsoft.com/office/drawing/2014/main" id="{ABCD6057-EF2B-4729-BA24-6EF7FCBE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29250" y="18954749"/>
          <a:ext cx="1210792" cy="2664627"/>
        </a:xfrm>
        <a:prstGeom prst="rect">
          <a:avLst/>
        </a:prstGeom>
      </xdr:spPr>
    </xdr:pic>
    <xdr:clientData/>
  </xdr:oneCellAnchor>
  <xdr:oneCellAnchor>
    <xdr:from>
      <xdr:col>4</xdr:col>
      <xdr:colOff>329408</xdr:colOff>
      <xdr:row>9</xdr:row>
      <xdr:rowOff>349249</xdr:rowOff>
    </xdr:from>
    <xdr:ext cx="2656034" cy="2178843"/>
    <xdr:pic>
      <xdr:nvPicPr>
        <xdr:cNvPr id="40" name="Imagen 39">
          <a:extLst>
            <a:ext uri="{FF2B5EF4-FFF2-40B4-BE49-F238E27FC236}">
              <a16:creationId xmlns:a16="http://schemas.microsoft.com/office/drawing/2014/main" id="{0F3BA937-D46F-4863-BFA6-FCC9161B7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26783" y="25511124"/>
          <a:ext cx="2656034" cy="21788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22FD-5554-4D90-8B10-DC3E77CAD7F1}">
  <dimension ref="A1:IU13"/>
  <sheetViews>
    <sheetView tabSelected="1" zoomScale="60" zoomScaleNormal="60" workbookViewId="0">
      <selection activeCell="G15" sqref="G15"/>
    </sheetView>
  </sheetViews>
  <sheetFormatPr baseColWidth="10" defaultRowHeight="15" x14ac:dyDescent="0.25"/>
  <cols>
    <col min="1" max="1" width="3.7109375" customWidth="1"/>
    <col min="3" max="3" width="20.28515625" customWidth="1"/>
    <col min="4" max="4" width="30.5703125" customWidth="1"/>
    <col min="5" max="5" width="50.28515625" customWidth="1"/>
    <col min="6" max="6" width="14.42578125" customWidth="1"/>
    <col min="7" max="7" width="24.42578125" customWidth="1"/>
    <col min="8" max="8" width="20" customWidth="1"/>
    <col min="9" max="9" width="79.42578125" customWidth="1"/>
    <col min="10" max="10" width="23.7109375" customWidth="1"/>
    <col min="11" max="11" width="23" customWidth="1"/>
    <col min="12" max="12" width="10.7109375" customWidth="1"/>
    <col min="13" max="13" width="25.42578125" customWidth="1"/>
    <col min="14" max="14" width="19.140625" customWidth="1"/>
    <col min="15" max="15" width="33.85546875" customWidth="1"/>
    <col min="16" max="16" width="17.85546875" customWidth="1"/>
    <col min="17" max="17" width="19" customWidth="1"/>
    <col min="19" max="19" width="21.7109375" customWidth="1"/>
    <col min="20" max="20" width="20.5703125" customWidth="1"/>
    <col min="21" max="21" width="21.28515625" customWidth="1"/>
    <col min="22" max="22" width="18.42578125" customWidth="1"/>
    <col min="23" max="23" width="18.140625" customWidth="1"/>
    <col min="24" max="24" width="19" customWidth="1"/>
    <col min="25" max="25" width="24.7109375" customWidth="1"/>
    <col min="26" max="26" width="32.5703125" customWidth="1"/>
    <col min="27" max="27" width="21.7109375" customWidth="1"/>
    <col min="31" max="31" width="18" customWidth="1"/>
    <col min="32" max="32" width="22.42578125" customWidth="1"/>
    <col min="33" max="33" width="21" customWidth="1"/>
    <col min="34" max="34" width="20.140625" customWidth="1"/>
    <col min="35" max="35" width="24.140625" customWidth="1"/>
    <col min="36" max="36" width="22.42578125" customWidth="1"/>
    <col min="37" max="37" width="17" customWidth="1"/>
  </cols>
  <sheetData>
    <row r="1" spans="1:255" ht="15.75" thickBot="1" x14ac:dyDescent="0.3"/>
    <row r="2" spans="1:255" ht="29.45" customHeight="1" thickBot="1" x14ac:dyDescent="0.3">
      <c r="B2" s="25" t="s">
        <v>72</v>
      </c>
      <c r="C2" s="26"/>
      <c r="D2" s="26"/>
      <c r="E2" s="26"/>
      <c r="F2" s="26"/>
      <c r="G2" s="26"/>
      <c r="H2" s="26"/>
      <c r="I2" s="26"/>
      <c r="J2" s="27"/>
      <c r="K2" s="1"/>
      <c r="L2" s="1"/>
      <c r="M2" s="2" t="s"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"/>
      <c r="AE2" s="1"/>
      <c r="AF2" s="1"/>
      <c r="AG2" s="1"/>
      <c r="AH2" s="1"/>
      <c r="AI2" s="1"/>
      <c r="AJ2" s="1"/>
      <c r="AK2" s="1"/>
    </row>
    <row r="3" spans="1:255" ht="36" customHeight="1" thickBot="1" x14ac:dyDescent="0.3">
      <c r="B3" s="22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4" t="s">
        <v>6</v>
      </c>
      <c r="H3" s="24" t="s">
        <v>7</v>
      </c>
      <c r="I3" s="81" t="s">
        <v>8</v>
      </c>
      <c r="J3" s="80"/>
      <c r="K3" s="3"/>
      <c r="L3" s="3"/>
      <c r="M3" s="4" t="s">
        <v>9</v>
      </c>
      <c r="N3" s="5" t="s">
        <v>10</v>
      </c>
      <c r="O3" s="5" t="s">
        <v>11</v>
      </c>
      <c r="P3" s="5" t="s">
        <v>12</v>
      </c>
      <c r="Q3" s="107" t="s">
        <v>13</v>
      </c>
      <c r="R3" s="108" t="s">
        <v>14</v>
      </c>
      <c r="S3" s="108" t="s">
        <v>15</v>
      </c>
      <c r="T3" s="108" t="s">
        <v>16</v>
      </c>
      <c r="U3" s="108" t="s">
        <v>17</v>
      </c>
      <c r="V3" s="108" t="s">
        <v>18</v>
      </c>
      <c r="W3" s="109" t="s">
        <v>19</v>
      </c>
      <c r="X3" s="110" t="s">
        <v>20</v>
      </c>
      <c r="Y3" s="111" t="s">
        <v>21</v>
      </c>
      <c r="Z3" s="112" t="s">
        <v>22</v>
      </c>
      <c r="AA3" s="113" t="s">
        <v>23</v>
      </c>
      <c r="AB3" s="113" t="s">
        <v>24</v>
      </c>
      <c r="AC3" s="113" t="s">
        <v>25</v>
      </c>
      <c r="AD3" s="113" t="s">
        <v>26</v>
      </c>
      <c r="AE3" s="114" t="s">
        <v>27</v>
      </c>
      <c r="AF3" s="110" t="s">
        <v>28</v>
      </c>
      <c r="AG3" s="110" t="s">
        <v>29</v>
      </c>
      <c r="AH3" s="115" t="s">
        <v>17</v>
      </c>
      <c r="AI3" s="116" t="s">
        <v>30</v>
      </c>
      <c r="AJ3" s="116" t="s">
        <v>31</v>
      </c>
      <c r="AK3" s="117" t="s">
        <v>32</v>
      </c>
      <c r="AN3" s="6" t="s">
        <v>33</v>
      </c>
      <c r="AO3" s="6" t="s">
        <v>34</v>
      </c>
      <c r="AP3" s="6" t="s">
        <v>35</v>
      </c>
      <c r="AQ3" s="6" t="s">
        <v>36</v>
      </c>
      <c r="AR3" s="6" t="s">
        <v>37</v>
      </c>
      <c r="AS3" s="6" t="s">
        <v>38</v>
      </c>
      <c r="AT3" s="7"/>
      <c r="AU3" s="8" t="s">
        <v>39</v>
      </c>
      <c r="AV3" s="8" t="s">
        <v>40</v>
      </c>
    </row>
    <row r="4" spans="1:255" s="1" customFormat="1" ht="200.1" customHeight="1" thickBot="1" x14ac:dyDescent="0.4">
      <c r="A4" s="3"/>
      <c r="B4" s="160">
        <v>1</v>
      </c>
      <c r="C4" s="161" t="s">
        <v>81</v>
      </c>
      <c r="D4" s="161"/>
      <c r="E4" s="53" t="s">
        <v>80</v>
      </c>
      <c r="F4" s="162">
        <v>100</v>
      </c>
      <c r="G4" s="163">
        <v>3.05</v>
      </c>
      <c r="H4" s="164" t="s">
        <v>48</v>
      </c>
      <c r="I4" s="165" t="s">
        <v>82</v>
      </c>
      <c r="J4" s="166">
        <f>F4*G4</f>
        <v>305</v>
      </c>
      <c r="K4" s="60"/>
      <c r="L4" s="167"/>
      <c r="M4" s="104" t="s">
        <v>83</v>
      </c>
      <c r="N4" s="105"/>
      <c r="O4" s="105" t="s">
        <v>84</v>
      </c>
      <c r="P4" s="151"/>
      <c r="Q4" s="155">
        <v>0.6</v>
      </c>
      <c r="R4" s="63">
        <v>290</v>
      </c>
      <c r="S4" s="64">
        <f t="shared" ref="S4:S5" si="0">Q4*R4/100</f>
        <v>1.74</v>
      </c>
      <c r="T4" s="65">
        <f t="shared" ref="T4:T5" si="1">S4*V4</f>
        <v>174</v>
      </c>
      <c r="U4" s="66">
        <f t="shared" ref="U4:U5" si="2">Q4+S4</f>
        <v>2.34</v>
      </c>
      <c r="V4" s="67">
        <f t="shared" ref="V4:V5" si="3">F4</f>
        <v>100</v>
      </c>
      <c r="W4" s="68">
        <f>U4*2</f>
        <v>4.68</v>
      </c>
      <c r="X4" s="69">
        <v>60</v>
      </c>
      <c r="Y4" s="70">
        <f t="shared" ref="Y4:Y5" si="4">V4*U4+W4+X4</f>
        <v>298.68</v>
      </c>
      <c r="Z4" s="79" t="s">
        <v>50</v>
      </c>
      <c r="AA4" s="71">
        <v>0</v>
      </c>
      <c r="AB4" s="148">
        <v>1</v>
      </c>
      <c r="AC4" s="148">
        <v>1</v>
      </c>
      <c r="AD4" s="148">
        <v>1</v>
      </c>
      <c r="AE4" s="72">
        <f t="shared" ref="AE4:AE5" si="5">AA4*AB4*AC4*AD4</f>
        <v>0</v>
      </c>
      <c r="AF4" s="73">
        <v>3.5</v>
      </c>
      <c r="AG4" s="156">
        <f t="shared" ref="AG4" si="6">0.8%*(Y4+AE4+AF4)</f>
        <v>2.41744</v>
      </c>
      <c r="AH4" s="74">
        <f t="shared" ref="AH4:AH5" si="7">Y4+AE4+AG4+AF4</f>
        <v>304.59744000000001</v>
      </c>
      <c r="AI4" s="75">
        <f t="shared" ref="AI4:AI5" si="8">AH4/V4</f>
        <v>3.0459744</v>
      </c>
      <c r="AJ4" s="76">
        <f t="shared" ref="AJ4:AJ5" si="9">AI4*18%</f>
        <v>0.54827539199999997</v>
      </c>
      <c r="AK4" s="77">
        <f t="shared" ref="AK4:AK5" si="10">AI4+AJ4</f>
        <v>3.5942497919999998</v>
      </c>
      <c r="AL4"/>
      <c r="AM4" s="9"/>
    </row>
    <row r="5" spans="1:255" ht="229.5" customHeight="1" thickBot="1" x14ac:dyDescent="0.4">
      <c r="B5" s="55">
        <v>2</v>
      </c>
      <c r="C5" s="46" t="s">
        <v>68</v>
      </c>
      <c r="D5" s="47"/>
      <c r="E5" s="53" t="s">
        <v>49</v>
      </c>
      <c r="F5" s="10">
        <v>100</v>
      </c>
      <c r="G5" s="11">
        <f t="shared" ref="G5" si="11">AI5</f>
        <v>6.6973099999999999</v>
      </c>
      <c r="H5" s="48" t="s">
        <v>70</v>
      </c>
      <c r="I5" s="56" t="s">
        <v>93</v>
      </c>
      <c r="J5" s="54">
        <f>F5*G5</f>
        <v>669.73099999999999</v>
      </c>
      <c r="K5" s="106" t="s">
        <v>71</v>
      </c>
      <c r="M5" s="104" t="s">
        <v>69</v>
      </c>
      <c r="N5" s="105"/>
      <c r="O5" s="105" t="s">
        <v>94</v>
      </c>
      <c r="P5" s="169" t="s">
        <v>95</v>
      </c>
      <c r="Q5" s="155">
        <f>3.4+0.3</f>
        <v>3.6999999999999997</v>
      </c>
      <c r="R5" s="63">
        <v>50</v>
      </c>
      <c r="S5" s="64">
        <f t="shared" si="0"/>
        <v>1.85</v>
      </c>
      <c r="T5" s="65">
        <f t="shared" si="1"/>
        <v>185</v>
      </c>
      <c r="U5" s="66">
        <f t="shared" si="2"/>
        <v>5.55</v>
      </c>
      <c r="V5" s="67">
        <f t="shared" si="3"/>
        <v>100</v>
      </c>
      <c r="W5" s="68">
        <f>U5*2</f>
        <v>11.1</v>
      </c>
      <c r="X5" s="69">
        <v>90</v>
      </c>
      <c r="Y5" s="70">
        <f t="shared" si="4"/>
        <v>656.1</v>
      </c>
      <c r="Z5" s="79" t="s">
        <v>50</v>
      </c>
      <c r="AA5" s="71">
        <v>0</v>
      </c>
      <c r="AB5" s="148">
        <v>1</v>
      </c>
      <c r="AC5" s="148">
        <v>1</v>
      </c>
      <c r="AD5" s="148">
        <v>1</v>
      </c>
      <c r="AE5" s="98">
        <f t="shared" si="5"/>
        <v>0</v>
      </c>
      <c r="AF5" s="73">
        <f>3.5*2</f>
        <v>7</v>
      </c>
      <c r="AG5" s="156">
        <f t="shared" ref="AG5" si="12">1%*(Y5+AE5+AF5)</f>
        <v>6.6310000000000002</v>
      </c>
      <c r="AH5" s="74">
        <f t="shared" si="7"/>
        <v>669.73099999999999</v>
      </c>
      <c r="AI5" s="75">
        <f t="shared" si="8"/>
        <v>6.6973099999999999</v>
      </c>
      <c r="AJ5" s="76">
        <f t="shared" si="9"/>
        <v>1.2055157999999999</v>
      </c>
      <c r="AK5" s="77">
        <f t="shared" si="10"/>
        <v>7.9028257999999996</v>
      </c>
      <c r="AL5" s="82"/>
      <c r="AM5" s="82"/>
      <c r="AN5" s="82"/>
      <c r="AO5" s="82"/>
      <c r="AP5" s="83"/>
      <c r="AQ5" s="84"/>
      <c r="AR5" s="85"/>
      <c r="AS5" s="85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</row>
    <row r="6" spans="1:255" s="1" customFormat="1" ht="200.1" customHeight="1" thickBot="1" x14ac:dyDescent="0.4">
      <c r="A6" s="3"/>
      <c r="B6" s="160">
        <v>3</v>
      </c>
      <c r="C6" s="170" t="s">
        <v>101</v>
      </c>
      <c r="D6" s="170" t="s">
        <v>96</v>
      </c>
      <c r="E6" s="53" t="s">
        <v>80</v>
      </c>
      <c r="F6" s="162">
        <v>100</v>
      </c>
      <c r="G6" s="163">
        <f>AI6</f>
        <v>7.6920480000000007</v>
      </c>
      <c r="H6" s="164" t="s">
        <v>48</v>
      </c>
      <c r="I6" s="165" t="s">
        <v>97</v>
      </c>
      <c r="J6" s="166">
        <f>F6*G6</f>
        <v>769.20480000000009</v>
      </c>
      <c r="K6" s="60"/>
      <c r="L6" s="167"/>
      <c r="M6" s="171" t="s">
        <v>98</v>
      </c>
      <c r="N6" s="105" t="s">
        <v>100</v>
      </c>
      <c r="O6" s="50" t="s">
        <v>99</v>
      </c>
      <c r="P6" s="151"/>
      <c r="Q6" s="155">
        <f>370/100</f>
        <v>3.7</v>
      </c>
      <c r="R6" s="63">
        <v>50</v>
      </c>
      <c r="S6" s="64">
        <f t="shared" ref="S6" si="13">Q6*R6/100</f>
        <v>1.85</v>
      </c>
      <c r="T6" s="65">
        <f t="shared" ref="T6" si="14">S6*V6</f>
        <v>185</v>
      </c>
      <c r="U6" s="66">
        <f t="shared" ref="U6" si="15">Q6+S6</f>
        <v>5.5500000000000007</v>
      </c>
      <c r="V6" s="67">
        <f t="shared" ref="V6" si="16">F6</f>
        <v>100</v>
      </c>
      <c r="W6" s="68">
        <f>U6*2</f>
        <v>11.100000000000001</v>
      </c>
      <c r="X6" s="69">
        <v>90</v>
      </c>
      <c r="Y6" s="70">
        <f t="shared" ref="Y6" si="17">V6*U6+W6+X6</f>
        <v>656.10000000000014</v>
      </c>
      <c r="Z6" s="17" t="s">
        <v>102</v>
      </c>
      <c r="AA6" s="71">
        <v>100</v>
      </c>
      <c r="AB6" s="148">
        <v>1</v>
      </c>
      <c r="AC6" s="148">
        <v>1</v>
      </c>
      <c r="AD6" s="148">
        <v>1</v>
      </c>
      <c r="AE6" s="72">
        <f t="shared" ref="AE6" si="18">AA6*AB6*AC6*AD6</f>
        <v>100</v>
      </c>
      <c r="AF6" s="73">
        <v>7</v>
      </c>
      <c r="AG6" s="156">
        <f t="shared" ref="AG6" si="19">0.8%*(Y6+AE6+AF6)</f>
        <v>6.1048000000000009</v>
      </c>
      <c r="AH6" s="74">
        <f t="shared" ref="AH6" si="20">Y6+AE6+AG6+AF6</f>
        <v>769.20480000000009</v>
      </c>
      <c r="AI6" s="75">
        <f t="shared" ref="AI6" si="21">AH6/V6</f>
        <v>7.6920480000000007</v>
      </c>
      <c r="AJ6" s="76">
        <f t="shared" ref="AJ6" si="22">AI6*18%</f>
        <v>1.3845686400000001</v>
      </c>
      <c r="AK6" s="77">
        <f t="shared" ref="AK6" si="23">AI6+AJ6</f>
        <v>9.076616640000001</v>
      </c>
      <c r="AL6"/>
      <c r="AM6" s="9"/>
    </row>
    <row r="7" spans="1:255" s="1" customFormat="1" ht="260.10000000000002" customHeight="1" thickBot="1" x14ac:dyDescent="0.3">
      <c r="A7" s="3"/>
      <c r="B7" s="18">
        <v>4</v>
      </c>
      <c r="C7" s="19" t="s">
        <v>42</v>
      </c>
      <c r="D7" s="19" t="s">
        <v>43</v>
      </c>
      <c r="E7" s="20" t="s">
        <v>44</v>
      </c>
      <c r="F7" s="21">
        <v>50</v>
      </c>
      <c r="G7" s="11">
        <f>AI7</f>
        <v>22.102840000000004</v>
      </c>
      <c r="H7" s="12" t="s">
        <v>48</v>
      </c>
      <c r="I7" s="29" t="s">
        <v>45</v>
      </c>
      <c r="J7" s="28">
        <f>F7*G7</f>
        <v>1105.1420000000003</v>
      </c>
      <c r="K7" s="13"/>
      <c r="L7" s="13"/>
      <c r="M7" s="30" t="s">
        <v>46</v>
      </c>
      <c r="N7" s="31" t="s">
        <v>47</v>
      </c>
      <c r="O7" s="31" t="s">
        <v>85</v>
      </c>
      <c r="P7" s="149"/>
      <c r="Q7" s="152">
        <f>1150/100</f>
        <v>11.5</v>
      </c>
      <c r="R7" s="32">
        <v>40</v>
      </c>
      <c r="S7" s="33">
        <f t="shared" ref="S7:S10" si="24">Q7*R7/100</f>
        <v>4.5999999999999996</v>
      </c>
      <c r="T7" s="34">
        <f t="shared" ref="T7:T8" si="25">S7*V7</f>
        <v>229.99999999999997</v>
      </c>
      <c r="U7" s="35">
        <f t="shared" ref="U7:U8" si="26">Q7+S7</f>
        <v>16.100000000000001</v>
      </c>
      <c r="V7" s="32">
        <f>F7</f>
        <v>50</v>
      </c>
      <c r="W7" s="36">
        <f>U7*2</f>
        <v>32.200000000000003</v>
      </c>
      <c r="X7" s="37">
        <v>100</v>
      </c>
      <c r="Y7" s="38">
        <f t="shared" ref="Y7:Y8" si="27">V7*U7+W7+X7</f>
        <v>937.20000000000016</v>
      </c>
      <c r="Z7" s="15" t="s">
        <v>86</v>
      </c>
      <c r="AA7" s="37">
        <v>150</v>
      </c>
      <c r="AB7" s="118">
        <v>1</v>
      </c>
      <c r="AC7" s="118">
        <v>1</v>
      </c>
      <c r="AD7" s="118">
        <v>1</v>
      </c>
      <c r="AE7" s="119">
        <f t="shared" ref="AE7:AE10" si="28">AA7*AB7*AC7*AD7</f>
        <v>150</v>
      </c>
      <c r="AF7" s="41">
        <v>7</v>
      </c>
      <c r="AG7" s="120">
        <f>1%*(Y7+AE7+AF7)</f>
        <v>10.942000000000004</v>
      </c>
      <c r="AH7" s="121">
        <f t="shared" ref="AH7:AH10" si="29">Y7+AE7+AG7+AF7</f>
        <v>1105.1420000000003</v>
      </c>
      <c r="AI7" s="122">
        <f t="shared" ref="AI7:AI10" si="30">AH7/V7</f>
        <v>22.102840000000004</v>
      </c>
      <c r="AJ7" s="123">
        <f t="shared" ref="AJ7:AJ10" si="31">AI7*18%</f>
        <v>3.9785112000000007</v>
      </c>
      <c r="AK7" s="124">
        <f t="shared" ref="AK7:AK10" si="32">AI7+AJ7</f>
        <v>26.081351200000004</v>
      </c>
      <c r="AL7"/>
      <c r="AM7" s="9"/>
    </row>
    <row r="8" spans="1:255" ht="249.95" customHeight="1" thickBot="1" x14ac:dyDescent="0.4">
      <c r="A8" s="157"/>
      <c r="B8" s="160">
        <v>5</v>
      </c>
      <c r="C8" s="161" t="s">
        <v>76</v>
      </c>
      <c r="D8" s="161"/>
      <c r="E8" s="53" t="s">
        <v>80</v>
      </c>
      <c r="F8" s="162">
        <v>16</v>
      </c>
      <c r="G8" s="163">
        <f>AI8</f>
        <v>33.853542968750006</v>
      </c>
      <c r="H8" s="164" t="s">
        <v>41</v>
      </c>
      <c r="I8" s="165" t="s">
        <v>77</v>
      </c>
      <c r="J8" s="166">
        <f t="shared" ref="J8" si="33">F8*G8</f>
        <v>541.65668750000009</v>
      </c>
      <c r="K8" s="158"/>
      <c r="L8" s="159"/>
      <c r="M8" s="104" t="s">
        <v>78</v>
      </c>
      <c r="N8" s="105"/>
      <c r="O8" s="105" t="s">
        <v>92</v>
      </c>
      <c r="P8" s="151"/>
      <c r="Q8" s="155">
        <f>(230/16)+1</f>
        <v>15.375</v>
      </c>
      <c r="R8" s="63">
        <v>55</v>
      </c>
      <c r="S8" s="64">
        <f t="shared" si="24"/>
        <v>8.4562500000000007</v>
      </c>
      <c r="T8" s="65">
        <f t="shared" si="25"/>
        <v>135.30000000000001</v>
      </c>
      <c r="U8" s="66">
        <f t="shared" si="26"/>
        <v>23.831250000000001</v>
      </c>
      <c r="V8" s="67">
        <f t="shared" ref="V8" si="34">F8</f>
        <v>16</v>
      </c>
      <c r="W8" s="68">
        <f>U8*3+20</f>
        <v>91.493750000000006</v>
      </c>
      <c r="X8" s="69">
        <v>60</v>
      </c>
      <c r="Y8" s="70">
        <f t="shared" si="27"/>
        <v>532.79375000000005</v>
      </c>
      <c r="Z8" s="79" t="s">
        <v>79</v>
      </c>
      <c r="AA8" s="71">
        <v>0</v>
      </c>
      <c r="AB8" s="148">
        <v>1</v>
      </c>
      <c r="AC8" s="148">
        <v>1</v>
      </c>
      <c r="AD8" s="148">
        <v>1</v>
      </c>
      <c r="AE8" s="72">
        <f t="shared" si="28"/>
        <v>0</v>
      </c>
      <c r="AF8" s="73">
        <v>3.5</v>
      </c>
      <c r="AG8" s="156">
        <f>1%*(Y8+AE8+AF8)</f>
        <v>5.3629375000000001</v>
      </c>
      <c r="AH8" s="74">
        <f t="shared" si="29"/>
        <v>541.65668750000009</v>
      </c>
      <c r="AI8" s="75">
        <f t="shared" si="30"/>
        <v>33.853542968750006</v>
      </c>
      <c r="AJ8" s="76">
        <f t="shared" si="31"/>
        <v>6.093637734375001</v>
      </c>
      <c r="AK8" s="77">
        <f t="shared" si="32"/>
        <v>39.947180703125007</v>
      </c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</row>
    <row r="9" spans="1:255" s="59" customFormat="1" ht="249.95" customHeight="1" thickBot="1" x14ac:dyDescent="0.4">
      <c r="A9" s="57"/>
      <c r="B9" s="55">
        <v>6</v>
      </c>
      <c r="C9" s="46" t="s">
        <v>65</v>
      </c>
      <c r="D9" s="47"/>
      <c r="E9" s="53" t="s">
        <v>49</v>
      </c>
      <c r="F9" s="10">
        <v>130</v>
      </c>
      <c r="G9" s="11">
        <f t="shared" ref="G9:G10" si="35">AI9</f>
        <v>59.795055100591718</v>
      </c>
      <c r="H9" s="48" t="s">
        <v>66</v>
      </c>
      <c r="I9" s="56" t="s">
        <v>87</v>
      </c>
      <c r="J9" s="54">
        <f>F9*G9</f>
        <v>7773.3571630769229</v>
      </c>
      <c r="K9" s="78" t="s">
        <v>67</v>
      </c>
      <c r="L9" s="62"/>
      <c r="M9" s="168" t="s">
        <v>88</v>
      </c>
      <c r="N9" s="87"/>
      <c r="O9" s="87" t="s">
        <v>89</v>
      </c>
      <c r="P9" s="169" t="s">
        <v>90</v>
      </c>
      <c r="Q9" s="154">
        <f>(127*43+3+3)/130+0.5</f>
        <v>42.553846153846152</v>
      </c>
      <c r="R9" s="88">
        <v>36</v>
      </c>
      <c r="S9" s="89">
        <f t="shared" si="24"/>
        <v>15.319384615384616</v>
      </c>
      <c r="T9" s="90">
        <f>S9*V9</f>
        <v>1991.52</v>
      </c>
      <c r="U9" s="91">
        <f>Q9+S9</f>
        <v>57.873230769230766</v>
      </c>
      <c r="V9" s="92">
        <f>F9</f>
        <v>130</v>
      </c>
      <c r="W9" s="93">
        <f>U9*1</f>
        <v>57.873230769230766</v>
      </c>
      <c r="X9" s="94">
        <v>100</v>
      </c>
      <c r="Y9" s="95">
        <f>V9*U9+W9+X9</f>
        <v>7681.3932307692303</v>
      </c>
      <c r="Z9" s="96" t="s">
        <v>50</v>
      </c>
      <c r="AA9" s="97">
        <v>0</v>
      </c>
      <c r="AB9" s="147">
        <v>1</v>
      </c>
      <c r="AC9" s="147">
        <v>1</v>
      </c>
      <c r="AD9" s="147">
        <v>1</v>
      </c>
      <c r="AE9" s="98">
        <f t="shared" si="28"/>
        <v>0</v>
      </c>
      <c r="AF9" s="99">
        <v>15</v>
      </c>
      <c r="AG9" s="120">
        <f t="shared" ref="AG9:AG10" si="36">1%*(Y9+AE9+AF9)</f>
        <v>76.963932307692303</v>
      </c>
      <c r="AH9" s="100">
        <f t="shared" si="29"/>
        <v>7773.3571630769229</v>
      </c>
      <c r="AI9" s="101">
        <f t="shared" si="30"/>
        <v>59.795055100591718</v>
      </c>
      <c r="AJ9" s="102">
        <f t="shared" si="31"/>
        <v>10.763109918106508</v>
      </c>
      <c r="AK9" s="103">
        <f t="shared" si="32"/>
        <v>70.558165018698219</v>
      </c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</row>
    <row r="10" spans="1:255" ht="249.95" customHeight="1" thickBot="1" x14ac:dyDescent="0.4">
      <c r="A10" s="44"/>
      <c r="B10" s="55">
        <v>7</v>
      </c>
      <c r="C10" s="46" t="s">
        <v>62</v>
      </c>
      <c r="D10" s="47"/>
      <c r="E10" s="53" t="s">
        <v>52</v>
      </c>
      <c r="F10" s="10">
        <v>4</v>
      </c>
      <c r="G10" s="11">
        <f t="shared" si="35"/>
        <v>206.24659090909088</v>
      </c>
      <c r="H10" s="48" t="s">
        <v>60</v>
      </c>
      <c r="I10" s="56" t="s">
        <v>63</v>
      </c>
      <c r="J10" s="54">
        <f>F10*G10</f>
        <v>824.98636363636354</v>
      </c>
      <c r="K10" s="43" t="s">
        <v>73</v>
      </c>
      <c r="L10" s="43"/>
      <c r="M10" s="61" t="s">
        <v>54</v>
      </c>
      <c r="N10" s="14"/>
      <c r="O10" s="14" t="s">
        <v>64</v>
      </c>
      <c r="P10" s="149"/>
      <c r="Q10" s="152">
        <f>90/1.1</f>
        <v>81.818181818181813</v>
      </c>
      <c r="R10" s="88">
        <v>90</v>
      </c>
      <c r="S10" s="135">
        <f t="shared" si="24"/>
        <v>73.636363636363626</v>
      </c>
      <c r="T10" s="136">
        <f t="shared" ref="T10" si="37">S10*V10</f>
        <v>294.5454545454545</v>
      </c>
      <c r="U10" s="137">
        <f t="shared" ref="U10" si="38">Q10+S10</f>
        <v>155.45454545454544</v>
      </c>
      <c r="V10" s="88">
        <f>F10</f>
        <v>4</v>
      </c>
      <c r="W10" s="138">
        <f t="shared" ref="W10" si="39">U10*0</f>
        <v>0</v>
      </c>
      <c r="X10" s="37">
        <v>180</v>
      </c>
      <c r="Y10" s="139">
        <f t="shared" ref="Y10" si="40">V10*U10+W10+X10</f>
        <v>801.81818181818176</v>
      </c>
      <c r="Z10" s="15" t="s">
        <v>50</v>
      </c>
      <c r="AA10" s="37">
        <v>0</v>
      </c>
      <c r="AB10" s="140">
        <v>1</v>
      </c>
      <c r="AC10" s="140">
        <v>1</v>
      </c>
      <c r="AD10" s="140">
        <v>1</v>
      </c>
      <c r="AE10" s="141">
        <f t="shared" si="28"/>
        <v>0</v>
      </c>
      <c r="AF10" s="142">
        <v>15</v>
      </c>
      <c r="AG10" s="120">
        <f t="shared" si="36"/>
        <v>8.168181818181818</v>
      </c>
      <c r="AH10" s="143">
        <f t="shared" si="29"/>
        <v>824.98636363636354</v>
      </c>
      <c r="AI10" s="144">
        <f t="shared" si="30"/>
        <v>206.24659090909088</v>
      </c>
      <c r="AJ10" s="145">
        <f t="shared" si="31"/>
        <v>37.124386363636354</v>
      </c>
      <c r="AK10" s="146">
        <f t="shared" si="32"/>
        <v>243.37097727272723</v>
      </c>
    </row>
    <row r="11" spans="1:255" ht="260.10000000000002" customHeight="1" thickBot="1" x14ac:dyDescent="0.3">
      <c r="A11" s="44"/>
      <c r="B11" s="18">
        <v>8</v>
      </c>
      <c r="C11" s="46" t="s">
        <v>56</v>
      </c>
      <c r="D11" s="47"/>
      <c r="E11" s="45" t="s">
        <v>52</v>
      </c>
      <c r="F11" s="10">
        <v>6</v>
      </c>
      <c r="G11" s="11">
        <f t="shared" ref="G11:G12" si="41">AI11</f>
        <v>192.1525</v>
      </c>
      <c r="H11" s="48" t="s">
        <v>60</v>
      </c>
      <c r="I11" s="52" t="s">
        <v>57</v>
      </c>
      <c r="J11" s="28">
        <f t="shared" ref="J11" si="42">F11*G11</f>
        <v>1152.915</v>
      </c>
      <c r="K11" s="43"/>
      <c r="L11" s="43"/>
      <c r="M11" s="49" t="s">
        <v>58</v>
      </c>
      <c r="N11" s="51"/>
      <c r="O11" s="51" t="s">
        <v>59</v>
      </c>
      <c r="P11" s="150"/>
      <c r="Q11" s="153">
        <v>90</v>
      </c>
      <c r="R11" s="63">
        <v>72.5</v>
      </c>
      <c r="S11" s="39">
        <f t="shared" ref="S11" si="43">Q11*R11/100</f>
        <v>65.25</v>
      </c>
      <c r="T11" s="125">
        <f t="shared" ref="T11" si="44">S11*V11</f>
        <v>391.5</v>
      </c>
      <c r="U11" s="126">
        <f t="shared" ref="U11" si="45">Q11+S11</f>
        <v>155.25</v>
      </c>
      <c r="V11" s="63">
        <f>F11</f>
        <v>6</v>
      </c>
      <c r="W11" s="40">
        <f>U11*0</f>
        <v>0</v>
      </c>
      <c r="X11" s="16">
        <v>180</v>
      </c>
      <c r="Y11" s="127">
        <f t="shared" ref="Y11" si="46">V11*U11+W11+X11</f>
        <v>1111.5</v>
      </c>
      <c r="Z11" s="134" t="s">
        <v>50</v>
      </c>
      <c r="AA11" s="16">
        <v>0</v>
      </c>
      <c r="AB11" s="128">
        <v>1</v>
      </c>
      <c r="AC11" s="128">
        <v>1</v>
      </c>
      <c r="AD11" s="128">
        <v>1</v>
      </c>
      <c r="AE11" s="129">
        <f t="shared" ref="AE11" si="47">AA11*AB11*AC11*AD11</f>
        <v>0</v>
      </c>
      <c r="AF11" s="41">
        <v>30</v>
      </c>
      <c r="AG11" s="120">
        <f t="shared" ref="AG11" si="48">1%*(Y11+AE11+AF11)</f>
        <v>11.415000000000001</v>
      </c>
      <c r="AH11" s="130">
        <f t="shared" ref="AH11" si="49">Y11+AE11+AG11+AF11</f>
        <v>1152.915</v>
      </c>
      <c r="AI11" s="131">
        <f t="shared" ref="AI11" si="50">AH11/V11</f>
        <v>192.1525</v>
      </c>
      <c r="AJ11" s="132">
        <f t="shared" ref="AJ11" si="51">AI11*18%</f>
        <v>34.587449999999997</v>
      </c>
      <c r="AK11" s="133">
        <f t="shared" ref="AK11" si="52">AI11+AJ11</f>
        <v>226.73994999999999</v>
      </c>
    </row>
    <row r="12" spans="1:255" ht="249.95" customHeight="1" thickBot="1" x14ac:dyDescent="0.4">
      <c r="A12" s="44"/>
      <c r="B12" s="55">
        <v>9</v>
      </c>
      <c r="C12" s="46" t="s">
        <v>74</v>
      </c>
      <c r="D12" s="47"/>
      <c r="E12" s="53" t="s">
        <v>52</v>
      </c>
      <c r="F12" s="10">
        <v>4</v>
      </c>
      <c r="G12" s="11">
        <f t="shared" si="41"/>
        <v>296.89409090909089</v>
      </c>
      <c r="H12" s="48" t="s">
        <v>60</v>
      </c>
      <c r="I12" s="56" t="s">
        <v>75</v>
      </c>
      <c r="J12" s="54">
        <f>F12*G12</f>
        <v>1187.5763636363636</v>
      </c>
      <c r="K12" s="43"/>
      <c r="L12" s="43"/>
      <c r="M12" s="104" t="s">
        <v>54</v>
      </c>
      <c r="N12" s="105"/>
      <c r="O12" s="105" t="s">
        <v>91</v>
      </c>
      <c r="P12" s="151"/>
      <c r="Q12" s="155">
        <f>170/1.1</f>
        <v>154.54545454545453</v>
      </c>
      <c r="R12" s="63">
        <v>53</v>
      </c>
      <c r="S12" s="64">
        <f t="shared" ref="S12:S13" si="53">Q12*R12/100</f>
        <v>81.909090909090907</v>
      </c>
      <c r="T12" s="65">
        <f t="shared" ref="T12:T13" si="54">S12*V12</f>
        <v>327.63636363636363</v>
      </c>
      <c r="U12" s="66">
        <f t="shared" ref="U12:U13" si="55">Q12+S12</f>
        <v>236.45454545454544</v>
      </c>
      <c r="V12" s="67">
        <f>F12</f>
        <v>4</v>
      </c>
      <c r="W12" s="68">
        <f>U12*0</f>
        <v>0</v>
      </c>
      <c r="X12" s="69">
        <v>200</v>
      </c>
      <c r="Y12" s="70">
        <f t="shared" ref="Y12:Y13" si="56">V12*U12+W12+X12</f>
        <v>1145.8181818181818</v>
      </c>
      <c r="Z12" s="79" t="s">
        <v>50</v>
      </c>
      <c r="AA12" s="71">
        <v>0</v>
      </c>
      <c r="AB12" s="148">
        <v>1</v>
      </c>
      <c r="AC12" s="148">
        <v>1</v>
      </c>
      <c r="AD12" s="148">
        <v>1</v>
      </c>
      <c r="AE12" s="72">
        <f t="shared" ref="AE12:AE13" si="57">AA12*AB12*AC12*AD12</f>
        <v>0</v>
      </c>
      <c r="AF12" s="73">
        <v>30</v>
      </c>
      <c r="AG12" s="156">
        <f>1%*(Y12+AE12+AF12)</f>
        <v>11.758181818181818</v>
      </c>
      <c r="AH12" s="74">
        <f t="shared" ref="AH12:AH13" si="58">Y12+AE12+AG12+AF12</f>
        <v>1187.5763636363636</v>
      </c>
      <c r="AI12" s="75">
        <f t="shared" ref="AI12:AI13" si="59">AH12/V12</f>
        <v>296.89409090909089</v>
      </c>
      <c r="AJ12" s="76">
        <f t="shared" ref="AJ12:AJ13" si="60">AI12*18%</f>
        <v>53.440936363636361</v>
      </c>
      <c r="AK12" s="77">
        <f t="shared" ref="AK12:AK13" si="61">AI12+AJ12</f>
        <v>350.33502727272725</v>
      </c>
    </row>
    <row r="13" spans="1:255" s="44" customFormat="1" ht="249.95" customHeight="1" thickBot="1" x14ac:dyDescent="0.3">
      <c r="A13" s="42"/>
      <c r="B13" s="18">
        <v>10</v>
      </c>
      <c r="C13" s="46" t="s">
        <v>51</v>
      </c>
      <c r="D13" s="47"/>
      <c r="E13" s="45" t="s">
        <v>52</v>
      </c>
      <c r="F13" s="10">
        <v>4</v>
      </c>
      <c r="G13" s="11">
        <f t="shared" ref="G13" si="62">AI13</f>
        <v>497.14954545454543</v>
      </c>
      <c r="H13" s="48" t="s">
        <v>61</v>
      </c>
      <c r="I13" s="52" t="s">
        <v>53</v>
      </c>
      <c r="J13" s="28">
        <f t="shared" ref="J13" si="63">F13*G13</f>
        <v>1988.5981818181817</v>
      </c>
      <c r="K13" s="43"/>
      <c r="L13" s="43"/>
      <c r="M13" s="49" t="s">
        <v>54</v>
      </c>
      <c r="N13" s="50"/>
      <c r="O13" s="50" t="s">
        <v>55</v>
      </c>
      <c r="P13" s="150"/>
      <c r="Q13" s="153">
        <f>350/1.1</f>
        <v>318.18181818181813</v>
      </c>
      <c r="R13" s="63">
        <v>32.700000000000003</v>
      </c>
      <c r="S13" s="39">
        <f t="shared" si="53"/>
        <v>104.04545454545455</v>
      </c>
      <c r="T13" s="125">
        <f t="shared" si="54"/>
        <v>416.18181818181819</v>
      </c>
      <c r="U13" s="126">
        <f t="shared" si="55"/>
        <v>422.22727272727269</v>
      </c>
      <c r="V13" s="63">
        <f>F13</f>
        <v>4</v>
      </c>
      <c r="W13" s="40">
        <f t="shared" ref="W13" si="64">U13*0</f>
        <v>0</v>
      </c>
      <c r="X13" s="16">
        <v>250</v>
      </c>
      <c r="Y13" s="127">
        <f t="shared" si="56"/>
        <v>1938.9090909090908</v>
      </c>
      <c r="Z13" s="17" t="s">
        <v>50</v>
      </c>
      <c r="AA13" s="16">
        <v>0</v>
      </c>
      <c r="AB13" s="128">
        <v>1</v>
      </c>
      <c r="AC13" s="128">
        <v>1</v>
      </c>
      <c r="AD13" s="128">
        <v>1</v>
      </c>
      <c r="AE13" s="129">
        <f t="shared" si="57"/>
        <v>0</v>
      </c>
      <c r="AF13" s="41">
        <v>30</v>
      </c>
      <c r="AG13" s="120">
        <f t="shared" ref="AG13" si="65">1%*(Y13+AE13+AF13)</f>
        <v>19.689090909090908</v>
      </c>
      <c r="AH13" s="130">
        <f t="shared" si="58"/>
        <v>1988.5981818181817</v>
      </c>
      <c r="AI13" s="131">
        <f t="shared" si="59"/>
        <v>497.14954545454543</v>
      </c>
      <c r="AJ13" s="132">
        <f t="shared" si="60"/>
        <v>89.486918181818169</v>
      </c>
      <c r="AK13" s="133">
        <f t="shared" si="61"/>
        <v>586.6364636363636</v>
      </c>
    </row>
  </sheetData>
  <mergeCells count="10">
    <mergeCell ref="C4:D4"/>
    <mergeCell ref="C8:D8"/>
    <mergeCell ref="C9:D9"/>
    <mergeCell ref="C13:D13"/>
    <mergeCell ref="C12:D12"/>
    <mergeCell ref="C11:D11"/>
    <mergeCell ref="C10:D10"/>
    <mergeCell ref="C5:D5"/>
    <mergeCell ref="B2:J2"/>
    <mergeCell ref="M2:AC2"/>
  </mergeCells>
  <phoneticPr fontId="5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Juarez</dc:creator>
  <cp:lastModifiedBy>Javier Juarez</cp:lastModifiedBy>
  <dcterms:created xsi:type="dcterms:W3CDTF">2026-05-08T17:30:27Z</dcterms:created>
  <dcterms:modified xsi:type="dcterms:W3CDTF">2026-05-08T23:32:54Z</dcterms:modified>
</cp:coreProperties>
</file>