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ORYGEN/BD Cotizaciones/2026/"/>
    </mc:Choice>
  </mc:AlternateContent>
  <xr:revisionPtr revIDLastSave="5" documentId="8_{0EBFD324-81A2-42FD-AB21-7A66883DEB9C}" xr6:coauthVersionLast="47" xr6:coauthVersionMax="47" xr10:uidLastSave="{0FF73168-C900-4617-BC97-3FCF770A827A}"/>
  <bookViews>
    <workbookView xWindow="-120" yWindow="-120" windowWidth="29040" windowHeight="15840" activeTab="1" xr2:uid="{00000000-000D-0000-FFFF-FFFF00000000}"/>
  </bookViews>
  <sheets>
    <sheet name="MAYO" sheetId="12" r:id="rId1"/>
    <sheet name="JUNIO" sheetId="1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6" i="13" l="1"/>
  <c r="W6" i="13"/>
  <c r="Y6" i="13" s="1"/>
  <c r="V6" i="13"/>
  <c r="U6" i="13"/>
  <c r="S6" i="13"/>
  <c r="T6" i="13" s="1"/>
  <c r="W4" i="13"/>
  <c r="AE5" i="13"/>
  <c r="V5" i="13"/>
  <c r="Q5" i="13"/>
  <c r="W5" i="13" s="1"/>
  <c r="AE4" i="13"/>
  <c r="V4" i="13"/>
  <c r="Q6" i="12"/>
  <c r="AE6" i="12"/>
  <c r="W6" i="12"/>
  <c r="V6" i="12"/>
  <c r="S6" i="12"/>
  <c r="U6" i="12" s="1"/>
  <c r="AE5" i="12"/>
  <c r="W5" i="12"/>
  <c r="V5" i="12"/>
  <c r="S5" i="12"/>
  <c r="U5" i="12" s="1"/>
  <c r="AG6" i="13" l="1"/>
  <c r="AH6" i="13" s="1"/>
  <c r="AI6" i="13" s="1"/>
  <c r="S4" i="13"/>
  <c r="T4" i="13" s="1"/>
  <c r="S5" i="13"/>
  <c r="T5" i="13" s="1"/>
  <c r="Y6" i="12"/>
  <c r="AG6" i="12" s="1"/>
  <c r="T6" i="12"/>
  <c r="Y5" i="12"/>
  <c r="AG5" i="12" s="1"/>
  <c r="T5" i="12"/>
  <c r="L5" i="13" l="1"/>
  <c r="AJ6" i="13"/>
  <c r="AK6" i="13" s="1"/>
  <c r="G6" i="13"/>
  <c r="J6" i="13" s="1"/>
  <c r="L6" i="13" s="1"/>
  <c r="U4" i="13"/>
  <c r="Y4" i="13" s="1"/>
  <c r="U5" i="13"/>
  <c r="Y5" i="13" s="1"/>
  <c r="AG4" i="13"/>
  <c r="AH4" i="13" s="1"/>
  <c r="AG5" i="13"/>
  <c r="AH5" i="13" s="1"/>
  <c r="AI5" i="13" s="1"/>
  <c r="G5" i="13" s="1"/>
  <c r="J5" i="13" s="1"/>
  <c r="AH6" i="12"/>
  <c r="AI6" i="12" s="1"/>
  <c r="J6" i="12" s="1"/>
  <c r="AH5" i="12"/>
  <c r="AI5" i="12" s="1"/>
  <c r="J5" i="12" s="1"/>
  <c r="AI4" i="13" l="1"/>
  <c r="AJ5" i="13"/>
  <c r="AK5" i="13" s="1"/>
  <c r="AJ6" i="12"/>
  <c r="AK6" i="12" s="1"/>
  <c r="AJ5" i="12"/>
  <c r="AK5" i="12" s="1"/>
  <c r="G4" i="13" l="1"/>
  <c r="J4" i="13" s="1"/>
  <c r="L4" i="13" s="1"/>
  <c r="AJ4" i="13"/>
  <c r="AK4" i="13" s="1"/>
  <c r="Q11" i="12"/>
  <c r="W11" i="12" s="1"/>
  <c r="Q10" i="12"/>
  <c r="W10" i="12" s="1"/>
  <c r="S10" i="12" l="1"/>
  <c r="U10" i="12" s="1"/>
  <c r="AE11" i="12"/>
  <c r="V11" i="12"/>
  <c r="S11" i="12"/>
  <c r="U11" i="12" s="1"/>
  <c r="AE10" i="12"/>
  <c r="V10" i="12"/>
  <c r="Y11" i="12" l="1"/>
  <c r="AG11" i="12" s="1"/>
  <c r="T11" i="12"/>
  <c r="Y10" i="12"/>
  <c r="T10" i="12"/>
  <c r="AG10" i="12" l="1"/>
  <c r="AH10" i="12" s="1"/>
  <c r="AI10" i="12" s="1"/>
  <c r="AH11" i="12"/>
  <c r="AI11" i="12" s="1"/>
  <c r="AJ10" i="12" l="1"/>
  <c r="AK10" i="12" s="1"/>
  <c r="J10" i="12" s="1"/>
  <c r="L10" i="12" s="1"/>
  <c r="AJ11" i="12"/>
  <c r="AK11" i="12" s="1"/>
  <c r="J11" i="12" s="1"/>
  <c r="L11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F10" authorId="0" shapeId="0" xr:uid="{9B691162-78CD-4027-B2CE-712C0E479DFC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11" authorId="0" shapeId="0" xr:uid="{B049237E-57DB-46A2-AACE-A70D71F7134D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</authors>
  <commentList>
    <comment ref="AF4" authorId="0" shapeId="0" xr:uid="{81AF07B6-B940-4E65-B2EB-783F6077F6F3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5" authorId="0" shapeId="0" xr:uid="{2DC44B81-85AA-43BF-93E7-9821DAF6F1B2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  <comment ref="AF6" authorId="0" shapeId="0" xr:uid="{2C02B923-D0DB-41F0-977C-DB81796859F3}">
      <text>
        <r>
          <rPr>
            <b/>
            <sz val="11"/>
            <color indexed="8"/>
            <rFont val="Tahoma"/>
            <family val="2"/>
          </rPr>
          <t>Por Caja entra 50 unid</t>
        </r>
        <r>
          <rPr>
            <b/>
            <sz val="9"/>
            <color indexed="8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<sst xmlns="http://schemas.openxmlformats.org/spreadsheetml/2006/main" count="153" uniqueCount="61">
  <si>
    <t>Nº</t>
  </si>
  <si>
    <t>Cód. Artíc.</t>
  </si>
  <si>
    <t>Artículo</t>
  </si>
  <si>
    <t>Foto</t>
  </si>
  <si>
    <t xml:space="preserve">Cant. </t>
  </si>
  <si>
    <t>Tiempo Entrega</t>
  </si>
  <si>
    <t>Detalles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</si>
  <si>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</si>
  <si>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</si>
  <si>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</si>
  <si>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</si>
  <si>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</si>
  <si>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</si>
  <si>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</si>
  <si>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</si>
  <si>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</si>
  <si>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</si>
  <si>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</si>
  <si>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</si>
  <si>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</si>
  <si>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</si>
  <si>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</si>
  <si>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</si>
  <si>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</si>
  <si>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</si>
  <si>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</si>
  <si>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</si>
  <si>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</si>
  <si>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</si>
  <si>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</si>
  <si>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</si>
  <si>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Imagen Referencial</t>
  </si>
  <si>
    <t>Costo TOTAL (S/) NO INCL. IGV</t>
  </si>
  <si>
    <t>Costo TOTAL 
(S/) NO INCL. IGV</t>
  </si>
  <si>
    <t>COTIZACIÓN PROPUESTA_ORYGEN_26.05.26</t>
  </si>
  <si>
    <t>KL GRAFIC</t>
  </si>
  <si>
    <t>ROLL SCREEM</t>
  </si>
  <si>
    <r>
      <rPr>
        <b/>
        <u/>
        <sz val="16"/>
        <color rgb="FF000000"/>
        <rFont val="Arial"/>
        <family val="2"/>
      </rPr>
      <t>ROLL SCREEM</t>
    </r>
    <r>
      <rPr>
        <sz val="16"/>
        <color indexed="8"/>
        <rFont val="Arial"/>
        <family val="2"/>
      </rPr>
      <t xml:space="preserve">
Medidas: 2mt x 0.8 mt
Banner de 12 onzas
Impresión a full color y alta resolución.
Presentación: Maleta transportable
Empaque film
</t>
    </r>
    <r>
      <rPr>
        <b/>
        <sz val="16"/>
        <color rgb="FFFF0000"/>
        <rFont val="Arial"/>
        <family val="2"/>
      </rPr>
      <t>*Diseño o arte debe ser facilitado por el cliente</t>
    </r>
  </si>
  <si>
    <t>Precio
S/.100 incluido IGV</t>
  </si>
  <si>
    <t xml:space="preserve">YA INCLUYE </t>
  </si>
  <si>
    <t>BACKING TRANSPORTABLE- DISPLAY WALL</t>
  </si>
  <si>
    <r>
      <rPr>
        <b/>
        <u/>
        <sz val="16"/>
        <color rgb="FF000000"/>
        <rFont val="Arial"/>
        <family val="2"/>
      </rPr>
      <t>BACKING TRANSPORTABLE- DISPLAY WALL</t>
    </r>
    <r>
      <rPr>
        <sz val="16"/>
        <color indexed="8"/>
        <rFont val="Arial"/>
        <family val="2"/>
      </rPr>
      <t xml:space="preserve">
Modelo curvo con imantado, planchas de poliestileno (6 und)
Medida impresión: 4.14 × 2.31 m
Área visible: 3.30 × 2.31 m
División: 4 paños de 70 cm + 2 laterales de 67 cm
Profundidad: 80 cm
Impresión en vinil full color HD
Presentaciòn: Maletin individual
</t>
    </r>
    <r>
      <rPr>
        <b/>
        <sz val="16"/>
        <color rgb="FFFF0000"/>
        <rFont val="Arial"/>
        <family val="2"/>
      </rPr>
      <t>*Incluye impresión a full color en alta resolución (1440 dpi).
*Diseño o arte debe ser facilitado por el cliente
*NO incluye instalación.</t>
    </r>
  </si>
  <si>
    <t>5 a 7 Días útiles</t>
  </si>
  <si>
    <t>TROFEO DE VIDRIO PERSONALIZADO</t>
  </si>
  <si>
    <t xml:space="preserve">Imagen Referencial </t>
  </si>
  <si>
    <t>5 a 7 días útiles</t>
  </si>
  <si>
    <t>TROFEOS WIN</t>
  </si>
  <si>
    <t>COTIZACIÓN PROPUESTA_ORYGEN_29.05.26</t>
  </si>
  <si>
    <r>
      <rPr>
        <b/>
        <u/>
        <sz val="16"/>
        <rFont val="Arial"/>
        <family val="2"/>
      </rPr>
      <t>TROFEO DE VIDRIO PERSONALIZADO</t>
    </r>
    <r>
      <rPr>
        <sz val="16"/>
        <rFont val="Arial"/>
        <family val="2"/>
      </rPr>
      <t xml:space="preserve">
Material: Vidrio Cristal ulta claro de 10mm
Medidas: 22 cm alto aprox x ancho proporcional.
Forma: Gota.
Grabado a láser en vidrio con diseño/año.
Base de madera con placa de aluminio impreso.
Presentación: Caja elegante individual</t>
    </r>
    <r>
      <rPr>
        <b/>
        <sz val="16"/>
        <color rgb="FFFF0000"/>
        <rFont val="Arial"/>
        <family val="2"/>
      </rPr>
      <t xml:space="preserve">
* Arte y diseño debe ser facilitado por el cliente.</t>
    </r>
  </si>
  <si>
    <t>TROFEO DE VIDRIO CON ARENADO</t>
  </si>
  <si>
    <r>
      <rPr>
        <b/>
        <u/>
        <sz val="16"/>
        <rFont val="Arial"/>
        <family val="2"/>
      </rPr>
      <t>TROFEO DE VIDRIO CON ARENADO</t>
    </r>
    <r>
      <rPr>
        <sz val="16"/>
        <rFont val="Arial"/>
        <family val="2"/>
      </rPr>
      <t xml:space="preserve">
Material: Vidrio Cristal ulta claro de 10mm
Medidas: 22 cm alto aprox x ancho proporcional.
Forma: Gota.
Acabado: Arenado por 1 lado.
Grabado a láser en arenado con diseño/año.
Base de madera con placa de aluminio impreso.
Presentación: Caja elegante individual</t>
    </r>
    <r>
      <rPr>
        <b/>
        <sz val="16"/>
        <color rgb="FFFF0000"/>
        <rFont val="Arial"/>
        <family val="2"/>
      </rPr>
      <t xml:space="preserve">
* Arte y diseño debe ser facilitado por el cliente.</t>
    </r>
  </si>
  <si>
    <t>COTIZACIÓN PROPUESTA_ORYGEN_05.06.26</t>
  </si>
  <si>
    <t>GPI-6747PE</t>
  </si>
  <si>
    <t>RELOJ INTELIGENTE SIMONT</t>
  </si>
  <si>
    <t>GLOBAL PROMO ITEMS</t>
  </si>
  <si>
    <t>6747PE</t>
  </si>
  <si>
    <t>Precio
S/.39.90 +  IGV</t>
  </si>
  <si>
    <t>UV</t>
  </si>
  <si>
    <r>
      <rPr>
        <b/>
        <u/>
        <sz val="16"/>
        <color rgb="FF000000"/>
        <rFont val="Arial"/>
        <family val="2"/>
      </rPr>
      <t>RELOJ INTELIGENTE SIMONT-</t>
    </r>
    <r>
      <rPr>
        <b/>
        <u/>
        <sz val="16"/>
        <color rgb="FFFF0000"/>
        <rFont val="Arial"/>
        <family val="2"/>
      </rPr>
      <t>IMPORTACIÓN DIRECTA</t>
    </r>
    <r>
      <rPr>
        <sz val="16"/>
        <color indexed="8"/>
        <rFont val="Arial"/>
        <family val="2"/>
      </rPr>
      <t xml:space="preserve">
Material: Correa TPU
Medida: 3.6 cm x 25 cm x 1.3 cm 
Color: Negro
Incluye: Conexión Bluetooth, pantalla LCD 1,44 y batería 50 mAh
Presentaciòn: Grupal, no bolsita individual
</t>
    </r>
    <r>
      <rPr>
        <b/>
        <sz val="16"/>
        <color rgb="FFFF0000"/>
        <rFont val="Arial"/>
        <family val="2"/>
      </rPr>
      <t xml:space="preserve">*Incluye1 logo a 1 color por 1 lado
*Diseño o arte debe ser facilitado por el cliente
</t>
    </r>
  </si>
  <si>
    <t>CABLE ECO RECTRACTIL</t>
  </si>
  <si>
    <r>
      <rPr>
        <b/>
        <u/>
        <sz val="16"/>
        <color rgb="FF000000"/>
        <rFont val="Arial"/>
        <family val="2"/>
      </rPr>
      <t>CABLE ECO RECTRACTIL</t>
    </r>
    <r>
      <rPr>
        <sz val="16"/>
        <color indexed="8"/>
        <rFont val="Arial"/>
        <family val="2"/>
      </rPr>
      <t xml:space="preserve">
Material: PVC Y Bambú
Medida: 5.6x5.6x2.4 cm
Medida incluido cable cerrado:  22.5 cm Expande hasta 94 cm
Color: Bambú
Incluye: 1 puerto Iphone, 1 Puerto C, 1 Android V8, 1 Usb
Presentaciòn: Caja individual
</t>
    </r>
    <r>
      <rPr>
        <b/>
        <sz val="16"/>
        <color rgb="FFFF0000"/>
        <rFont val="Arial"/>
        <family val="2"/>
      </rPr>
      <t xml:space="preserve">*Incluye1 logo a 1 color por 1 lado
*Diseño o arte debe ser facilitado por el cliente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</si>
</sst>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[$$-409]* #,##0.00_ ;_-[$$-409]* \-#,##0.00\ ;_-[$$-409]* &quot;-&quot;??_ ;_-@_ "/>
    <numFmt numFmtId="165" formatCode="_(* #,##0_);_(* \(#,##0\);_(* &quot;-&quot;??_);_(@_)"/>
    <numFmt numFmtId="166" formatCode="&quot;S/.&quot;\ #,##0.00"/>
    <numFmt numFmtId="167" formatCode="[$S/.-280A]\ #,##0.00"/>
    <numFmt numFmtId="168" formatCode="_ &quot;S/&quot;\ * #,##0.00_ ;_ &quot;S/&quot;\ * \-#,##0.00_ ;_ &quot;S/&quot;\ * &quot;-&quot;??_ ;_ @_ "/>
    <numFmt numFmtId="169" formatCode="&quot;$&quot;\ #,##0.00"/>
    <numFmt numFmtId="170" formatCode="_ &quot;S/.&quot;\ * #,##0.00_ ;_ &quot;S/.&quot;\ * \-#,##0.00_ ;_ &quot;S/.&quot;\ * &quot;-&quot;??_ ;_ @_ "/>
    <numFmt numFmtId="171" formatCode="_ * #,##0.00_ ;_ * \-#,##0.00_ ;_ * &quot;-&quot;??_ ;_ @_ "/>
    <numFmt numFmtId="172" formatCode="[$$-300A]\ #,##0.00_ ;\-[$$-300A]\ #,##0.00\ 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6"/>
      <color theme="1"/>
      <name val="Arial"/>
      <family val="2"/>
    </font>
    <font>
      <sz val="16"/>
      <color indexed="10"/>
      <name val="Arial"/>
      <family val="2"/>
    </font>
    <font>
      <b/>
      <sz val="18"/>
      <name val="Arial"/>
      <family val="2"/>
    </font>
    <font>
      <b/>
      <sz val="16"/>
      <color indexed="10"/>
      <name val="Arial"/>
      <family val="2"/>
    </font>
    <font>
      <sz val="11"/>
      <color indexed="52"/>
      <name val="Tahoma"/>
      <family val="2"/>
      <charset val="1"/>
    </font>
    <font>
      <b/>
      <u/>
      <sz val="16"/>
      <color rgb="FF000000"/>
      <name val="Arial"/>
      <family val="2"/>
    </font>
    <font>
      <sz val="16"/>
      <color rgb="FF000000"/>
      <name val="Arial"/>
      <family val="2"/>
    </font>
    <font>
      <sz val="16"/>
      <color rgb="FFFF0000"/>
      <name val="Arial"/>
      <family val="2"/>
    </font>
    <font>
      <sz val="16"/>
      <color theme="1"/>
      <name val="Arial"/>
      <family val="2"/>
    </font>
    <font>
      <b/>
      <sz val="16"/>
      <color rgb="FFFF0000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16"/>
      <color theme="0"/>
      <name val="Arial"/>
      <family val="2"/>
    </font>
    <font>
      <b/>
      <sz val="11"/>
      <color indexed="8"/>
      <name val="Tahoma"/>
      <family val="2"/>
    </font>
    <font>
      <b/>
      <sz val="9"/>
      <color indexed="8"/>
      <name val="Tahoma"/>
      <family val="2"/>
    </font>
    <font>
      <b/>
      <sz val="16"/>
      <color rgb="FFFFFFFF"/>
      <name val="Arial"/>
      <family val="2"/>
    </font>
    <font>
      <sz val="14"/>
      <color theme="1"/>
      <name val="Calibri"/>
      <family val="2"/>
      <scheme val="minor"/>
    </font>
    <font>
      <sz val="14"/>
      <color rgb="FFFF0000"/>
      <name val="Arial"/>
      <family val="2"/>
    </font>
    <font>
      <b/>
      <u/>
      <sz val="16"/>
      <name val="Arial"/>
      <family val="2"/>
    </font>
    <font>
      <sz val="16"/>
      <color rgb="FF000000"/>
      <name val="Calibri"/>
      <family val="2"/>
      <scheme val="minor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b/>
      <u/>
      <sz val="16"/>
      <color rgb="FFFF0000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336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indexed="9"/>
        <bgColor indexed="8"/>
      </patternFill>
    </fill>
    <fill>
      <patternFill patternType="solid">
        <fgColor indexed="55"/>
        <bgColor indexed="8"/>
      </patternFill>
    </fill>
    <fill>
      <patternFill patternType="solid">
        <fgColor indexed="22"/>
        <bgColor indexed="8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0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0" fontId="1" fillId="0" borderId="0"/>
    <xf numFmtId="168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13" fillId="0" borderId="5" applyProtection="0">
      <alignment vertical="center"/>
    </xf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92">
    <xf numFmtId="0" fontId="0" fillId="0" borderId="0" xfId="0"/>
    <xf numFmtId="166" fontId="6" fillId="2" borderId="1" xfId="1" applyNumberFormat="1" applyFont="1" applyFill="1" applyBorder="1" applyAlignment="1">
      <alignment horizontal="center" vertical="center" wrapText="1"/>
    </xf>
    <xf numFmtId="0" fontId="2" fillId="0" borderId="0" xfId="1" applyAlignment="1">
      <alignment horizontal="center"/>
    </xf>
    <xf numFmtId="166" fontId="5" fillId="9" borderId="1" xfId="1" applyNumberFormat="1" applyFont="1" applyFill="1" applyBorder="1" applyAlignment="1">
      <alignment horizontal="center" vertical="center"/>
    </xf>
    <xf numFmtId="166" fontId="10" fillId="3" borderId="1" xfId="1" applyNumberFormat="1" applyFont="1" applyFill="1" applyBorder="1" applyAlignment="1">
      <alignment horizontal="center" vertical="center"/>
    </xf>
    <xf numFmtId="0" fontId="0" fillId="2" borderId="0" xfId="0" applyFill="1"/>
    <xf numFmtId="0" fontId="11" fillId="0" borderId="1" xfId="1" applyFont="1" applyBorder="1" applyAlignment="1">
      <alignment horizontal="center" vertical="center" wrapText="1"/>
    </xf>
    <xf numFmtId="166" fontId="11" fillId="0" borderId="1" xfId="1" applyNumberFormat="1" applyFont="1" applyBorder="1" applyAlignment="1">
      <alignment horizontal="center" vertical="center" wrapText="1"/>
    </xf>
    <xf numFmtId="167" fontId="17" fillId="10" borderId="1" xfId="1" applyNumberFormat="1" applyFont="1" applyFill="1" applyBorder="1" applyAlignment="1">
      <alignment horizontal="center" vertical="center"/>
    </xf>
    <xf numFmtId="166" fontId="7" fillId="10" borderId="1" xfId="1" applyNumberFormat="1" applyFont="1" applyFill="1" applyBorder="1" applyAlignment="1">
      <alignment horizontal="center" vertical="center"/>
    </xf>
    <xf numFmtId="166" fontId="8" fillId="10" borderId="1" xfId="1" applyNumberFormat="1" applyFont="1" applyFill="1" applyBorder="1" applyAlignment="1">
      <alignment horizontal="center" vertical="center"/>
    </xf>
    <xf numFmtId="166" fontId="16" fillId="2" borderId="1" xfId="1" applyNumberFormat="1" applyFont="1" applyFill="1" applyBorder="1" applyAlignment="1">
      <alignment horizontal="center" vertical="center"/>
    </xf>
    <xf numFmtId="166" fontId="17" fillId="0" borderId="1" xfId="1" applyNumberFormat="1" applyFont="1" applyBorder="1" applyAlignment="1">
      <alignment horizontal="center" vertical="center"/>
    </xf>
    <xf numFmtId="0" fontId="4" fillId="13" borderId="1" xfId="1" applyFont="1" applyFill="1" applyBorder="1" applyAlignment="1">
      <alignment horizontal="center" vertical="center"/>
    </xf>
    <xf numFmtId="49" fontId="6" fillId="14" borderId="1" xfId="1" applyNumberFormat="1" applyFont="1" applyFill="1" applyBorder="1" applyAlignment="1">
      <alignment horizontal="center" vertical="center" wrapText="1"/>
    </xf>
    <xf numFmtId="166" fontId="22" fillId="12" borderId="1" xfId="1" applyNumberFormat="1" applyFont="1" applyFill="1" applyBorder="1" applyAlignment="1">
      <alignment horizontal="center" vertical="center"/>
    </xf>
    <xf numFmtId="167" fontId="18" fillId="2" borderId="1" xfId="1" applyNumberFormat="1" applyFont="1" applyFill="1" applyBorder="1" applyAlignment="1">
      <alignment horizontal="center" vertical="center"/>
    </xf>
    <xf numFmtId="0" fontId="9" fillId="4" borderId="1" xfId="1" applyFont="1" applyFill="1" applyBorder="1" applyAlignment="1">
      <alignment horizontal="center" vertical="center" wrapText="1"/>
    </xf>
    <xf numFmtId="0" fontId="20" fillId="0" borderId="0" xfId="0" applyFont="1"/>
    <xf numFmtId="167" fontId="20" fillId="0" borderId="0" xfId="0" applyNumberFormat="1" applyFont="1" applyAlignment="1">
      <alignment horizontal="center" vertical="center"/>
    </xf>
    <xf numFmtId="167" fontId="21" fillId="0" borderId="0" xfId="0" applyNumberFormat="1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170" fontId="16" fillId="14" borderId="1" xfId="1" applyNumberFormat="1" applyFont="1" applyFill="1" applyBorder="1" applyAlignment="1">
      <alignment vertical="center" wrapText="1"/>
    </xf>
    <xf numFmtId="166" fontId="15" fillId="14" borderId="1" xfId="1" applyNumberFormat="1" applyFont="1" applyFill="1" applyBorder="1" applyAlignment="1">
      <alignment horizontal="center" vertical="center"/>
    </xf>
    <xf numFmtId="166" fontId="5" fillId="16" borderId="1" xfId="1" applyNumberFormat="1" applyFont="1" applyFill="1" applyBorder="1" applyAlignment="1">
      <alignment horizontal="center" vertical="center"/>
    </xf>
    <xf numFmtId="167" fontId="17" fillId="2" borderId="1" xfId="4" applyNumberFormat="1" applyFont="1" applyFill="1" applyBorder="1" applyAlignment="1">
      <alignment horizontal="center" vertical="center"/>
    </xf>
    <xf numFmtId="166" fontId="12" fillId="15" borderId="1" xfId="1" applyNumberFormat="1" applyFont="1" applyFill="1" applyBorder="1" applyAlignment="1">
      <alignment horizontal="center" vertical="center"/>
    </xf>
    <xf numFmtId="0" fontId="5" fillId="17" borderId="1" xfId="1" applyFont="1" applyFill="1" applyBorder="1" applyAlignment="1">
      <alignment horizontal="center" vertical="center"/>
    </xf>
    <xf numFmtId="166" fontId="6" fillId="11" borderId="1" xfId="1" applyNumberFormat="1" applyFont="1" applyFill="1" applyBorder="1" applyAlignment="1">
      <alignment horizontal="center" vertical="center"/>
    </xf>
    <xf numFmtId="0" fontId="20" fillId="2" borderId="0" xfId="0" applyFont="1" applyFill="1"/>
    <xf numFmtId="169" fontId="20" fillId="0" borderId="0" xfId="0" applyNumberFormat="1" applyFont="1"/>
    <xf numFmtId="0" fontId="25" fillId="5" borderId="4" xfId="1" applyFont="1" applyFill="1" applyBorder="1" applyAlignment="1">
      <alignment horizontal="center" vertical="center" wrapText="1"/>
    </xf>
    <xf numFmtId="0" fontId="4" fillId="6" borderId="4" xfId="1" applyFont="1" applyFill="1" applyBorder="1" applyAlignment="1">
      <alignment horizontal="center" vertical="center" wrapText="1"/>
    </xf>
    <xf numFmtId="0" fontId="4" fillId="6" borderId="0" xfId="1" applyFont="1" applyFill="1" applyAlignment="1">
      <alignment horizontal="center" vertical="center" wrapText="1"/>
    </xf>
    <xf numFmtId="0" fontId="4" fillId="6" borderId="3" xfId="1" applyFont="1" applyFill="1" applyBorder="1" applyAlignment="1">
      <alignment horizontal="center" vertical="center" wrapText="1"/>
    </xf>
    <xf numFmtId="0" fontId="25" fillId="5" borderId="2" xfId="1" applyFont="1" applyFill="1" applyBorder="1" applyAlignment="1">
      <alignment horizontal="center" vertical="center" wrapText="1"/>
    </xf>
    <xf numFmtId="0" fontId="25" fillId="5" borderId="3" xfId="1" applyFont="1" applyFill="1" applyBorder="1" applyAlignment="1">
      <alignment horizontal="center" vertical="center" wrapText="1"/>
    </xf>
    <xf numFmtId="0" fontId="4" fillId="7" borderId="2" xfId="1" applyFont="1" applyFill="1" applyBorder="1" applyAlignment="1">
      <alignment horizontal="center" vertical="center" wrapText="1"/>
    </xf>
    <xf numFmtId="0" fontId="4" fillId="7" borderId="0" xfId="1" applyFont="1" applyFill="1" applyAlignment="1">
      <alignment horizontal="center" vertical="center" wrapText="1"/>
    </xf>
    <xf numFmtId="0" fontId="4" fillId="7" borderId="3" xfId="1" applyFont="1" applyFill="1" applyBorder="1" applyAlignment="1">
      <alignment horizontal="center" vertical="center" wrapText="1"/>
    </xf>
    <xf numFmtId="0" fontId="25" fillId="8" borderId="2" xfId="1" applyFont="1" applyFill="1" applyBorder="1" applyAlignment="1">
      <alignment horizontal="center" vertical="center" wrapText="1"/>
    </xf>
    <xf numFmtId="0" fontId="25" fillId="8" borderId="0" xfId="1" applyFont="1" applyFill="1" applyAlignment="1">
      <alignment horizontal="center" vertical="center" wrapText="1"/>
    </xf>
    <xf numFmtId="9" fontId="25" fillId="8" borderId="3" xfId="1" applyNumberFormat="1" applyFont="1" applyFill="1" applyBorder="1" applyAlignment="1">
      <alignment horizontal="center" vertical="center"/>
    </xf>
    <xf numFmtId="0" fontId="6" fillId="0" borderId="0" xfId="1" applyFont="1" applyAlignment="1">
      <alignment horizontal="center"/>
    </xf>
    <xf numFmtId="166" fontId="11" fillId="0" borderId="1" xfId="8" applyNumberFormat="1" applyFont="1" applyBorder="1" applyAlignment="1">
      <alignment horizontal="center" vertical="center" wrapText="1"/>
    </xf>
    <xf numFmtId="172" fontId="17" fillId="14" borderId="1" xfId="1" applyNumberFormat="1" applyFont="1" applyFill="1" applyBorder="1" applyAlignment="1">
      <alignment horizontal="center" vertical="center" wrapText="1"/>
    </xf>
    <xf numFmtId="167" fontId="21" fillId="0" borderId="0" xfId="8" applyNumberFormat="1" applyFont="1" applyAlignment="1">
      <alignment horizontal="center" vertical="center"/>
    </xf>
    <xf numFmtId="0" fontId="1" fillId="0" borderId="0" xfId="8"/>
    <xf numFmtId="0" fontId="5" fillId="2" borderId="1" xfId="1" applyFont="1" applyFill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20" fillId="2" borderId="0" xfId="0" applyFont="1" applyFill="1" applyAlignment="1">
      <alignment horizontal="center"/>
    </xf>
    <xf numFmtId="166" fontId="18" fillId="0" borderId="0" xfId="0" applyNumberFormat="1" applyFont="1" applyAlignment="1">
      <alignment horizontal="center" vertical="center" wrapText="1"/>
    </xf>
    <xf numFmtId="9" fontId="26" fillId="2" borderId="0" xfId="21" applyFont="1" applyFill="1" applyAlignment="1">
      <alignment horizontal="center" vertical="center"/>
    </xf>
    <xf numFmtId="0" fontId="9" fillId="0" borderId="0" xfId="1" applyFont="1" applyAlignment="1">
      <alignment vertical="center" wrapText="1"/>
    </xf>
    <xf numFmtId="0" fontId="9" fillId="0" borderId="7" xfId="1" applyFont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171" fontId="18" fillId="2" borderId="1" xfId="1" applyNumberFormat="1" applyFont="1" applyFill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49" fontId="4" fillId="14" borderId="6" xfId="1" applyNumberFormat="1" applyFont="1" applyFill="1" applyBorder="1" applyAlignment="1">
      <alignment horizontal="center" vertical="center" wrapText="1"/>
    </xf>
    <xf numFmtId="49" fontId="4" fillId="14" borderId="1" xfId="1" applyNumberFormat="1" applyFont="1" applyFill="1" applyBorder="1" applyAlignment="1">
      <alignment horizontal="center" vertical="center" wrapText="1"/>
    </xf>
    <xf numFmtId="165" fontId="4" fillId="0" borderId="1" xfId="7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wrapText="1"/>
    </xf>
    <xf numFmtId="0" fontId="11" fillId="18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 vertical="center" wrapText="1"/>
    </xf>
    <xf numFmtId="166" fontId="11" fillId="0" borderId="10" xfId="1" applyNumberFormat="1" applyFont="1" applyBorder="1" applyAlignment="1">
      <alignment horizontal="center" vertical="center" wrapText="1"/>
    </xf>
    <xf numFmtId="9" fontId="20" fillId="0" borderId="0" xfId="21" applyFont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 wrapText="1"/>
    </xf>
    <xf numFmtId="49" fontId="17" fillId="14" borderId="1" xfId="1" applyNumberFormat="1" applyFont="1" applyFill="1" applyBorder="1" applyAlignment="1">
      <alignment horizontal="center" vertical="center" wrapText="1"/>
    </xf>
    <xf numFmtId="167" fontId="17" fillId="2" borderId="1" xfId="1" applyNumberFormat="1" applyFont="1" applyFill="1" applyBorder="1" applyAlignment="1">
      <alignment horizontal="center" vertical="center"/>
    </xf>
    <xf numFmtId="0" fontId="4" fillId="19" borderId="1" xfId="1" applyFont="1" applyFill="1" applyBorder="1" applyAlignment="1">
      <alignment horizontal="center" vertical="center"/>
    </xf>
    <xf numFmtId="167" fontId="15" fillId="6" borderId="1" xfId="1" applyNumberFormat="1" applyFont="1" applyFill="1" applyBorder="1" applyAlignment="1">
      <alignment horizontal="center" vertical="center"/>
    </xf>
    <xf numFmtId="166" fontId="30" fillId="6" borderId="1" xfId="1" applyNumberFormat="1" applyFont="1" applyFill="1" applyBorder="1" applyAlignment="1">
      <alignment horizontal="center" vertical="center"/>
    </xf>
    <xf numFmtId="166" fontId="31" fillId="6" borderId="1" xfId="1" applyNumberFormat="1" applyFont="1" applyFill="1" applyBorder="1" applyAlignment="1">
      <alignment horizontal="center" vertical="center"/>
    </xf>
    <xf numFmtId="166" fontId="15" fillId="6" borderId="1" xfId="1" applyNumberFormat="1" applyFont="1" applyFill="1" applyBorder="1" applyAlignment="1">
      <alignment horizontal="center" vertical="center"/>
    </xf>
    <xf numFmtId="166" fontId="17" fillId="2" borderId="1" xfId="1" applyNumberFormat="1" applyFont="1" applyFill="1" applyBorder="1" applyAlignment="1">
      <alignment horizontal="center" vertical="center"/>
    </xf>
    <xf numFmtId="166" fontId="18" fillId="14" borderId="1" xfId="1" applyNumberFormat="1" applyFont="1" applyFill="1" applyBorder="1" applyAlignment="1">
      <alignment horizontal="center" vertical="center"/>
    </xf>
    <xf numFmtId="166" fontId="17" fillId="11" borderId="1" xfId="1" applyNumberFormat="1" applyFont="1" applyFill="1" applyBorder="1" applyAlignment="1">
      <alignment horizontal="center" vertical="center"/>
    </xf>
    <xf numFmtId="0" fontId="15" fillId="19" borderId="1" xfId="1" applyFont="1" applyFill="1" applyBorder="1" applyAlignment="1">
      <alignment horizontal="center" vertical="center"/>
    </xf>
    <xf numFmtId="166" fontId="16" fillId="14" borderId="1" xfId="1" applyNumberFormat="1" applyFont="1" applyFill="1" applyBorder="1" applyAlignment="1">
      <alignment horizontal="center" vertical="center"/>
    </xf>
    <xf numFmtId="166" fontId="15" fillId="19" borderId="1" xfId="1" applyNumberFormat="1" applyFont="1" applyFill="1" applyBorder="1" applyAlignment="1">
      <alignment horizontal="center" vertical="center"/>
    </xf>
    <xf numFmtId="166" fontId="15" fillId="0" borderId="1" xfId="1" applyNumberFormat="1" applyFont="1" applyBorder="1" applyAlignment="1">
      <alignment horizontal="center" vertical="center"/>
    </xf>
    <xf numFmtId="166" fontId="25" fillId="8" borderId="1" xfId="1" applyNumberFormat="1" applyFont="1" applyFill="1" applyBorder="1" applyAlignment="1">
      <alignment horizontal="center" vertical="center"/>
    </xf>
    <xf numFmtId="167" fontId="15" fillId="14" borderId="1" xfId="4" applyNumberFormat="1" applyFont="1" applyFill="1" applyBorder="1" applyAlignment="1">
      <alignment horizontal="center" vertical="center"/>
    </xf>
    <xf numFmtId="167" fontId="18" fillId="14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165" fontId="4" fillId="0" borderId="8" xfId="2" applyNumberFormat="1" applyFont="1" applyFill="1" applyBorder="1" applyAlignment="1">
      <alignment horizontal="center" vertical="center" wrapText="1"/>
    </xf>
    <xf numFmtId="165" fontId="4" fillId="0" borderId="9" xfId="2" applyNumberFormat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165" fontId="4" fillId="0" borderId="1" xfId="7" applyNumberFormat="1" applyFont="1" applyFill="1" applyBorder="1" applyAlignment="1">
      <alignment horizontal="center" vertical="center" wrapText="1"/>
    </xf>
    <xf numFmtId="165" fontId="4" fillId="0" borderId="8" xfId="7" applyNumberFormat="1" applyFont="1" applyFill="1" applyBorder="1" applyAlignment="1">
      <alignment horizontal="center" vertical="center" wrapText="1"/>
    </xf>
    <xf numFmtId="165" fontId="4" fillId="0" borderId="9" xfId="7" applyNumberFormat="1" applyFont="1" applyFill="1" applyBorder="1" applyAlignment="1">
      <alignment horizontal="center" vertical="center" wrapText="1"/>
    </xf>
  </cellXfs>
  <cellStyles count="30">
    <cellStyle name="Excel Built-in Explanatory Text" xfId="13" xr:uid="{B06C3B7D-5CFC-4AA8-A32E-0F488E694BD6}"/>
    <cellStyle name="Millares 2 2 10 2" xfId="10" xr:uid="{9AB81C23-354F-4DA2-BAE1-EA5F245BFF9F}"/>
    <cellStyle name="Millares 2 2 3 2 2 2 2 2 2 2 2 2" xfId="2" xr:uid="{00000000-0005-0000-0000-000000000000}"/>
    <cellStyle name="Millares 2 2 3 2 2 2 2 2 3" xfId="11" xr:uid="{EEDB05E1-B153-4327-8128-3C79631765B8}"/>
    <cellStyle name="Millares 2 2 3 4 2 2 2 2 2" xfId="7" xr:uid="{2F5BA0AB-F6A5-4CC1-83BD-392D610EEB5D}"/>
    <cellStyle name="Moneda 6" xfId="9" xr:uid="{76E12287-CDC0-45B5-A625-8EBA63847C8B}"/>
    <cellStyle name="Normal" xfId="0" builtinId="0"/>
    <cellStyle name="Normal 10 2" xfId="12" xr:uid="{F90F6B6D-5256-4804-B73C-E593A980A690}"/>
    <cellStyle name="Normal 10 3 3" xfId="19" xr:uid="{7F90B3DF-4C70-43FC-AF5B-77828BE98853}"/>
    <cellStyle name="Normal 19" xfId="25" xr:uid="{7120DB48-45E0-4F56-AD77-18ADBD61CEF7}"/>
    <cellStyle name="Normal 2 2" xfId="1" xr:uid="{00000000-0005-0000-0000-000002000000}"/>
    <cellStyle name="Normal 2 2 2" xfId="27" xr:uid="{E5460C62-B37C-4CE0-8B1B-8A2CBD762852}"/>
    <cellStyle name="Normal 2 2 6 2" xfId="5" xr:uid="{DEFDCFA6-AD5C-4525-8E42-80C75AFA669A}"/>
    <cellStyle name="Normal 2 3 2" xfId="16" xr:uid="{78777900-87BD-4CFA-9F97-C59C9C758CFC}"/>
    <cellStyle name="Normal 2 3 2 2" xfId="3" xr:uid="{00000000-0005-0000-0000-000003000000}"/>
    <cellStyle name="Normal 2 3 2 2 2 2" xfId="18" xr:uid="{5258A78B-A594-4211-BBB7-326A4AC3D452}"/>
    <cellStyle name="Normal 2 3 2 2 4" xfId="8" xr:uid="{09F5B9CC-6B04-4C01-B8A8-4EAD6D9ADE7D}"/>
    <cellStyle name="Normal 3 2 2 2 2 2 2" xfId="17" xr:uid="{D4B883C1-6567-4D04-8E21-ABEF9DFD7BEB}"/>
    <cellStyle name="Normal 3 3 2 5" xfId="23" xr:uid="{C7173750-E277-45DF-AB54-8F096BDA9F73}"/>
    <cellStyle name="Normal 3 3 2 5 2" xfId="6" xr:uid="{737DCDC4-82C9-4947-9AF8-3FC3DDAF675E}"/>
    <cellStyle name="Normal 3 3 2 5 2 2" xfId="29" xr:uid="{88870B01-400A-4F3D-9AA9-58EAC70CD5AD}"/>
    <cellStyle name="Normal 3 4" xfId="15" xr:uid="{B8DD6E0A-2697-4C84-B08E-4D0F484049A5}"/>
    <cellStyle name="Normal 3 4 2" xfId="4" xr:uid="{00000000-0005-0000-0000-000004000000}"/>
    <cellStyle name="Normal 3 4 2 2" xfId="20" xr:uid="{0BC33430-307F-4E4A-893F-767CF7E6984D}"/>
    <cellStyle name="Normal 3 4 2 2 2" xfId="14" xr:uid="{4FB9AA37-78ED-4B21-9CA6-E260DA3C15A3}"/>
    <cellStyle name="Normal 3 4 2 3" xfId="28" xr:uid="{E7CBE399-9433-4CCD-BB10-C354A26FD2BB}"/>
    <cellStyle name="Normal 3 4 2 4" xfId="24" xr:uid="{A6799A49-531C-45DC-A22F-BB65F04E1AF9}"/>
    <cellStyle name="Normal 3 4 2 5" xfId="26" xr:uid="{424EC546-147D-4DA7-8B07-B0730C6D992C}"/>
    <cellStyle name="Normal 4 2" xfId="22" xr:uid="{FDC633BF-44F3-4375-B733-841CED21F77E}"/>
    <cellStyle name="Porcentaje" xfId="2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838200</xdr:colOff>
      <xdr:row>9</xdr:row>
      <xdr:rowOff>66705</xdr:rowOff>
    </xdr:from>
    <xdr:to>
      <xdr:col>4</xdr:col>
      <xdr:colOff>3752850</xdr:colOff>
      <xdr:row>9</xdr:row>
      <xdr:rowOff>3009652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2B8FA60-9A28-25D7-4D96-67D26F869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38650" y="1571655"/>
          <a:ext cx="2914650" cy="2942947"/>
        </a:xfrm>
        <a:prstGeom prst="rect">
          <a:avLst/>
        </a:prstGeom>
      </xdr:spPr>
    </xdr:pic>
    <xdr:clientData/>
  </xdr:twoCellAnchor>
  <xdr:oneCellAnchor>
    <xdr:from>
      <xdr:col>4</xdr:col>
      <xdr:colOff>1485900</xdr:colOff>
      <xdr:row>10</xdr:row>
      <xdr:rowOff>190500</xdr:rowOff>
    </xdr:from>
    <xdr:ext cx="1338469" cy="2640048"/>
    <xdr:pic>
      <xdr:nvPicPr>
        <xdr:cNvPr id="5" name="Imagen 5">
          <a:extLst>
            <a:ext uri="{FF2B5EF4-FFF2-40B4-BE49-F238E27FC236}">
              <a16:creationId xmlns:a16="http://schemas.microsoft.com/office/drawing/2014/main" id="{E2E3CCE2-5346-4CBA-8D5A-82777B259A8C}"/>
            </a:ext>
            <a:ext uri="{147F2762-F138-4A5C-976F-8EAC2B608ADB}">
              <a16:predDERef xmlns:a16="http://schemas.microsoft.com/office/drawing/2014/main" pred="{9E4822D1-97F5-4143-9D93-47A895334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86350" y="5219700"/>
          <a:ext cx="1338469" cy="2640048"/>
        </a:xfrm>
        <a:prstGeom prst="rect">
          <a:avLst/>
        </a:prstGeom>
      </xdr:spPr>
    </xdr:pic>
    <xdr:clientData/>
  </xdr:oneCellAnchor>
  <xdr:twoCellAnchor editAs="oneCell">
    <xdr:from>
      <xdr:col>4</xdr:col>
      <xdr:colOff>342901</xdr:colOff>
      <xdr:row>5</xdr:row>
      <xdr:rowOff>419100</xdr:rowOff>
    </xdr:from>
    <xdr:to>
      <xdr:col>4</xdr:col>
      <xdr:colOff>1809750</xdr:colOff>
      <xdr:row>5</xdr:row>
      <xdr:rowOff>2971800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D25993B-F42D-4031-16F5-F42B198655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64247"/>
        <a:stretch/>
      </xdr:blipFill>
      <xdr:spPr>
        <a:xfrm>
          <a:off x="3943351" y="5429250"/>
          <a:ext cx="1466849" cy="2552700"/>
        </a:xfrm>
        <a:prstGeom prst="rect">
          <a:avLst/>
        </a:prstGeom>
      </xdr:spPr>
    </xdr:pic>
    <xdr:clientData/>
  </xdr:twoCellAnchor>
  <xdr:twoCellAnchor editAs="oneCell">
    <xdr:from>
      <xdr:col>4</xdr:col>
      <xdr:colOff>1219200</xdr:colOff>
      <xdr:row>4</xdr:row>
      <xdr:rowOff>171451</xdr:rowOff>
    </xdr:from>
    <xdr:to>
      <xdr:col>4</xdr:col>
      <xdr:colOff>3405001</xdr:colOff>
      <xdr:row>4</xdr:row>
      <xdr:rowOff>3162300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2F684A6-12F5-37EB-4354-1DBCF8B16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19650" y="1676401"/>
          <a:ext cx="2185801" cy="2990849"/>
        </a:xfrm>
        <a:prstGeom prst="rect">
          <a:avLst/>
        </a:prstGeom>
      </xdr:spPr>
    </xdr:pic>
    <xdr:clientData/>
  </xdr:twoCellAnchor>
  <xdr:twoCellAnchor editAs="oneCell">
    <xdr:from>
      <xdr:col>4</xdr:col>
      <xdr:colOff>2133600</xdr:colOff>
      <xdr:row>5</xdr:row>
      <xdr:rowOff>1028700</xdr:rowOff>
    </xdr:from>
    <xdr:to>
      <xdr:col>4</xdr:col>
      <xdr:colOff>4248150</xdr:colOff>
      <xdr:row>5</xdr:row>
      <xdr:rowOff>2317604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159EDAF-BAB4-EAE0-61A2-CFD1569A5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34050" y="6038850"/>
          <a:ext cx="2114550" cy="12889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1056884</xdr:colOff>
      <xdr:row>3</xdr:row>
      <xdr:rowOff>13048</xdr:rowOff>
    </xdr:from>
    <xdr:to>
      <xdr:col>4</xdr:col>
      <xdr:colOff>3342754</xdr:colOff>
      <xdr:row>3</xdr:row>
      <xdr:rowOff>2334728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BAC2AC6-BF6E-0F2F-B586-D03A4C975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45274" y="1304795"/>
          <a:ext cx="2285870" cy="2321680"/>
        </a:xfrm>
        <a:prstGeom prst="rect">
          <a:avLst/>
        </a:prstGeom>
      </xdr:spPr>
    </xdr:pic>
    <xdr:clientData/>
  </xdr:twoCellAnchor>
  <xdr:twoCellAnchor editAs="oneCell">
    <xdr:from>
      <xdr:col>4</xdr:col>
      <xdr:colOff>1683184</xdr:colOff>
      <xdr:row>10</xdr:row>
      <xdr:rowOff>104383</xdr:rowOff>
    </xdr:from>
    <xdr:to>
      <xdr:col>4</xdr:col>
      <xdr:colOff>2968898</xdr:colOff>
      <xdr:row>15</xdr:row>
      <xdr:rowOff>163882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6F64B6D-EC97-A70D-4275-5FD7C52BF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71574" y="10621027"/>
          <a:ext cx="1285714" cy="1038095"/>
        </a:xfrm>
        <a:prstGeom prst="rect">
          <a:avLst/>
        </a:prstGeom>
      </xdr:spPr>
    </xdr:pic>
    <xdr:clientData/>
  </xdr:twoCellAnchor>
  <xdr:twoCellAnchor editAs="oneCell">
    <xdr:from>
      <xdr:col>4</xdr:col>
      <xdr:colOff>1487466</xdr:colOff>
      <xdr:row>22</xdr:row>
      <xdr:rowOff>52192</xdr:rowOff>
    </xdr:from>
    <xdr:to>
      <xdr:col>4</xdr:col>
      <xdr:colOff>2639847</xdr:colOff>
      <xdr:row>26</xdr:row>
      <xdr:rowOff>97886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C68A932-CAC5-80C1-77B8-9A6BE9E5C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75856" y="12917466"/>
          <a:ext cx="1152381" cy="828571"/>
        </a:xfrm>
        <a:prstGeom prst="rect">
          <a:avLst/>
        </a:prstGeom>
      </xdr:spPr>
    </xdr:pic>
    <xdr:clientData/>
  </xdr:twoCellAnchor>
  <xdr:twoCellAnchor editAs="oneCell">
    <xdr:from>
      <xdr:col>4</xdr:col>
      <xdr:colOff>861165</xdr:colOff>
      <xdr:row>5</xdr:row>
      <xdr:rowOff>756782</xdr:rowOff>
    </xdr:from>
    <xdr:to>
      <xdr:col>4</xdr:col>
      <xdr:colOff>3451641</xdr:colOff>
      <xdr:row>5</xdr:row>
      <xdr:rowOff>1861544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ED4E287-8974-F70A-51DB-6884FB682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49555" y="7815720"/>
          <a:ext cx="2590476" cy="1104762"/>
        </a:xfrm>
        <a:prstGeom prst="rect">
          <a:avLst/>
        </a:prstGeom>
      </xdr:spPr>
    </xdr:pic>
    <xdr:clientData/>
  </xdr:twoCellAnchor>
  <xdr:twoCellAnchor editAs="oneCell">
    <xdr:from>
      <xdr:col>4</xdr:col>
      <xdr:colOff>1278698</xdr:colOff>
      <xdr:row>4</xdr:row>
      <xdr:rowOff>626301</xdr:rowOff>
    </xdr:from>
    <xdr:to>
      <xdr:col>4</xdr:col>
      <xdr:colOff>3336097</xdr:colOff>
      <xdr:row>4</xdr:row>
      <xdr:rowOff>2552082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AC7AA2C-F260-42F2-865D-2F7DA0D4E79E}"/>
            </a:ext>
            <a:ext uri="{147F2762-F138-4A5C-976F-8EAC2B608ADB}">
              <a16:predDERef xmlns:a16="http://schemas.microsoft.com/office/drawing/2014/main" pred="{A9EE260C-D84E-1DC4-D4F6-EEE8EACD4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467088" y="4566780"/>
          <a:ext cx="2057399" cy="1925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FF87-C130-4647-BDB9-56DB8EAC7E8C}">
  <dimension ref="A1:IV13"/>
  <sheetViews>
    <sheetView showGridLines="0" zoomScale="50" zoomScaleNormal="50" workbookViewId="0">
      <selection activeCell="G6" sqref="G6"/>
    </sheetView>
  </sheetViews>
  <sheetFormatPr baseColWidth="10" defaultColWidth="11.42578125" defaultRowHeight="15" x14ac:dyDescent="0.25"/>
  <cols>
    <col min="1" max="1" width="3.5703125" customWidth="1"/>
    <col min="2" max="2" width="7.85546875" customWidth="1"/>
    <col min="3" max="3" width="18.42578125" customWidth="1"/>
    <col min="4" max="4" width="23.5703125" customWidth="1"/>
    <col min="5" max="5" width="68.28515625" customWidth="1"/>
    <col min="6" max="6" width="12.85546875" customWidth="1"/>
    <col min="7" max="7" width="29" customWidth="1"/>
    <col min="8" max="8" width="22" customWidth="1"/>
    <col min="9" max="9" width="81" customWidth="1"/>
    <col min="10" max="10" width="30.140625" customWidth="1"/>
    <col min="11" max="11" width="5.5703125" style="49" customWidth="1"/>
    <col min="12" max="12" width="10.7109375" style="5" customWidth="1"/>
    <col min="13" max="13" width="22.5703125" customWidth="1"/>
    <col min="14" max="14" width="26.85546875" customWidth="1"/>
    <col min="15" max="15" width="39.140625" customWidth="1"/>
    <col min="16" max="16" width="17.140625" customWidth="1"/>
    <col min="17" max="17" width="26" customWidth="1"/>
    <col min="18" max="18" width="14.140625" bestFit="1" customWidth="1"/>
    <col min="19" max="19" width="21.7109375" customWidth="1"/>
    <col min="20" max="20" width="26.7109375" customWidth="1"/>
    <col min="21" max="21" width="23.85546875" customWidth="1"/>
    <col min="22" max="22" width="16.28515625" bestFit="1" customWidth="1"/>
    <col min="23" max="23" width="21" customWidth="1"/>
    <col min="24" max="24" width="23.7109375" bestFit="1" customWidth="1"/>
    <col min="25" max="25" width="51.42578125" customWidth="1"/>
    <col min="26" max="26" width="28" customWidth="1"/>
    <col min="27" max="27" width="20.140625" bestFit="1" customWidth="1"/>
    <col min="28" max="29" width="9.28515625" bestFit="1" customWidth="1"/>
    <col min="30" max="30" width="18.28515625" bestFit="1" customWidth="1"/>
    <col min="31" max="31" width="30" customWidth="1"/>
    <col min="32" max="32" width="19.7109375" customWidth="1"/>
    <col min="33" max="33" width="24.7109375" customWidth="1"/>
    <col min="34" max="34" width="23.7109375" customWidth="1"/>
    <col min="35" max="35" width="27.7109375" customWidth="1"/>
    <col min="36" max="36" width="15.7109375" customWidth="1"/>
    <col min="37" max="37" width="31" customWidth="1"/>
    <col min="38" max="38" width="12.5703125" bestFit="1" customWidth="1"/>
  </cols>
  <sheetData>
    <row r="1" spans="1:256" ht="17.25" customHeight="1" x14ac:dyDescent="0.35">
      <c r="L1" s="50"/>
    </row>
    <row r="2" spans="1:256" ht="17.25" customHeight="1" x14ac:dyDescent="0.35">
      <c r="L2" s="50"/>
    </row>
    <row r="3" spans="1:256" ht="21" x14ac:dyDescent="0.35">
      <c r="B3" s="88" t="s">
        <v>47</v>
      </c>
      <c r="C3" s="88"/>
      <c r="D3" s="88"/>
      <c r="E3" s="88"/>
      <c r="F3" s="88"/>
      <c r="G3" s="88"/>
      <c r="H3" s="88"/>
      <c r="I3" s="88"/>
      <c r="J3" s="88"/>
      <c r="L3" s="29"/>
      <c r="M3" s="18"/>
      <c r="N3" s="18"/>
      <c r="O3" s="18"/>
      <c r="P3" s="18"/>
      <c r="Q3" s="30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256" ht="60.75" customHeight="1" x14ac:dyDescent="0.3">
      <c r="A4" s="2"/>
      <c r="B4" s="17" t="s">
        <v>0</v>
      </c>
      <c r="C4" s="17" t="s">
        <v>1</v>
      </c>
      <c r="D4" s="17" t="s">
        <v>2</v>
      </c>
      <c r="E4" s="17" t="s">
        <v>3</v>
      </c>
      <c r="F4" s="17" t="s">
        <v>4</v>
      </c>
      <c r="G4" s="17" t="s">
        <v>32</v>
      </c>
      <c r="H4" s="17" t="s">
        <v>5</v>
      </c>
      <c r="I4" s="17" t="s">
        <v>6</v>
      </c>
      <c r="J4" s="17" t="s">
        <v>33</v>
      </c>
      <c r="K4" s="53"/>
      <c r="L4" s="54"/>
      <c r="M4" s="31" t="s">
        <v>7</v>
      </c>
      <c r="N4" s="31" t="s">
        <v>8</v>
      </c>
      <c r="O4" s="31" t="s">
        <v>9</v>
      </c>
      <c r="P4" s="31" t="s">
        <v>10</v>
      </c>
      <c r="Q4" s="32" t="s">
        <v>11</v>
      </c>
      <c r="R4" s="32" t="s">
        <v>12</v>
      </c>
      <c r="S4" s="33" t="s">
        <v>13</v>
      </c>
      <c r="T4" s="33" t="s">
        <v>14</v>
      </c>
      <c r="U4" s="33" t="s">
        <v>15</v>
      </c>
      <c r="V4" s="33" t="s">
        <v>16</v>
      </c>
      <c r="W4" s="34" t="s">
        <v>17</v>
      </c>
      <c r="X4" s="35" t="s">
        <v>18</v>
      </c>
      <c r="Y4" s="36" t="s">
        <v>19</v>
      </c>
      <c r="Z4" s="37" t="s">
        <v>20</v>
      </c>
      <c r="AA4" s="38" t="s">
        <v>21</v>
      </c>
      <c r="AB4" s="38" t="s">
        <v>22</v>
      </c>
      <c r="AC4" s="38" t="s">
        <v>23</v>
      </c>
      <c r="AD4" s="38" t="s">
        <v>24</v>
      </c>
      <c r="AE4" s="39" t="s">
        <v>25</v>
      </c>
      <c r="AF4" s="35" t="s">
        <v>26</v>
      </c>
      <c r="AG4" s="35" t="s">
        <v>27</v>
      </c>
      <c r="AH4" s="40" t="s">
        <v>15</v>
      </c>
      <c r="AI4" s="41" t="s">
        <v>28</v>
      </c>
      <c r="AJ4" s="41" t="s">
        <v>29</v>
      </c>
      <c r="AK4" s="42" t="s">
        <v>30</v>
      </c>
      <c r="AL4" s="43"/>
      <c r="AM4" s="43"/>
      <c r="AN4" s="43"/>
      <c r="AO4" s="43"/>
      <c r="AP4" s="43"/>
      <c r="AQ4" s="43"/>
      <c r="AR4" s="43"/>
      <c r="AS4" s="43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</row>
    <row r="5" spans="1:256" ht="275.25" customHeight="1" x14ac:dyDescent="0.25">
      <c r="B5" s="61">
        <v>1</v>
      </c>
      <c r="C5" s="86" t="s">
        <v>43</v>
      </c>
      <c r="D5" s="87"/>
      <c r="E5" s="62" t="s">
        <v>44</v>
      </c>
      <c r="F5" s="63">
        <v>1</v>
      </c>
      <c r="G5" s="7">
        <v>399</v>
      </c>
      <c r="H5" s="55" t="s">
        <v>45</v>
      </c>
      <c r="I5" s="64" t="s">
        <v>48</v>
      </c>
      <c r="J5" s="65">
        <f t="shared" ref="J5" si="0">F5*G5</f>
        <v>399</v>
      </c>
      <c r="K5"/>
      <c r="L5" s="66"/>
      <c r="M5" s="67" t="s">
        <v>46</v>
      </c>
      <c r="N5" s="68"/>
      <c r="O5" s="85"/>
      <c r="P5" s="85"/>
      <c r="Q5" s="69">
        <v>210</v>
      </c>
      <c r="R5" s="70">
        <v>50</v>
      </c>
      <c r="S5" s="71">
        <f>Q5*R5/100</f>
        <v>105</v>
      </c>
      <c r="T5" s="72">
        <f t="shared" ref="T5" si="1">S5*V5</f>
        <v>105</v>
      </c>
      <c r="U5" s="73">
        <f t="shared" ref="U5" si="2">Q5+S5</f>
        <v>315</v>
      </c>
      <c r="V5" s="70">
        <f>F5</f>
        <v>1</v>
      </c>
      <c r="W5" s="74">
        <f>Q5*0</f>
        <v>0</v>
      </c>
      <c r="X5" s="75">
        <v>70</v>
      </c>
      <c r="Y5" s="76">
        <f t="shared" ref="Y5" si="3">V5*U5+W5+X5</f>
        <v>385</v>
      </c>
      <c r="Z5" s="1"/>
      <c r="AA5" s="77">
        <v>0</v>
      </c>
      <c r="AB5" s="78">
        <v>1</v>
      </c>
      <c r="AC5" s="78">
        <v>1</v>
      </c>
      <c r="AD5" s="78">
        <v>1</v>
      </c>
      <c r="AE5" s="79">
        <f t="shared" ref="AE5" si="4">AA5*AB5*AC5*AD5</f>
        <v>0</v>
      </c>
      <c r="AF5" s="80">
        <v>2.85</v>
      </c>
      <c r="AG5" s="4">
        <f>2.5%*(Y5+AE5+AF5)</f>
        <v>9.6962500000000009</v>
      </c>
      <c r="AH5" s="81">
        <f t="shared" ref="AH5" si="5">Y5+AE5+AG5+AF5</f>
        <v>397.54625000000004</v>
      </c>
      <c r="AI5" s="82">
        <f t="shared" ref="AI5" si="6">AH5/V5</f>
        <v>397.54625000000004</v>
      </c>
      <c r="AJ5" s="83">
        <f t="shared" ref="AJ5" si="7">AI5*18%</f>
        <v>71.558325000000011</v>
      </c>
      <c r="AK5" s="84">
        <f t="shared" ref="AK5" si="8">AI5+AJ5</f>
        <v>469.10457500000007</v>
      </c>
    </row>
    <row r="6" spans="1:256" ht="275.25" customHeight="1" x14ac:dyDescent="0.25">
      <c r="B6" s="61">
        <v>2</v>
      </c>
      <c r="C6" s="86" t="s">
        <v>49</v>
      </c>
      <c r="D6" s="87"/>
      <c r="E6" s="62" t="s">
        <v>44</v>
      </c>
      <c r="F6" s="63">
        <v>1</v>
      </c>
      <c r="G6" s="7">
        <v>449</v>
      </c>
      <c r="H6" s="55" t="s">
        <v>45</v>
      </c>
      <c r="I6" s="64" t="s">
        <v>50</v>
      </c>
      <c r="J6" s="65">
        <f t="shared" ref="J6" si="9">F6*G6</f>
        <v>449</v>
      </c>
      <c r="K6"/>
      <c r="L6" s="66"/>
      <c r="M6" s="67" t="s">
        <v>46</v>
      </c>
      <c r="N6" s="68"/>
      <c r="O6" s="85"/>
      <c r="P6" s="85"/>
      <c r="Q6" s="69">
        <f>210+25</f>
        <v>235</v>
      </c>
      <c r="R6" s="70">
        <v>55</v>
      </c>
      <c r="S6" s="71">
        <f>Q6*R6/100</f>
        <v>129.25</v>
      </c>
      <c r="T6" s="72">
        <f t="shared" ref="T6" si="10">S6*V6</f>
        <v>129.25</v>
      </c>
      <c r="U6" s="73">
        <f t="shared" ref="U6" si="11">Q6+S6</f>
        <v>364.25</v>
      </c>
      <c r="V6" s="70">
        <f>F6</f>
        <v>1</v>
      </c>
      <c r="W6" s="74">
        <f>Q6*0</f>
        <v>0</v>
      </c>
      <c r="X6" s="75">
        <v>70</v>
      </c>
      <c r="Y6" s="76">
        <f t="shared" ref="Y6" si="12">V6*U6+W6+X6</f>
        <v>434.25</v>
      </c>
      <c r="Z6" s="1"/>
      <c r="AA6" s="77">
        <v>0</v>
      </c>
      <c r="AB6" s="78">
        <v>1</v>
      </c>
      <c r="AC6" s="78">
        <v>1</v>
      </c>
      <c r="AD6" s="78">
        <v>1</v>
      </c>
      <c r="AE6" s="79">
        <f t="shared" ref="AE6" si="13">AA6*AB6*AC6*AD6</f>
        <v>0</v>
      </c>
      <c r="AF6" s="80">
        <v>2.85</v>
      </c>
      <c r="AG6" s="4">
        <f>2.5%*(Y6+AE6+AF6)</f>
        <v>10.927500000000002</v>
      </c>
      <c r="AH6" s="81">
        <f t="shared" ref="AH6" si="14">Y6+AE6+AG6+AF6</f>
        <v>448.02750000000003</v>
      </c>
      <c r="AI6" s="82">
        <f t="shared" ref="AI6" si="15">AH6/V6</f>
        <v>448.02750000000003</v>
      </c>
      <c r="AJ6" s="83">
        <f t="shared" ref="AJ6" si="16">AI6*18%</f>
        <v>80.644950000000009</v>
      </c>
      <c r="AK6" s="84">
        <f t="shared" ref="AK6" si="17">AI6+AJ6</f>
        <v>528.67245000000003</v>
      </c>
    </row>
    <row r="7" spans="1:256" ht="21" x14ac:dyDescent="0.35">
      <c r="L7" s="50"/>
    </row>
    <row r="8" spans="1:256" ht="21" x14ac:dyDescent="0.35">
      <c r="B8" s="88" t="s">
        <v>34</v>
      </c>
      <c r="C8" s="88"/>
      <c r="D8" s="88"/>
      <c r="E8" s="88"/>
      <c r="F8" s="88"/>
      <c r="G8" s="88"/>
      <c r="H8" s="88"/>
      <c r="I8" s="88"/>
      <c r="J8" s="88"/>
      <c r="L8" s="29"/>
      <c r="M8" s="18"/>
      <c r="N8" s="18"/>
      <c r="O8" s="18"/>
      <c r="P8" s="18"/>
      <c r="Q8" s="30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</row>
    <row r="9" spans="1:256" ht="60.75" customHeight="1" x14ac:dyDescent="0.3">
      <c r="A9" s="2"/>
      <c r="B9" s="17" t="s">
        <v>0</v>
      </c>
      <c r="C9" s="17" t="s">
        <v>1</v>
      </c>
      <c r="D9" s="17" t="s">
        <v>2</v>
      </c>
      <c r="E9" s="17" t="s">
        <v>3</v>
      </c>
      <c r="F9" s="17" t="s">
        <v>4</v>
      </c>
      <c r="G9" s="17" t="s">
        <v>32</v>
      </c>
      <c r="H9" s="17" t="s">
        <v>5</v>
      </c>
      <c r="I9" s="17" t="s">
        <v>6</v>
      </c>
      <c r="J9" s="17" t="s">
        <v>33</v>
      </c>
      <c r="K9" s="53"/>
      <c r="L9" s="54"/>
      <c r="M9" s="31" t="s">
        <v>7</v>
      </c>
      <c r="N9" s="31" t="s">
        <v>8</v>
      </c>
      <c r="O9" s="31" t="s">
        <v>9</v>
      </c>
      <c r="P9" s="31" t="s">
        <v>10</v>
      </c>
      <c r="Q9" s="32" t="s">
        <v>11</v>
      </c>
      <c r="R9" s="32" t="s">
        <v>12</v>
      </c>
      <c r="S9" s="33" t="s">
        <v>13</v>
      </c>
      <c r="T9" s="33" t="s">
        <v>14</v>
      </c>
      <c r="U9" s="33" t="s">
        <v>15</v>
      </c>
      <c r="V9" s="33" t="s">
        <v>16</v>
      </c>
      <c r="W9" s="34" t="s">
        <v>17</v>
      </c>
      <c r="X9" s="35" t="s">
        <v>18</v>
      </c>
      <c r="Y9" s="36" t="s">
        <v>19</v>
      </c>
      <c r="Z9" s="37" t="s">
        <v>20</v>
      </c>
      <c r="AA9" s="38" t="s">
        <v>21</v>
      </c>
      <c r="AB9" s="38" t="s">
        <v>22</v>
      </c>
      <c r="AC9" s="38" t="s">
        <v>23</v>
      </c>
      <c r="AD9" s="38" t="s">
        <v>24</v>
      </c>
      <c r="AE9" s="39" t="s">
        <v>25</v>
      </c>
      <c r="AF9" s="35" t="s">
        <v>26</v>
      </c>
      <c r="AG9" s="35" t="s">
        <v>27</v>
      </c>
      <c r="AH9" s="40" t="s">
        <v>15</v>
      </c>
      <c r="AI9" s="41" t="s">
        <v>28</v>
      </c>
      <c r="AJ9" s="41" t="s">
        <v>29</v>
      </c>
      <c r="AK9" s="42" t="s">
        <v>30</v>
      </c>
      <c r="AL9" s="43"/>
      <c r="AM9" s="43"/>
      <c r="AN9" s="43"/>
      <c r="AO9" s="43"/>
      <c r="AP9" s="43"/>
      <c r="AQ9" s="43"/>
      <c r="AR9" s="43"/>
      <c r="AS9" s="43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</row>
    <row r="10" spans="1:256" ht="277.5" customHeight="1" x14ac:dyDescent="0.35">
      <c r="B10" s="57">
        <v>1</v>
      </c>
      <c r="C10" s="89" t="s">
        <v>40</v>
      </c>
      <c r="D10" s="89"/>
      <c r="E10" s="56" t="s">
        <v>31</v>
      </c>
      <c r="F10" s="6">
        <v>1</v>
      </c>
      <c r="G10" s="7">
        <v>2359</v>
      </c>
      <c r="H10" s="55" t="s">
        <v>42</v>
      </c>
      <c r="I10" s="48" t="s">
        <v>41</v>
      </c>
      <c r="J10" s="44">
        <f t="shared" ref="J10" si="18">F10*G10</f>
        <v>2359</v>
      </c>
      <c r="K10" s="51"/>
      <c r="L10" s="52">
        <f t="shared" ref="L10:L11" si="19">T10/(J10/1.18)</f>
        <v>0.30055653901504054</v>
      </c>
      <c r="M10" s="58" t="s">
        <v>35</v>
      </c>
      <c r="N10" s="14"/>
      <c r="O10" s="14"/>
      <c r="P10" s="45"/>
      <c r="Q10" s="22">
        <f>1750/1.165</f>
        <v>1502.145922746781</v>
      </c>
      <c r="R10" s="13">
        <v>40</v>
      </c>
      <c r="S10" s="8">
        <f t="shared" ref="S10" si="20">Q10*R10/100</f>
        <v>600.85836909871239</v>
      </c>
      <c r="T10" s="9">
        <f t="shared" ref="T10" si="21">S10*V10</f>
        <v>600.85836909871239</v>
      </c>
      <c r="U10" s="10">
        <f t="shared" ref="U10" si="22">Q10+S10</f>
        <v>2103.0042918454933</v>
      </c>
      <c r="V10" s="13">
        <f t="shared" ref="V10" si="23">F10</f>
        <v>1</v>
      </c>
      <c r="W10" s="3">
        <f>Q10*0</f>
        <v>0</v>
      </c>
      <c r="X10" s="23">
        <v>180</v>
      </c>
      <c r="Y10" s="26">
        <f t="shared" ref="Y10" si="24">V10*U10+W10+X10</f>
        <v>2283.0042918454933</v>
      </c>
      <c r="Z10" s="1" t="s">
        <v>39</v>
      </c>
      <c r="AA10" s="24">
        <v>0</v>
      </c>
      <c r="AB10" s="27">
        <v>1</v>
      </c>
      <c r="AC10" s="27">
        <v>1</v>
      </c>
      <c r="AD10" s="27">
        <v>1</v>
      </c>
      <c r="AE10" s="11">
        <f t="shared" ref="AE10" si="25">AA10</f>
        <v>0</v>
      </c>
      <c r="AF10" s="28">
        <v>4.8499999999999996</v>
      </c>
      <c r="AG10" s="4">
        <f>2.5%*(Y10+AE10+AF10)</f>
        <v>57.196357296137336</v>
      </c>
      <c r="AH10" s="12">
        <f t="shared" ref="AH10" si="26">Y10+AE10+AG10+AF10</f>
        <v>2345.0506491416304</v>
      </c>
      <c r="AI10" s="15">
        <f t="shared" ref="AI10" si="27">AH10/V10</f>
        <v>2345.0506491416304</v>
      </c>
      <c r="AJ10" s="25">
        <f t="shared" ref="AJ10" si="28">AI10*18%</f>
        <v>422.10911684549347</v>
      </c>
      <c r="AK10" s="16">
        <f t="shared" ref="AK10" si="29">AI10+AJ10</f>
        <v>2767.159765987124</v>
      </c>
      <c r="AL10" s="46"/>
      <c r="AM10" s="19"/>
      <c r="AN10" s="19"/>
      <c r="AO10" s="19"/>
      <c r="AP10" s="19"/>
      <c r="AQ10" s="20"/>
      <c r="AR10" s="18"/>
      <c r="AS10" s="21"/>
      <c r="AT10" s="21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  <c r="BT10" s="47"/>
      <c r="BU10" s="47"/>
      <c r="BV10" s="47"/>
      <c r="BW10" s="47"/>
      <c r="BX10" s="47"/>
      <c r="BY10" s="47"/>
      <c r="BZ10" s="47"/>
      <c r="CA10" s="47"/>
      <c r="CB10" s="47"/>
      <c r="CC10" s="47"/>
      <c r="CD10" s="47"/>
      <c r="CE10" s="47"/>
      <c r="CF10" s="47"/>
      <c r="CG10" s="47"/>
      <c r="CH10" s="47"/>
      <c r="CI10" s="47"/>
      <c r="CJ10" s="47"/>
      <c r="CK10" s="47"/>
      <c r="CL10" s="47"/>
      <c r="CM10" s="47"/>
      <c r="CN10" s="47"/>
      <c r="CO10" s="47"/>
      <c r="CP10" s="47"/>
      <c r="CQ10" s="47"/>
      <c r="CR10" s="47"/>
      <c r="CS10" s="47"/>
      <c r="CT10" s="47"/>
      <c r="CU10" s="47"/>
      <c r="CV10" s="47"/>
      <c r="CW10" s="47"/>
      <c r="CX10" s="47"/>
      <c r="CY10" s="47"/>
      <c r="CZ10" s="47"/>
      <c r="DA10" s="47"/>
      <c r="DB10" s="47"/>
      <c r="DC10" s="47"/>
      <c r="DD10" s="47"/>
      <c r="DE10" s="47"/>
      <c r="DF10" s="47"/>
      <c r="DG10" s="47"/>
      <c r="DH10" s="47"/>
      <c r="DI10" s="47"/>
      <c r="DJ10" s="47"/>
      <c r="DK10" s="47"/>
      <c r="DL10" s="47"/>
      <c r="DM10" s="47"/>
      <c r="DN10" s="47"/>
      <c r="DO10" s="47"/>
      <c r="DP10" s="47"/>
      <c r="DQ10" s="47"/>
      <c r="DR10" s="47"/>
      <c r="DS10" s="47"/>
      <c r="DT10" s="47"/>
      <c r="DU10" s="47"/>
      <c r="DV10" s="47"/>
      <c r="DW10" s="47"/>
      <c r="DX10" s="47"/>
      <c r="DY10" s="47"/>
      <c r="DZ10" s="47"/>
      <c r="EA10" s="47"/>
      <c r="EB10" s="47"/>
      <c r="EC10" s="47"/>
      <c r="ED10" s="47"/>
      <c r="EE10" s="47"/>
      <c r="EF10" s="47"/>
      <c r="EG10" s="47"/>
      <c r="EH10" s="47"/>
      <c r="EI10" s="47"/>
      <c r="EJ10" s="47"/>
      <c r="EK10" s="47"/>
      <c r="EL10" s="47"/>
      <c r="EM10" s="47"/>
      <c r="EN10" s="47"/>
      <c r="EO10" s="47"/>
      <c r="EP10" s="47"/>
      <c r="EQ10" s="47"/>
      <c r="ER10" s="47"/>
      <c r="ES10" s="47"/>
      <c r="ET10" s="47"/>
      <c r="EU10" s="47"/>
      <c r="EV10" s="47"/>
      <c r="EW10" s="47"/>
      <c r="EX10" s="47"/>
      <c r="EY10" s="47"/>
      <c r="EZ10" s="47"/>
      <c r="FA10" s="47"/>
      <c r="FB10" s="47"/>
      <c r="FC10" s="47"/>
      <c r="FD10" s="47"/>
      <c r="FE10" s="47"/>
      <c r="FF10" s="47"/>
      <c r="FG10" s="47"/>
      <c r="FH10" s="47"/>
      <c r="FI10" s="47"/>
      <c r="FJ10" s="47"/>
      <c r="FK10" s="47"/>
      <c r="FL10" s="47"/>
      <c r="FM10" s="47"/>
      <c r="FN10" s="47"/>
      <c r="FO10" s="47"/>
      <c r="FP10" s="47"/>
      <c r="FQ10" s="47"/>
      <c r="FR10" s="47"/>
      <c r="FS10" s="47"/>
      <c r="FT10" s="47"/>
      <c r="FU10" s="47"/>
      <c r="FV10" s="47"/>
      <c r="FW10" s="47"/>
      <c r="FX10" s="47"/>
      <c r="FY10" s="47"/>
      <c r="FZ10" s="47"/>
      <c r="GA10" s="47"/>
      <c r="GB10" s="47"/>
      <c r="GC10" s="47"/>
      <c r="GD10" s="47"/>
      <c r="GE10" s="47"/>
      <c r="GF10" s="47"/>
      <c r="GG10" s="47"/>
      <c r="GH10" s="47"/>
      <c r="GI10" s="47"/>
      <c r="GJ10" s="47"/>
      <c r="GK10" s="47"/>
      <c r="GL10" s="47"/>
      <c r="GM10" s="47"/>
      <c r="GN10" s="47"/>
      <c r="GO10" s="47"/>
      <c r="GP10" s="47"/>
      <c r="GQ10" s="47"/>
      <c r="GR10" s="47"/>
      <c r="GS10" s="47"/>
      <c r="GT10" s="47"/>
      <c r="GU10" s="47"/>
      <c r="GV10" s="47"/>
      <c r="GW10" s="47"/>
      <c r="GX10" s="47"/>
      <c r="GY10" s="47"/>
      <c r="GZ10" s="47"/>
      <c r="HA10" s="47"/>
      <c r="HB10" s="47"/>
      <c r="HC10" s="47"/>
      <c r="HD10" s="47"/>
      <c r="HE10" s="47"/>
      <c r="HF10" s="47"/>
      <c r="HG10" s="47"/>
      <c r="HH10" s="47"/>
      <c r="HI10" s="47"/>
      <c r="HJ10" s="47"/>
      <c r="HK10" s="47"/>
      <c r="HL10" s="47"/>
      <c r="HM10" s="47"/>
      <c r="HN10" s="47"/>
      <c r="HO10" s="47"/>
      <c r="HP10" s="47"/>
      <c r="HQ10" s="47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</row>
    <row r="11" spans="1:256" ht="246" customHeight="1" x14ac:dyDescent="0.35">
      <c r="B11" s="57">
        <v>2</v>
      </c>
      <c r="C11" s="89" t="s">
        <v>36</v>
      </c>
      <c r="D11" s="89"/>
      <c r="E11" s="56" t="s">
        <v>31</v>
      </c>
      <c r="F11" s="6">
        <v>2</v>
      </c>
      <c r="G11" s="7">
        <v>219</v>
      </c>
      <c r="H11" s="55" t="s">
        <v>42</v>
      </c>
      <c r="I11" s="48" t="s">
        <v>37</v>
      </c>
      <c r="J11" s="44">
        <f t="shared" ref="J11" si="30">F11*G11</f>
        <v>438</v>
      </c>
      <c r="K11" s="51"/>
      <c r="L11" s="52">
        <f t="shared" si="19"/>
        <v>0.41625022047151505</v>
      </c>
      <c r="M11" s="59" t="s">
        <v>35</v>
      </c>
      <c r="N11" s="14"/>
      <c r="O11" s="14" t="s">
        <v>38</v>
      </c>
      <c r="P11" s="45"/>
      <c r="Q11" s="22">
        <f>100/1.165</f>
        <v>85.836909871244629</v>
      </c>
      <c r="R11" s="13">
        <v>90</v>
      </c>
      <c r="S11" s="8">
        <f t="shared" ref="S11" si="31">Q11*R11/100</f>
        <v>77.253218884120173</v>
      </c>
      <c r="T11" s="9">
        <f t="shared" ref="T11" si="32">S11*V11</f>
        <v>154.50643776824035</v>
      </c>
      <c r="U11" s="10">
        <f t="shared" ref="U11" si="33">Q11+S11</f>
        <v>163.09012875536479</v>
      </c>
      <c r="V11" s="13">
        <f t="shared" ref="V11" si="34">F11</f>
        <v>2</v>
      </c>
      <c r="W11" s="3">
        <f>Q11*0</f>
        <v>0</v>
      </c>
      <c r="X11" s="23">
        <v>90</v>
      </c>
      <c r="Y11" s="26">
        <f t="shared" ref="Y11" si="35">V11*U11+W11+X11</f>
        <v>416.18025751072958</v>
      </c>
      <c r="Z11" s="1" t="s">
        <v>39</v>
      </c>
      <c r="AA11" s="24">
        <v>0</v>
      </c>
      <c r="AB11" s="27">
        <v>1</v>
      </c>
      <c r="AC11" s="27">
        <v>1</v>
      </c>
      <c r="AD11" s="27">
        <v>1</v>
      </c>
      <c r="AE11" s="11">
        <f t="shared" ref="AE11" si="36">AA11</f>
        <v>0</v>
      </c>
      <c r="AF11" s="28">
        <v>4.8499999999999996</v>
      </c>
      <c r="AG11" s="4">
        <f>2.5%*(Y11+AE11+AF11)</f>
        <v>10.525756437768241</v>
      </c>
      <c r="AH11" s="12">
        <f t="shared" ref="AH11" si="37">Y11+AE11+AG11+AF11</f>
        <v>431.55601394849782</v>
      </c>
      <c r="AI11" s="15">
        <f t="shared" ref="AI11" si="38">AH11/V11</f>
        <v>215.77800697424891</v>
      </c>
      <c r="AJ11" s="25">
        <f t="shared" ref="AJ11" si="39">AI11*18%</f>
        <v>38.840041255364802</v>
      </c>
      <c r="AK11" s="16">
        <f t="shared" ref="AK11" si="40">AI11+AJ11</f>
        <v>254.61804822961372</v>
      </c>
      <c r="AL11" s="46"/>
      <c r="AM11" s="19"/>
      <c r="AN11" s="19"/>
      <c r="AO11" s="19"/>
      <c r="AP11" s="19"/>
      <c r="AQ11" s="20"/>
      <c r="AR11" s="18"/>
      <c r="AS11" s="21"/>
      <c r="AT11" s="21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  <c r="BT11" s="47"/>
      <c r="BU11" s="47"/>
      <c r="BV11" s="47"/>
      <c r="BW11" s="47"/>
      <c r="BX11" s="47"/>
      <c r="BY11" s="47"/>
      <c r="BZ11" s="47"/>
      <c r="CA11" s="47"/>
      <c r="CB11" s="47"/>
      <c r="CC11" s="47"/>
      <c r="CD11" s="47"/>
      <c r="CE11" s="47"/>
      <c r="CF11" s="47"/>
      <c r="CG11" s="47"/>
      <c r="CH11" s="47"/>
      <c r="CI11" s="47"/>
      <c r="CJ11" s="47"/>
      <c r="CK11" s="47"/>
      <c r="CL11" s="47"/>
      <c r="CM11" s="47"/>
      <c r="CN11" s="47"/>
      <c r="CO11" s="47"/>
      <c r="CP11" s="47"/>
      <c r="CQ11" s="47"/>
      <c r="CR11" s="47"/>
      <c r="CS11" s="47"/>
      <c r="CT11" s="47"/>
      <c r="CU11" s="47"/>
      <c r="CV11" s="47"/>
      <c r="CW11" s="47"/>
      <c r="CX11" s="47"/>
      <c r="CY11" s="47"/>
      <c r="CZ11" s="47"/>
      <c r="DA11" s="47"/>
      <c r="DB11" s="47"/>
      <c r="DC11" s="47"/>
      <c r="DD11" s="47"/>
      <c r="DE11" s="47"/>
      <c r="DF11" s="47"/>
      <c r="DG11" s="47"/>
      <c r="DH11" s="47"/>
      <c r="DI11" s="47"/>
      <c r="DJ11" s="47"/>
      <c r="DK11" s="47"/>
      <c r="DL11" s="47"/>
      <c r="DM11" s="47"/>
      <c r="DN11" s="47"/>
      <c r="DO11" s="47"/>
      <c r="DP11" s="47"/>
      <c r="DQ11" s="47"/>
      <c r="DR11" s="47"/>
      <c r="DS11" s="47"/>
      <c r="DT11" s="47"/>
      <c r="DU11" s="47"/>
      <c r="DV11" s="47"/>
      <c r="DW11" s="47"/>
      <c r="DX11" s="47"/>
      <c r="DY11" s="47"/>
      <c r="DZ11" s="47"/>
      <c r="EA11" s="47"/>
      <c r="EB11" s="47"/>
      <c r="EC11" s="47"/>
      <c r="ED11" s="47"/>
      <c r="EE11" s="47"/>
      <c r="EF11" s="47"/>
      <c r="EG11" s="47"/>
      <c r="EH11" s="47"/>
      <c r="EI11" s="47"/>
      <c r="EJ11" s="47"/>
      <c r="EK11" s="47"/>
      <c r="EL11" s="47"/>
      <c r="EM11" s="47"/>
      <c r="EN11" s="47"/>
      <c r="EO11" s="47"/>
      <c r="EP11" s="47"/>
      <c r="EQ11" s="47"/>
      <c r="ER11" s="47"/>
      <c r="ES11" s="47"/>
      <c r="ET11" s="47"/>
      <c r="EU11" s="47"/>
      <c r="EV11" s="47"/>
      <c r="EW11" s="47"/>
      <c r="EX11" s="47"/>
      <c r="EY11" s="47"/>
      <c r="EZ11" s="47"/>
      <c r="FA11" s="47"/>
      <c r="FB11" s="47"/>
      <c r="FC11" s="47"/>
      <c r="FD11" s="47"/>
      <c r="FE11" s="47"/>
      <c r="FF11" s="47"/>
      <c r="FG11" s="47"/>
      <c r="FH11" s="47"/>
      <c r="FI11" s="47"/>
      <c r="FJ11" s="47"/>
      <c r="FK11" s="47"/>
      <c r="FL11" s="47"/>
      <c r="FM11" s="47"/>
      <c r="FN11" s="47"/>
      <c r="FO11" s="47"/>
      <c r="FP11" s="47"/>
      <c r="FQ11" s="47"/>
      <c r="FR11" s="47"/>
      <c r="FS11" s="47"/>
      <c r="FT11" s="47"/>
      <c r="FU11" s="47"/>
      <c r="FV11" s="47"/>
      <c r="FW11" s="47"/>
      <c r="FX11" s="47"/>
      <c r="FY11" s="47"/>
      <c r="FZ11" s="47"/>
      <c r="GA11" s="47"/>
      <c r="GB11" s="47"/>
      <c r="GC11" s="47"/>
      <c r="GD11" s="47"/>
      <c r="GE11" s="47"/>
      <c r="GF11" s="47"/>
      <c r="GG11" s="47"/>
      <c r="GH11" s="47"/>
      <c r="GI11" s="47"/>
      <c r="GJ11" s="47"/>
      <c r="GK11" s="47"/>
      <c r="GL11" s="47"/>
      <c r="GM11" s="47"/>
      <c r="GN11" s="47"/>
      <c r="GO11" s="47"/>
      <c r="GP11" s="47"/>
      <c r="GQ11" s="47"/>
      <c r="GR11" s="47"/>
      <c r="GS11" s="47"/>
      <c r="GT11" s="47"/>
      <c r="GU11" s="47"/>
      <c r="GV11" s="47"/>
      <c r="GW11" s="47"/>
      <c r="GX11" s="47"/>
      <c r="GY11" s="47"/>
      <c r="GZ11" s="47"/>
      <c r="HA11" s="47"/>
      <c r="HB11" s="47"/>
      <c r="HC11" s="47"/>
      <c r="HD11" s="47"/>
      <c r="HE11" s="47"/>
      <c r="HF11" s="47"/>
      <c r="HG11" s="47"/>
      <c r="HH11" s="47"/>
      <c r="HI11" s="47"/>
      <c r="HJ11" s="47"/>
      <c r="HK11" s="47"/>
      <c r="HL11" s="47"/>
      <c r="HM11" s="47"/>
      <c r="HN11" s="47"/>
      <c r="HO11" s="47"/>
      <c r="HP11" s="47"/>
      <c r="HQ11" s="47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</row>
    <row r="12" spans="1:256" ht="17.25" customHeight="1" x14ac:dyDescent="0.25"/>
    <row r="13" spans="1:256" ht="17.25" customHeight="1" x14ac:dyDescent="0.25"/>
  </sheetData>
  <mergeCells count="8">
    <mergeCell ref="C11:D11"/>
    <mergeCell ref="B3:J3"/>
    <mergeCell ref="C5:D5"/>
    <mergeCell ref="O5:P5"/>
    <mergeCell ref="C6:D6"/>
    <mergeCell ref="O6:P6"/>
    <mergeCell ref="B8:J8"/>
    <mergeCell ref="C10:D10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68E1-94F8-45DF-B214-9F9461BB5209}">
  <dimension ref="A1:IV7"/>
  <sheetViews>
    <sheetView showGridLines="0" tabSelected="1" topLeftCell="A3" zoomScale="73" zoomScaleNormal="73" workbookViewId="0">
      <selection activeCell="I6" sqref="I6"/>
    </sheetView>
  </sheetViews>
  <sheetFormatPr baseColWidth="10" defaultColWidth="11.42578125" defaultRowHeight="15" x14ac:dyDescent="0.25"/>
  <cols>
    <col min="1" max="1" width="3.5703125" customWidth="1"/>
    <col min="2" max="2" width="7.85546875" customWidth="1"/>
    <col min="3" max="3" width="21.28515625" customWidth="1"/>
    <col min="4" max="4" width="30.140625" customWidth="1"/>
    <col min="5" max="5" width="68.28515625" customWidth="1"/>
    <col min="6" max="6" width="12.85546875" customWidth="1"/>
    <col min="7" max="7" width="29" customWidth="1"/>
    <col min="8" max="8" width="22" customWidth="1"/>
    <col min="9" max="9" width="110.42578125" customWidth="1"/>
    <col min="10" max="10" width="30.140625" customWidth="1"/>
    <col min="11" max="11" width="5.5703125" style="49" customWidth="1"/>
    <col min="12" max="12" width="10.7109375" style="5" customWidth="1"/>
    <col min="13" max="13" width="32" customWidth="1"/>
    <col min="14" max="14" width="30.28515625" customWidth="1"/>
    <col min="15" max="15" width="39.140625" customWidth="1"/>
    <col min="16" max="16" width="17.140625" customWidth="1"/>
    <col min="17" max="17" width="26" customWidth="1"/>
    <col min="18" max="18" width="14.140625" bestFit="1" customWidth="1"/>
    <col min="19" max="19" width="21.7109375" customWidth="1"/>
    <col min="20" max="20" width="26.7109375" customWidth="1"/>
    <col min="21" max="21" width="23.85546875" customWidth="1"/>
    <col min="22" max="22" width="16.28515625" bestFit="1" customWidth="1"/>
    <col min="23" max="23" width="21" customWidth="1"/>
    <col min="24" max="24" width="23.7109375" bestFit="1" customWidth="1"/>
    <col min="25" max="25" width="51.42578125" customWidth="1"/>
    <col min="26" max="26" width="28" customWidth="1"/>
    <col min="27" max="27" width="20.140625" bestFit="1" customWidth="1"/>
    <col min="28" max="29" width="9.28515625" bestFit="1" customWidth="1"/>
    <col min="30" max="30" width="18.28515625" bestFit="1" customWidth="1"/>
    <col min="31" max="31" width="30" customWidth="1"/>
    <col min="32" max="32" width="19.7109375" customWidth="1"/>
    <col min="33" max="33" width="24.7109375" customWidth="1"/>
    <col min="34" max="34" width="23.7109375" customWidth="1"/>
    <col min="35" max="35" width="27.7109375" customWidth="1"/>
    <col min="36" max="36" width="15.7109375" customWidth="1"/>
    <col min="37" max="37" width="31" customWidth="1"/>
    <col min="38" max="38" width="12.5703125" bestFit="1" customWidth="1"/>
  </cols>
  <sheetData>
    <row r="1" spans="1:256" ht="21" x14ac:dyDescent="0.35">
      <c r="L1" s="50"/>
    </row>
    <row r="2" spans="1:256" ht="21" x14ac:dyDescent="0.35">
      <c r="B2" s="88" t="s">
        <v>51</v>
      </c>
      <c r="C2" s="88"/>
      <c r="D2" s="88"/>
      <c r="E2" s="88"/>
      <c r="F2" s="88"/>
      <c r="G2" s="88"/>
      <c r="H2" s="88"/>
      <c r="I2" s="88"/>
      <c r="J2" s="88"/>
      <c r="L2" s="29"/>
      <c r="M2" s="18"/>
      <c r="N2" s="18"/>
      <c r="O2" s="18"/>
      <c r="P2" s="18"/>
      <c r="Q2" s="30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</row>
    <row r="3" spans="1:256" ht="60.75" customHeight="1" x14ac:dyDescent="0.3">
      <c r="A3" s="2"/>
      <c r="B3" s="17" t="s">
        <v>0</v>
      </c>
      <c r="C3" s="17" t="s">
        <v>1</v>
      </c>
      <c r="D3" s="17" t="s">
        <v>2</v>
      </c>
      <c r="E3" s="17" t="s">
        <v>3</v>
      </c>
      <c r="F3" s="17" t="s">
        <v>4</v>
      </c>
      <c r="G3" s="17" t="s">
        <v>32</v>
      </c>
      <c r="H3" s="17" t="s">
        <v>5</v>
      </c>
      <c r="I3" s="17" t="s">
        <v>6</v>
      </c>
      <c r="J3" s="17" t="s">
        <v>33</v>
      </c>
      <c r="K3" s="53"/>
      <c r="L3" s="54"/>
      <c r="M3" s="31" t="s">
        <v>7</v>
      </c>
      <c r="N3" s="31" t="s">
        <v>8</v>
      </c>
      <c r="O3" s="31" t="s">
        <v>9</v>
      </c>
      <c r="P3" s="31" t="s">
        <v>10</v>
      </c>
      <c r="Q3" s="32" t="s">
        <v>11</v>
      </c>
      <c r="R3" s="32" t="s">
        <v>12</v>
      </c>
      <c r="S3" s="33" t="s">
        <v>13</v>
      </c>
      <c r="T3" s="33" t="s">
        <v>14</v>
      </c>
      <c r="U3" s="33" t="s">
        <v>15</v>
      </c>
      <c r="V3" s="33" t="s">
        <v>16</v>
      </c>
      <c r="W3" s="34" t="s">
        <v>17</v>
      </c>
      <c r="X3" s="35" t="s">
        <v>18</v>
      </c>
      <c r="Y3" s="36" t="s">
        <v>19</v>
      </c>
      <c r="Z3" s="37" t="s">
        <v>20</v>
      </c>
      <c r="AA3" s="38" t="s">
        <v>21</v>
      </c>
      <c r="AB3" s="38" t="s">
        <v>22</v>
      </c>
      <c r="AC3" s="38" t="s">
        <v>23</v>
      </c>
      <c r="AD3" s="38" t="s">
        <v>24</v>
      </c>
      <c r="AE3" s="39" t="s">
        <v>25</v>
      </c>
      <c r="AF3" s="35" t="s">
        <v>26</v>
      </c>
      <c r="AG3" s="35" t="s">
        <v>27</v>
      </c>
      <c r="AH3" s="40" t="s">
        <v>15</v>
      </c>
      <c r="AI3" s="41" t="s">
        <v>28</v>
      </c>
      <c r="AJ3" s="41" t="s">
        <v>29</v>
      </c>
      <c r="AK3" s="42" t="s">
        <v>30</v>
      </c>
      <c r="AL3" s="43"/>
      <c r="AM3" s="43"/>
      <c r="AN3" s="43"/>
      <c r="AO3" s="43"/>
      <c r="AP3" s="43"/>
      <c r="AQ3" s="43"/>
      <c r="AR3" s="43"/>
      <c r="AS3" s="43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</row>
    <row r="4" spans="1:256" ht="208.5" customHeight="1" x14ac:dyDescent="0.35">
      <c r="B4" s="57">
        <v>1</v>
      </c>
      <c r="C4" s="60" t="s">
        <v>52</v>
      </c>
      <c r="D4" s="60" t="s">
        <v>53</v>
      </c>
      <c r="E4" s="56" t="s">
        <v>31</v>
      </c>
      <c r="F4" s="6">
        <v>80</v>
      </c>
      <c r="G4" s="7">
        <f>AI4</f>
        <v>61.726781250000002</v>
      </c>
      <c r="H4" s="55" t="s">
        <v>42</v>
      </c>
      <c r="I4" s="48" t="s">
        <v>58</v>
      </c>
      <c r="J4" s="44">
        <f>F4*G4</f>
        <v>4938.1424999999999</v>
      </c>
      <c r="K4" s="51"/>
      <c r="L4" s="52">
        <f t="shared" ref="L4:L5" si="0">T4/(J4/1.18)</f>
        <v>0.30509933644077708</v>
      </c>
      <c r="M4" s="58" t="s">
        <v>54</v>
      </c>
      <c r="N4" s="14" t="s">
        <v>55</v>
      </c>
      <c r="O4" s="14" t="s">
        <v>56</v>
      </c>
      <c r="P4" s="45"/>
      <c r="Q4" s="22">
        <v>39.9</v>
      </c>
      <c r="R4" s="13">
        <v>40</v>
      </c>
      <c r="S4" s="8">
        <f t="shared" ref="S4:S5" si="1">Q4*R4/100</f>
        <v>15.96</v>
      </c>
      <c r="T4" s="9">
        <f t="shared" ref="T4:T5" si="2">S4*V4</f>
        <v>1276.8000000000002</v>
      </c>
      <c r="U4" s="10">
        <f t="shared" ref="U4:U5" si="3">Q4+S4</f>
        <v>55.86</v>
      </c>
      <c r="V4" s="13">
        <f t="shared" ref="V4:V5" si="4">F4</f>
        <v>80</v>
      </c>
      <c r="W4" s="3">
        <f>Q4*1</f>
        <v>39.9</v>
      </c>
      <c r="X4" s="23">
        <v>180</v>
      </c>
      <c r="Y4" s="26">
        <f t="shared" ref="Y4:Y5" si="5">V4*U4+W4+X4</f>
        <v>4688.7</v>
      </c>
      <c r="Z4" s="1" t="s">
        <v>57</v>
      </c>
      <c r="AA4" s="24">
        <v>120</v>
      </c>
      <c r="AB4" s="27">
        <v>1</v>
      </c>
      <c r="AC4" s="27">
        <v>1</v>
      </c>
      <c r="AD4" s="27">
        <v>1</v>
      </c>
      <c r="AE4" s="11">
        <f t="shared" ref="AE4:AE5" si="6">AA4</f>
        <v>120</v>
      </c>
      <c r="AF4" s="28">
        <v>9</v>
      </c>
      <c r="AG4" s="4">
        <f>2.5%*(Y4+AE4+AF4)</f>
        <v>120.4425</v>
      </c>
      <c r="AH4" s="12">
        <f t="shared" ref="AH4:AH5" si="7">Y4+AE4+AG4+AF4</f>
        <v>4938.1424999999999</v>
      </c>
      <c r="AI4" s="15">
        <f>AH4/V4</f>
        <v>61.726781250000002</v>
      </c>
      <c r="AJ4" s="25">
        <f t="shared" ref="AJ4:AJ5" si="8">AI4*18%</f>
        <v>11.110820625000001</v>
      </c>
      <c r="AK4" s="16">
        <f t="shared" ref="AK4:AK5" si="9">AI4+AJ4</f>
        <v>72.837601875000004</v>
      </c>
      <c r="AL4" s="46"/>
      <c r="AM4" s="19"/>
      <c r="AN4" s="19"/>
      <c r="AO4" s="19"/>
      <c r="AP4" s="19"/>
      <c r="AQ4" s="20"/>
      <c r="AR4" s="18"/>
      <c r="AS4" s="21"/>
      <c r="AT4" s="21"/>
      <c r="AU4" s="47"/>
      <c r="AV4" s="47"/>
      <c r="AW4" s="47"/>
      <c r="AX4" s="47"/>
      <c r="AY4" s="47"/>
      <c r="AZ4" s="47"/>
      <c r="BA4" s="47"/>
      <c r="BB4" s="47"/>
      <c r="BC4" s="47"/>
      <c r="BD4" s="47"/>
      <c r="BE4" s="47"/>
      <c r="BF4" s="47"/>
      <c r="BG4" s="47"/>
      <c r="BH4" s="47"/>
      <c r="BI4" s="47"/>
      <c r="BJ4" s="47"/>
      <c r="BK4" s="47"/>
      <c r="BL4" s="47"/>
      <c r="BM4" s="47"/>
      <c r="BN4" s="47"/>
      <c r="BO4" s="47"/>
      <c r="BP4" s="47"/>
      <c r="BQ4" s="47"/>
      <c r="BR4" s="47"/>
      <c r="BS4" s="47"/>
      <c r="BT4" s="47"/>
      <c r="BU4" s="47"/>
      <c r="BV4" s="47"/>
      <c r="BW4" s="47"/>
      <c r="BX4" s="47"/>
      <c r="BY4" s="47"/>
      <c r="BZ4" s="47"/>
      <c r="CA4" s="47"/>
      <c r="CB4" s="47"/>
      <c r="CC4" s="47"/>
      <c r="CD4" s="47"/>
      <c r="CE4" s="47"/>
      <c r="CF4" s="47"/>
      <c r="CG4" s="47"/>
      <c r="CH4" s="47"/>
      <c r="CI4" s="47"/>
      <c r="CJ4" s="47"/>
      <c r="CK4" s="47"/>
      <c r="CL4" s="47"/>
      <c r="CM4" s="47"/>
      <c r="CN4" s="47"/>
      <c r="CO4" s="47"/>
      <c r="CP4" s="47"/>
      <c r="CQ4" s="47"/>
      <c r="CR4" s="47"/>
      <c r="CS4" s="47"/>
      <c r="CT4" s="47"/>
      <c r="CU4" s="47"/>
      <c r="CV4" s="47"/>
      <c r="CW4" s="47"/>
      <c r="CX4" s="47"/>
      <c r="CY4" s="47"/>
      <c r="CZ4" s="47"/>
      <c r="DA4" s="47"/>
      <c r="DB4" s="47"/>
      <c r="DC4" s="47"/>
      <c r="DD4" s="47"/>
      <c r="DE4" s="47"/>
      <c r="DF4" s="47"/>
      <c r="DG4" s="47"/>
      <c r="DH4" s="47"/>
      <c r="DI4" s="47"/>
      <c r="DJ4" s="47"/>
      <c r="DK4" s="47"/>
      <c r="DL4" s="47"/>
      <c r="DM4" s="47"/>
      <c r="DN4" s="47"/>
      <c r="DO4" s="47"/>
      <c r="DP4" s="47"/>
      <c r="DQ4" s="47"/>
      <c r="DR4" s="47"/>
      <c r="DS4" s="47"/>
      <c r="DT4" s="47"/>
      <c r="DU4" s="47"/>
      <c r="DV4" s="47"/>
      <c r="DW4" s="47"/>
      <c r="DX4" s="47"/>
      <c r="DY4" s="47"/>
      <c r="DZ4" s="47"/>
      <c r="EA4" s="47"/>
      <c r="EB4" s="47"/>
      <c r="EC4" s="47"/>
      <c r="ED4" s="47"/>
      <c r="EE4" s="47"/>
      <c r="EF4" s="47"/>
      <c r="EG4" s="47"/>
      <c r="EH4" s="47"/>
      <c r="EI4" s="47"/>
      <c r="EJ4" s="47"/>
      <c r="EK4" s="47"/>
      <c r="EL4" s="47"/>
      <c r="EM4" s="47"/>
      <c r="EN4" s="47"/>
      <c r="EO4" s="47"/>
      <c r="EP4" s="47"/>
      <c r="EQ4" s="47"/>
      <c r="ER4" s="47"/>
      <c r="ES4" s="47"/>
      <c r="ET4" s="47"/>
      <c r="EU4" s="47"/>
      <c r="EV4" s="47"/>
      <c r="EW4" s="47"/>
      <c r="EX4" s="47"/>
      <c r="EY4" s="47"/>
      <c r="EZ4" s="47"/>
      <c r="FA4" s="47"/>
      <c r="FB4" s="47"/>
      <c r="FC4" s="47"/>
      <c r="FD4" s="47"/>
      <c r="FE4" s="47"/>
      <c r="FF4" s="47"/>
      <c r="FG4" s="47"/>
      <c r="FH4" s="47"/>
      <c r="FI4" s="47"/>
      <c r="FJ4" s="47"/>
      <c r="FK4" s="47"/>
      <c r="FL4" s="47"/>
      <c r="FM4" s="47"/>
      <c r="FN4" s="47"/>
      <c r="FO4" s="47"/>
      <c r="FP4" s="47"/>
      <c r="FQ4" s="47"/>
      <c r="FR4" s="47"/>
      <c r="FS4" s="47"/>
      <c r="FT4" s="47"/>
      <c r="FU4" s="47"/>
      <c r="FV4" s="47"/>
      <c r="FW4" s="47"/>
      <c r="FX4" s="47"/>
      <c r="FY4" s="47"/>
      <c r="FZ4" s="47"/>
      <c r="GA4" s="47"/>
      <c r="GB4" s="47"/>
      <c r="GC4" s="47"/>
      <c r="GD4" s="47"/>
      <c r="GE4" s="47"/>
      <c r="GF4" s="47"/>
      <c r="GG4" s="47"/>
      <c r="GH4" s="47"/>
      <c r="GI4" s="47"/>
      <c r="GJ4" s="47"/>
      <c r="GK4" s="47"/>
      <c r="GL4" s="47"/>
      <c r="GM4" s="47"/>
      <c r="GN4" s="47"/>
      <c r="GO4" s="47"/>
      <c r="GP4" s="47"/>
      <c r="GQ4" s="47"/>
      <c r="GR4" s="47"/>
      <c r="GS4" s="47"/>
      <c r="GT4" s="47"/>
      <c r="GU4" s="47"/>
      <c r="GV4" s="47"/>
      <c r="GW4" s="47"/>
      <c r="GX4" s="47"/>
      <c r="GY4" s="47"/>
      <c r="GZ4" s="47"/>
      <c r="HA4" s="47"/>
      <c r="HB4" s="47"/>
      <c r="HC4" s="47"/>
      <c r="HD4" s="47"/>
      <c r="HE4" s="47"/>
      <c r="HF4" s="47"/>
      <c r="HG4" s="47"/>
      <c r="HH4" s="47"/>
      <c r="HI4" s="47"/>
      <c r="HJ4" s="47"/>
      <c r="HK4" s="47"/>
      <c r="HL4" s="47"/>
      <c r="HM4" s="47"/>
      <c r="HN4" s="47"/>
      <c r="HO4" s="47"/>
      <c r="HP4" s="47"/>
      <c r="HQ4" s="47"/>
      <c r="HR4" s="47"/>
      <c r="HS4" s="47"/>
      <c r="HT4" s="47"/>
      <c r="HU4" s="47"/>
      <c r="HV4" s="47"/>
      <c r="HW4" s="47"/>
      <c r="HX4" s="47"/>
      <c r="HY4" s="47"/>
      <c r="HZ4" s="47"/>
      <c r="IA4" s="47"/>
      <c r="IB4" s="47"/>
      <c r="IC4" s="47"/>
      <c r="ID4" s="47"/>
      <c r="IE4" s="47"/>
      <c r="IF4" s="47"/>
      <c r="IG4" s="47"/>
      <c r="IH4" s="47"/>
      <c r="II4" s="47"/>
      <c r="IJ4" s="47"/>
      <c r="IK4" s="47"/>
      <c r="IL4" s="47"/>
      <c r="IM4" s="47"/>
      <c r="IN4" s="47"/>
      <c r="IO4" s="47"/>
      <c r="IP4" s="47"/>
      <c r="IQ4" s="47"/>
      <c r="IR4" s="47"/>
      <c r="IS4" s="47"/>
      <c r="IT4" s="47"/>
      <c r="IU4" s="47"/>
      <c r="IV4" s="47"/>
    </row>
    <row r="5" spans="1:256" ht="246" customHeight="1" x14ac:dyDescent="0.35">
      <c r="B5" s="57">
        <v>2</v>
      </c>
      <c r="C5" s="90" t="s">
        <v>59</v>
      </c>
      <c r="D5" s="91"/>
      <c r="E5" s="56" t="s">
        <v>31</v>
      </c>
      <c r="F5" s="6">
        <v>100</v>
      </c>
      <c r="G5" s="7">
        <f>AI5</f>
        <v>168.13959447424887</v>
      </c>
      <c r="H5" s="55" t="s">
        <v>42</v>
      </c>
      <c r="I5" s="48" t="s">
        <v>60</v>
      </c>
      <c r="J5" s="44">
        <f>F5*G5</f>
        <v>16813.959447424888</v>
      </c>
      <c r="K5" s="51"/>
      <c r="L5" s="52">
        <f t="shared" si="0"/>
        <v>0.54216140206775065</v>
      </c>
      <c r="M5" s="59" t="s">
        <v>35</v>
      </c>
      <c r="N5" s="14"/>
      <c r="O5" s="14" t="s">
        <v>38</v>
      </c>
      <c r="P5" s="45"/>
      <c r="Q5" s="22">
        <f>100/1.165</f>
        <v>85.836909871244629</v>
      </c>
      <c r="R5" s="13">
        <v>90</v>
      </c>
      <c r="S5" s="8">
        <f t="shared" si="1"/>
        <v>77.253218884120173</v>
      </c>
      <c r="T5" s="9">
        <f t="shared" si="2"/>
        <v>7725.321888412017</v>
      </c>
      <c r="U5" s="10">
        <f t="shared" si="3"/>
        <v>163.09012875536479</v>
      </c>
      <c r="V5" s="13">
        <f t="shared" si="4"/>
        <v>100</v>
      </c>
      <c r="W5" s="3">
        <f>Q5*0</f>
        <v>0</v>
      </c>
      <c r="X5" s="23">
        <v>90</v>
      </c>
      <c r="Y5" s="26">
        <f t="shared" si="5"/>
        <v>16399.012875536479</v>
      </c>
      <c r="Z5" s="1" t="s">
        <v>39</v>
      </c>
      <c r="AA5" s="24">
        <v>0</v>
      </c>
      <c r="AB5" s="27">
        <v>1</v>
      </c>
      <c r="AC5" s="27">
        <v>1</v>
      </c>
      <c r="AD5" s="27">
        <v>1</v>
      </c>
      <c r="AE5" s="11">
        <f t="shared" si="6"/>
        <v>0</v>
      </c>
      <c r="AF5" s="28">
        <v>4.8499999999999996</v>
      </c>
      <c r="AG5" s="4">
        <f>2.5%*(Y5+AE5+AF5)</f>
        <v>410.09657188841197</v>
      </c>
      <c r="AH5" s="12">
        <f t="shared" si="7"/>
        <v>16813.959447424888</v>
      </c>
      <c r="AI5" s="15">
        <f>AH5/V5</f>
        <v>168.13959447424887</v>
      </c>
      <c r="AJ5" s="25">
        <f t="shared" si="8"/>
        <v>30.265127005364796</v>
      </c>
      <c r="AK5" s="16">
        <f t="shared" si="9"/>
        <v>198.40472147961367</v>
      </c>
      <c r="AL5" s="46"/>
      <c r="AM5" s="19"/>
      <c r="AN5" s="19"/>
      <c r="AO5" s="19"/>
      <c r="AP5" s="19"/>
      <c r="AQ5" s="20"/>
      <c r="AR5" s="18"/>
      <c r="AS5" s="21"/>
      <c r="AT5" s="21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  <c r="BT5" s="47"/>
      <c r="BU5" s="47"/>
      <c r="BV5" s="47"/>
      <c r="BW5" s="47"/>
      <c r="BX5" s="47"/>
      <c r="BY5" s="47"/>
      <c r="BZ5" s="47"/>
      <c r="CA5" s="47"/>
      <c r="CB5" s="47"/>
      <c r="CC5" s="47"/>
      <c r="CD5" s="47"/>
      <c r="CE5" s="47"/>
      <c r="CF5" s="47"/>
      <c r="CG5" s="47"/>
      <c r="CH5" s="47"/>
      <c r="CI5" s="47"/>
      <c r="CJ5" s="47"/>
      <c r="CK5" s="47"/>
      <c r="CL5" s="47"/>
      <c r="CM5" s="47"/>
      <c r="CN5" s="47"/>
      <c r="CO5" s="47"/>
      <c r="CP5" s="47"/>
      <c r="CQ5" s="47"/>
      <c r="CR5" s="47"/>
      <c r="CS5" s="47"/>
      <c r="CT5" s="47"/>
      <c r="CU5" s="47"/>
      <c r="CV5" s="47"/>
      <c r="CW5" s="47"/>
      <c r="CX5" s="47"/>
      <c r="CY5" s="47"/>
      <c r="CZ5" s="47"/>
      <c r="DA5" s="47"/>
      <c r="DB5" s="47"/>
      <c r="DC5" s="47"/>
      <c r="DD5" s="47"/>
      <c r="DE5" s="47"/>
      <c r="DF5" s="47"/>
      <c r="DG5" s="47"/>
      <c r="DH5" s="47"/>
      <c r="DI5" s="47"/>
      <c r="DJ5" s="47"/>
      <c r="DK5" s="47"/>
      <c r="DL5" s="47"/>
      <c r="DM5" s="47"/>
      <c r="DN5" s="47"/>
      <c r="DO5" s="47"/>
      <c r="DP5" s="47"/>
      <c r="DQ5" s="47"/>
      <c r="DR5" s="47"/>
      <c r="DS5" s="47"/>
      <c r="DT5" s="47"/>
      <c r="DU5" s="47"/>
      <c r="DV5" s="47"/>
      <c r="DW5" s="47"/>
      <c r="DX5" s="47"/>
      <c r="DY5" s="47"/>
      <c r="DZ5" s="47"/>
      <c r="EA5" s="47"/>
      <c r="EB5" s="47"/>
      <c r="EC5" s="47"/>
      <c r="ED5" s="47"/>
      <c r="EE5" s="47"/>
      <c r="EF5" s="47"/>
      <c r="EG5" s="47"/>
      <c r="EH5" s="47"/>
      <c r="EI5" s="47"/>
      <c r="EJ5" s="47"/>
      <c r="EK5" s="47"/>
      <c r="EL5" s="47"/>
      <c r="EM5" s="47"/>
      <c r="EN5" s="47"/>
      <c r="EO5" s="47"/>
      <c r="EP5" s="47"/>
      <c r="EQ5" s="47"/>
      <c r="ER5" s="47"/>
      <c r="ES5" s="47"/>
      <c r="ET5" s="47"/>
      <c r="EU5" s="47"/>
      <c r="EV5" s="47"/>
      <c r="EW5" s="47"/>
      <c r="EX5" s="47"/>
      <c r="EY5" s="47"/>
      <c r="EZ5" s="47"/>
      <c r="FA5" s="47"/>
      <c r="FB5" s="47"/>
      <c r="FC5" s="47"/>
      <c r="FD5" s="47"/>
      <c r="FE5" s="47"/>
      <c r="FF5" s="47"/>
      <c r="FG5" s="47"/>
      <c r="FH5" s="47"/>
      <c r="FI5" s="47"/>
      <c r="FJ5" s="47"/>
      <c r="FK5" s="47"/>
      <c r="FL5" s="47"/>
      <c r="FM5" s="47"/>
      <c r="FN5" s="47"/>
      <c r="FO5" s="47"/>
      <c r="FP5" s="47"/>
      <c r="FQ5" s="47"/>
      <c r="FR5" s="47"/>
      <c r="FS5" s="47"/>
      <c r="FT5" s="47"/>
      <c r="FU5" s="47"/>
      <c r="FV5" s="47"/>
      <c r="FW5" s="47"/>
      <c r="FX5" s="47"/>
      <c r="FY5" s="47"/>
      <c r="FZ5" s="47"/>
      <c r="GA5" s="47"/>
      <c r="GB5" s="47"/>
      <c r="GC5" s="47"/>
      <c r="GD5" s="47"/>
      <c r="GE5" s="47"/>
      <c r="GF5" s="47"/>
      <c r="GG5" s="47"/>
      <c r="GH5" s="47"/>
      <c r="GI5" s="47"/>
      <c r="GJ5" s="47"/>
      <c r="GK5" s="47"/>
      <c r="GL5" s="47"/>
      <c r="GM5" s="47"/>
      <c r="GN5" s="47"/>
      <c r="GO5" s="47"/>
      <c r="GP5" s="47"/>
      <c r="GQ5" s="47"/>
      <c r="GR5" s="47"/>
      <c r="GS5" s="47"/>
      <c r="GT5" s="47"/>
      <c r="GU5" s="47"/>
      <c r="GV5" s="47"/>
      <c r="GW5" s="47"/>
      <c r="GX5" s="47"/>
      <c r="GY5" s="47"/>
      <c r="GZ5" s="47"/>
      <c r="HA5" s="47"/>
      <c r="HB5" s="47"/>
      <c r="HC5" s="47"/>
      <c r="HD5" s="47"/>
      <c r="HE5" s="47"/>
      <c r="HF5" s="47"/>
      <c r="HG5" s="47"/>
      <c r="HH5" s="47"/>
      <c r="HI5" s="47"/>
      <c r="HJ5" s="47"/>
      <c r="HK5" s="47"/>
      <c r="HL5" s="47"/>
      <c r="HM5" s="47"/>
      <c r="HN5" s="47"/>
      <c r="HO5" s="47"/>
      <c r="HP5" s="47"/>
      <c r="HQ5" s="47"/>
      <c r="HR5" s="47"/>
      <c r="HS5" s="47"/>
      <c r="HT5" s="47"/>
      <c r="HU5" s="47"/>
      <c r="HV5" s="47"/>
      <c r="HW5" s="47"/>
      <c r="HX5" s="47"/>
      <c r="HY5" s="47"/>
      <c r="HZ5" s="47"/>
      <c r="IA5" s="47"/>
      <c r="IB5" s="47"/>
      <c r="IC5" s="47"/>
      <c r="ID5" s="47"/>
      <c r="IE5" s="47"/>
      <c r="IF5" s="47"/>
      <c r="IG5" s="47"/>
      <c r="IH5" s="47"/>
      <c r="II5" s="47"/>
      <c r="IJ5" s="47"/>
      <c r="IK5" s="47"/>
      <c r="IL5" s="47"/>
      <c r="IM5" s="47"/>
      <c r="IN5" s="47"/>
      <c r="IO5" s="47"/>
      <c r="IP5" s="47"/>
      <c r="IQ5" s="47"/>
      <c r="IR5" s="47"/>
      <c r="IS5" s="47"/>
      <c r="IT5" s="47"/>
      <c r="IU5" s="47"/>
      <c r="IV5" s="47"/>
    </row>
    <row r="6" spans="1:256" ht="208.5" customHeight="1" x14ac:dyDescent="0.35">
      <c r="B6" s="57">
        <v>1</v>
      </c>
      <c r="C6" s="60" t="s">
        <v>52</v>
      </c>
      <c r="D6" s="60" t="s">
        <v>53</v>
      </c>
      <c r="E6" s="56" t="s">
        <v>31</v>
      </c>
      <c r="F6" s="6">
        <v>80</v>
      </c>
      <c r="G6" s="7">
        <f>AI6</f>
        <v>61.726781250000002</v>
      </c>
      <c r="H6" s="55" t="s">
        <v>42</v>
      </c>
      <c r="I6" s="48" t="s">
        <v>58</v>
      </c>
      <c r="J6" s="44">
        <f>F6*G6</f>
        <v>4938.1424999999999</v>
      </c>
      <c r="K6" s="51"/>
      <c r="L6" s="52">
        <f t="shared" ref="L6" si="10">T6/(J6/1.18)</f>
        <v>0.30509933644077708</v>
      </c>
      <c r="M6" s="58" t="s">
        <v>54</v>
      </c>
      <c r="N6" s="14" t="s">
        <v>55</v>
      </c>
      <c r="O6" s="14" t="s">
        <v>56</v>
      </c>
      <c r="P6" s="45"/>
      <c r="Q6" s="22">
        <v>39.9</v>
      </c>
      <c r="R6" s="13">
        <v>40</v>
      </c>
      <c r="S6" s="8">
        <f t="shared" ref="S6" si="11">Q6*R6/100</f>
        <v>15.96</v>
      </c>
      <c r="T6" s="9">
        <f t="shared" ref="T6" si="12">S6*V6</f>
        <v>1276.8000000000002</v>
      </c>
      <c r="U6" s="10">
        <f t="shared" ref="U6" si="13">Q6+S6</f>
        <v>55.86</v>
      </c>
      <c r="V6" s="13">
        <f t="shared" ref="V6" si="14">F6</f>
        <v>80</v>
      </c>
      <c r="W6" s="3">
        <f>Q6*1</f>
        <v>39.9</v>
      </c>
      <c r="X6" s="23">
        <v>180</v>
      </c>
      <c r="Y6" s="26">
        <f t="shared" ref="Y6" si="15">V6*U6+W6+X6</f>
        <v>4688.7</v>
      </c>
      <c r="Z6" s="1" t="s">
        <v>57</v>
      </c>
      <c r="AA6" s="24">
        <v>120</v>
      </c>
      <c r="AB6" s="27">
        <v>1</v>
      </c>
      <c r="AC6" s="27">
        <v>1</v>
      </c>
      <c r="AD6" s="27">
        <v>1</v>
      </c>
      <c r="AE6" s="11">
        <f t="shared" ref="AE6" si="16">AA6</f>
        <v>120</v>
      </c>
      <c r="AF6" s="28">
        <v>9</v>
      </c>
      <c r="AG6" s="4">
        <f>2.5%*(Y6+AE6+AF6)</f>
        <v>120.4425</v>
      </c>
      <c r="AH6" s="12">
        <f t="shared" ref="AH6" si="17">Y6+AE6+AG6+AF6</f>
        <v>4938.1424999999999</v>
      </c>
      <c r="AI6" s="15">
        <f>AH6/V6</f>
        <v>61.726781250000002</v>
      </c>
      <c r="AJ6" s="25">
        <f t="shared" ref="AJ6" si="18">AI6*18%</f>
        <v>11.110820625000001</v>
      </c>
      <c r="AK6" s="16">
        <f t="shared" ref="AK6" si="19">AI6+AJ6</f>
        <v>72.837601875000004</v>
      </c>
      <c r="AL6" s="46"/>
      <c r="AM6" s="19"/>
      <c r="AN6" s="19"/>
      <c r="AO6" s="19"/>
      <c r="AP6" s="19"/>
      <c r="AQ6" s="20"/>
      <c r="AR6" s="18"/>
      <c r="AS6" s="21"/>
      <c r="AT6" s="21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  <c r="BT6" s="47"/>
      <c r="BU6" s="47"/>
      <c r="BV6" s="47"/>
      <c r="BW6" s="47"/>
      <c r="BX6" s="47"/>
      <c r="BY6" s="47"/>
      <c r="BZ6" s="47"/>
      <c r="CA6" s="47"/>
      <c r="CB6" s="47"/>
      <c r="CC6" s="47"/>
      <c r="CD6" s="47"/>
      <c r="CE6" s="47"/>
      <c r="CF6" s="47"/>
      <c r="CG6" s="47"/>
      <c r="CH6" s="47"/>
      <c r="CI6" s="47"/>
      <c r="CJ6" s="47"/>
      <c r="CK6" s="47"/>
      <c r="CL6" s="47"/>
      <c r="CM6" s="47"/>
      <c r="CN6" s="47"/>
      <c r="CO6" s="47"/>
      <c r="CP6" s="47"/>
      <c r="CQ6" s="47"/>
      <c r="CR6" s="47"/>
      <c r="CS6" s="47"/>
      <c r="CT6" s="47"/>
      <c r="CU6" s="47"/>
      <c r="CV6" s="47"/>
      <c r="CW6" s="47"/>
      <c r="CX6" s="47"/>
      <c r="CY6" s="47"/>
      <c r="CZ6" s="47"/>
      <c r="DA6" s="47"/>
      <c r="DB6" s="47"/>
      <c r="DC6" s="47"/>
      <c r="DD6" s="47"/>
      <c r="DE6" s="47"/>
      <c r="DF6" s="47"/>
      <c r="DG6" s="47"/>
      <c r="DH6" s="47"/>
      <c r="DI6" s="47"/>
      <c r="DJ6" s="47"/>
      <c r="DK6" s="47"/>
      <c r="DL6" s="47"/>
      <c r="DM6" s="47"/>
      <c r="DN6" s="47"/>
      <c r="DO6" s="47"/>
      <c r="DP6" s="47"/>
      <c r="DQ6" s="47"/>
      <c r="DR6" s="47"/>
      <c r="DS6" s="47"/>
      <c r="DT6" s="47"/>
      <c r="DU6" s="47"/>
      <c r="DV6" s="47"/>
      <c r="DW6" s="47"/>
      <c r="DX6" s="47"/>
      <c r="DY6" s="47"/>
      <c r="DZ6" s="47"/>
      <c r="EA6" s="47"/>
      <c r="EB6" s="47"/>
      <c r="EC6" s="47"/>
      <c r="ED6" s="47"/>
      <c r="EE6" s="47"/>
      <c r="EF6" s="47"/>
      <c r="EG6" s="47"/>
      <c r="EH6" s="47"/>
      <c r="EI6" s="47"/>
      <c r="EJ6" s="47"/>
      <c r="EK6" s="47"/>
      <c r="EL6" s="47"/>
      <c r="EM6" s="47"/>
      <c r="EN6" s="47"/>
      <c r="EO6" s="47"/>
      <c r="EP6" s="47"/>
      <c r="EQ6" s="47"/>
      <c r="ER6" s="47"/>
      <c r="ES6" s="47"/>
      <c r="ET6" s="47"/>
      <c r="EU6" s="47"/>
      <c r="EV6" s="47"/>
      <c r="EW6" s="47"/>
      <c r="EX6" s="47"/>
      <c r="EY6" s="47"/>
      <c r="EZ6" s="47"/>
      <c r="FA6" s="47"/>
      <c r="FB6" s="47"/>
      <c r="FC6" s="47"/>
      <c r="FD6" s="47"/>
      <c r="FE6" s="47"/>
      <c r="FF6" s="47"/>
      <c r="FG6" s="47"/>
      <c r="FH6" s="47"/>
      <c r="FI6" s="47"/>
      <c r="FJ6" s="47"/>
      <c r="FK6" s="47"/>
      <c r="FL6" s="47"/>
      <c r="FM6" s="47"/>
      <c r="FN6" s="47"/>
      <c r="FO6" s="47"/>
      <c r="FP6" s="47"/>
      <c r="FQ6" s="47"/>
      <c r="FR6" s="47"/>
      <c r="FS6" s="47"/>
      <c r="FT6" s="47"/>
      <c r="FU6" s="47"/>
      <c r="FV6" s="47"/>
      <c r="FW6" s="47"/>
      <c r="FX6" s="47"/>
      <c r="FY6" s="47"/>
      <c r="FZ6" s="47"/>
      <c r="GA6" s="47"/>
      <c r="GB6" s="47"/>
      <c r="GC6" s="47"/>
      <c r="GD6" s="47"/>
      <c r="GE6" s="47"/>
      <c r="GF6" s="47"/>
      <c r="GG6" s="47"/>
      <c r="GH6" s="47"/>
      <c r="GI6" s="47"/>
      <c r="GJ6" s="47"/>
      <c r="GK6" s="47"/>
      <c r="GL6" s="47"/>
      <c r="GM6" s="47"/>
      <c r="GN6" s="47"/>
      <c r="GO6" s="47"/>
      <c r="GP6" s="47"/>
      <c r="GQ6" s="47"/>
      <c r="GR6" s="47"/>
      <c r="GS6" s="47"/>
      <c r="GT6" s="47"/>
      <c r="GU6" s="47"/>
      <c r="GV6" s="47"/>
      <c r="GW6" s="47"/>
      <c r="GX6" s="47"/>
      <c r="GY6" s="47"/>
      <c r="GZ6" s="47"/>
      <c r="HA6" s="47"/>
      <c r="HB6" s="47"/>
      <c r="HC6" s="47"/>
      <c r="HD6" s="47"/>
      <c r="HE6" s="47"/>
      <c r="HF6" s="47"/>
      <c r="HG6" s="47"/>
      <c r="HH6" s="47"/>
      <c r="HI6" s="47"/>
      <c r="HJ6" s="47"/>
      <c r="HK6" s="47"/>
      <c r="HL6" s="47"/>
      <c r="HM6" s="47"/>
      <c r="HN6" s="47"/>
      <c r="HO6" s="47"/>
      <c r="HP6" s="47"/>
      <c r="HQ6" s="47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</row>
    <row r="7" spans="1:256" ht="17.25" customHeight="1" x14ac:dyDescent="0.25"/>
  </sheetData>
  <mergeCells count="2">
    <mergeCell ref="C5:D5"/>
    <mergeCell ref="B2:J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MAYO</vt:lpstr>
      <vt:lpstr>JUNIO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Admin-001</dc:creator>
  <cp:keywords/>
  <dc:description/>
  <cp:lastModifiedBy>Compipro SAC</cp:lastModifiedBy>
  <cp:revision/>
  <dcterms:created xsi:type="dcterms:W3CDTF">2023-08-04T16:42:55Z</dcterms:created>
  <dcterms:modified xsi:type="dcterms:W3CDTF">2026-06-05T18:11:22Z</dcterms:modified>
  <cp:category/>
  <cp:contentStatus/>
</cp:coreProperties>
</file>