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SAAB (Fiorella Meza)- AZERTA PERU^J Embajada De Suecia/BD Cotizaciones/2026/"/>
    </mc:Choice>
  </mc:AlternateContent>
  <xr:revisionPtr revIDLastSave="17" documentId="8_{484DAACA-E87F-4FBC-BE8E-E82A49D8B735}" xr6:coauthVersionLast="47" xr6:coauthVersionMax="47" xr10:uidLastSave="{D5074859-C20D-4CA8-8D84-E9D989EB0A58}"/>
  <bookViews>
    <workbookView xWindow="-120" yWindow="-120" windowWidth="29040" windowHeight="15720" activeTab="1" xr2:uid="{5F98BF3A-46C8-4A77-A493-69379E65B3FD}"/>
  </bookViews>
  <sheets>
    <sheet name="ENE" sheetId="1" r:id="rId1"/>
    <sheet name="MAY" sheetId="2" r:id="rId2"/>
  </sheets>
  <externalReferences>
    <externalReference r:id="rId3"/>
    <externalReference r:id="rId4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2" l="1"/>
  <c r="W4" i="2"/>
  <c r="V4" i="2"/>
  <c r="U4" i="2"/>
  <c r="R4" i="2"/>
  <c r="S4" i="2" s="1"/>
  <c r="J4" i="2"/>
  <c r="AE6" i="2"/>
  <c r="W6" i="2"/>
  <c r="Q6" i="2"/>
  <c r="Z5" i="2"/>
  <c r="AD5" i="2" s="1"/>
  <c r="W5" i="2"/>
  <c r="V5" i="2"/>
  <c r="U5" i="2"/>
  <c r="R5" i="2"/>
  <c r="T5" i="2" s="1"/>
  <c r="J5" i="2"/>
  <c r="AF6" i="1"/>
  <c r="AE6" i="1"/>
  <c r="W6" i="1"/>
  <c r="AD5" i="1"/>
  <c r="P5" i="1"/>
  <c r="J5" i="1"/>
  <c r="AD4" i="1"/>
  <c r="R4" i="1"/>
  <c r="AP4" i="1" s="1"/>
  <c r="P4" i="1"/>
  <c r="G4" i="1"/>
  <c r="J4" i="1" s="1"/>
  <c r="J6" i="1" s="1"/>
  <c r="G13" i="1"/>
  <c r="J13" i="1" s="1"/>
  <c r="J14" i="1" s="1"/>
  <c r="AF14" i="1"/>
  <c r="AE14" i="1"/>
  <c r="W14" i="1"/>
  <c r="S14" i="1"/>
  <c r="AD13" i="1"/>
  <c r="P13" i="1"/>
  <c r="P21" i="1"/>
  <c r="R21" i="1" s="1"/>
  <c r="AD21" i="1"/>
  <c r="J21" i="1"/>
  <c r="X5" i="2" l="1"/>
  <c r="AF5" i="2" s="1"/>
  <c r="T4" i="2"/>
  <c r="X4" i="2" s="1"/>
  <c r="S5" i="2"/>
  <c r="S6" i="2" s="1"/>
  <c r="J7" i="1"/>
  <c r="J8" i="1" s="1"/>
  <c r="S4" i="1"/>
  <c r="T4" i="1"/>
  <c r="X4" i="1" s="1"/>
  <c r="R5" i="1"/>
  <c r="J15" i="1"/>
  <c r="J16" i="1" s="1"/>
  <c r="R13" i="1"/>
  <c r="AP21" i="1"/>
  <c r="S21" i="1"/>
  <c r="S6" i="1" s="1"/>
  <c r="T21" i="1"/>
  <c r="X21" i="1" s="1"/>
  <c r="AG5" i="2" l="1"/>
  <c r="AH5" i="2" s="1"/>
  <c r="AF4" i="2"/>
  <c r="AG4" i="2" s="1"/>
  <c r="AH4" i="2" s="1"/>
  <c r="AI4" i="2" s="1"/>
  <c r="AJ4" i="2" s="1"/>
  <c r="AI5" i="2"/>
  <c r="AJ5" i="2" s="1"/>
  <c r="AP5" i="1"/>
  <c r="S5" i="1"/>
  <c r="AF4" i="1"/>
  <c r="AG4" i="1" s="1"/>
  <c r="AH4" i="1" s="1"/>
  <c r="T5" i="1"/>
  <c r="X5" i="1" s="1"/>
  <c r="AP13" i="1"/>
  <c r="S13" i="1"/>
  <c r="T13" i="1"/>
  <c r="X13" i="1" s="1"/>
  <c r="AF13" i="1" s="1"/>
  <c r="AF21" i="1"/>
  <c r="AG21" i="1" s="1"/>
  <c r="AH21" i="1" s="1"/>
  <c r="AF6" i="2" l="1"/>
  <c r="AI4" i="1"/>
  <c r="AJ4" i="1" s="1"/>
  <c r="AF5" i="1"/>
  <c r="AG5" i="1" s="1"/>
  <c r="AH5" i="1" s="1"/>
  <c r="AG13" i="1"/>
  <c r="AH13" i="1" s="1"/>
  <c r="AI21" i="1"/>
  <c r="AJ21" i="1" s="1"/>
  <c r="AI5" i="1" l="1"/>
  <c r="AJ5" i="1" s="1"/>
  <c r="AM4" i="1"/>
  <c r="AL4" i="1"/>
  <c r="AS4" i="1" s="1"/>
  <c r="AO4" i="1"/>
  <c r="AN4" i="1"/>
  <c r="AI13" i="1"/>
  <c r="AJ13" i="1" s="1"/>
  <c r="AO21" i="1"/>
  <c r="AN21" i="1"/>
  <c r="AM21" i="1"/>
  <c r="AL21" i="1"/>
  <c r="AO5" i="1" l="1"/>
  <c r="AN5" i="1"/>
  <c r="AM5" i="1"/>
  <c r="AL5" i="1"/>
  <c r="AS5" i="1" s="1"/>
  <c r="AQ4" i="1"/>
  <c r="AT4" i="1" s="1"/>
  <c r="AO13" i="1"/>
  <c r="AN13" i="1"/>
  <c r="AM13" i="1"/>
  <c r="AL13" i="1"/>
  <c r="AS21" i="1"/>
  <c r="AQ21" i="1"/>
  <c r="AT21" i="1" s="1"/>
  <c r="AQ5" i="1" l="1"/>
  <c r="AT5" i="1" s="1"/>
  <c r="AQ13" i="1"/>
  <c r="AS13" i="1"/>
  <c r="AT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E4" authorId="0" shapeId="0" xr:uid="{88C51A17-ECC9-4005-9068-AA31E209C69F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E5" authorId="0" shapeId="0" xr:uid="{A3A0D02C-17CB-4BAB-8394-DE1F93707E83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E13" authorId="0" shapeId="0" xr:uid="{CE771AA6-B707-4DEF-BEAE-78FB46051B34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E21" authorId="0" shapeId="0" xr:uid="{AB1439A2-18E8-457B-BCE7-1AE4E124959D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F25" authorId="0" shapeId="0" xr:uid="{4B8D859F-4F5B-440C-AB74-64971A326248}">
      <text>
        <r>
          <rPr>
            <b/>
            <sz val="11"/>
            <color indexed="81"/>
            <rFont val="Tahoma"/>
            <family val="2"/>
          </rPr>
          <t>Por formula jalará el 1% Costo toall prod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F9" authorId="0" shapeId="0" xr:uid="{52784A3A-A1A8-4703-A7C9-D80993C63D6F}">
      <text>
        <r>
          <rPr>
            <b/>
            <sz val="11"/>
            <color indexed="81"/>
            <rFont val="Tahoma"/>
            <family val="2"/>
          </rPr>
          <t>Por formula jalará el 1% Costo toall prod</t>
        </r>
      </text>
    </comment>
  </commentList>
</comments>
</file>

<file path=xl/sharedStrings.xml><?xml version="1.0" encoding="utf-8"?>
<sst xmlns="http://schemas.openxmlformats.org/spreadsheetml/2006/main" count="278" uniqueCount="88">
  <si>
    <t>50-50 Lima</t>
  </si>
  <si>
    <t>Nº</t>
  </si>
  <si>
    <t>Cód. Artíc.</t>
  </si>
  <si>
    <t>Art.</t>
  </si>
  <si>
    <t>Foto</t>
  </si>
  <si>
    <t>Cant.</t>
  </si>
  <si>
    <t>Costo Uni.
NO. IGV(S/.)</t>
  </si>
  <si>
    <t xml:space="preserve">Tiempo Entrega </t>
  </si>
  <si>
    <t>Detalle</t>
  </si>
  <si>
    <t>Costo TOTAL
NO. IGV (S/.)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</si>
  <si>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</si>
  <si>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</si>
  <si>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</si>
  <si>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</si>
  <si>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</si>
  <si>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</si>
  <si>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</si>
  <si>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</si>
  <si>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</si>
  <si>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</si>
  <si>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</si>
  <si>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</si>
  <si>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</si>
  <si>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</si>
  <si>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</si>
  <si>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</si>
  <si>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</si>
  <si>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</si>
  <si>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</si>
  <si>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</si>
  <si>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</si>
  <si>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</si>
  <si>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</si>
  <si>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</si>
  <si>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Total Factura</t>
  </si>
  <si>
    <t>impuesto 18%</t>
  </si>
  <si>
    <t>impuesto 2%</t>
  </si>
  <si>
    <t>Gastos Administracion 5%</t>
  </si>
  <si>
    <t>Utilidad bruta</t>
  </si>
  <si>
    <t>Utilidad</t>
  </si>
  <si>
    <t>% Bruto</t>
  </si>
  <si>
    <t>% utilidad</t>
  </si>
  <si>
    <t xml:space="preserve">BACKING TRANSPORTABLE- DISPLAY WALL </t>
  </si>
  <si>
    <t>Imagen Referencial</t>
  </si>
  <si>
    <t xml:space="preserve">Kl Graphic </t>
  </si>
  <si>
    <t>INCLUIDO</t>
  </si>
  <si>
    <t>REAJUSATDO CON  GASTOS REALES</t>
  </si>
  <si>
    <r>
      <t xml:space="preserve">3.44x2.30 curvo con vinil laminado  5 planchas imantadas y reflectores=======1650.00incl igv
</t>
    </r>
    <r>
      <rPr>
        <b/>
        <sz val="14"/>
        <rFont val="Arial"/>
        <family val="2"/>
      </rPr>
      <t>1 velcron de 3.76 x 2.27 con imprsion en banner delgado calidad 1440 dpi =====s/1050.00 incl igv</t>
    </r>
  </si>
  <si>
    <t>(*) Entrega supeditado a aprobarse con adelanto, arte y orden Vie 09 ene max 3 a 4pm</t>
  </si>
  <si>
    <r>
      <t xml:space="preserve">Lunes 12 Ene 26 12 a 2pm </t>
    </r>
    <r>
      <rPr>
        <b/>
        <sz val="20"/>
        <color rgb="FF000000"/>
        <rFont val="Arial"/>
        <family val="2"/>
      </rPr>
      <t>(*)</t>
    </r>
    <r>
      <rPr>
        <sz val="14"/>
        <color indexed="8"/>
        <rFont val="Arial"/>
        <family val="2"/>
      </rPr>
      <t xml:space="preserve">
</t>
    </r>
  </si>
  <si>
    <t>COTIZACIÓN PROPUESTA_SAAB_BACKING DISPLAY_09.01.26</t>
  </si>
  <si>
    <t>SUBTOTAL</t>
  </si>
  <si>
    <t>IGV</t>
  </si>
  <si>
    <t>(*) Entrega supeditado a aprobarse con adelanto, arte y orden Vie 09 Ene max 3 a 4pm.</t>
  </si>
  <si>
    <t>RECOTIZACIÓN PROPUESTA_SAAB_BACKING DISPLAY_09.01.26</t>
  </si>
  <si>
    <r>
      <rPr>
        <b/>
        <u/>
        <sz val="14"/>
        <color rgb="FF000000"/>
        <rFont val="Arial"/>
        <family val="2"/>
      </rPr>
      <t xml:space="preserve">BACKING TRANSPORTABLE- DISPLAY WALL
</t>
    </r>
    <r>
      <rPr>
        <sz val="14"/>
        <color rgb="FF000000"/>
        <rFont val="Arial"/>
        <family val="2"/>
      </rPr>
      <t xml:space="preserve">Viene  en un práctico maletín con ruedas para su fácil traslado. 
Modelo: Backing plano con velcro
Medida: 3.76 mt  x 2.27 mt aprox equipo tipo araña con 2 reflectores y estuche   incluido para facilitar el transporte y proteger la estructura.
Entrega en estcuhe
</t>
    </r>
    <r>
      <rPr>
        <sz val="14"/>
        <color rgb="FFFF0000"/>
        <rFont val="Arial"/>
        <family val="2"/>
      </rPr>
      <t xml:space="preserve">*Incluye impresión a full color en alta resolución (1440 dpi).
*Arte y diseño debe ser facilitado por el cliente
</t>
    </r>
    <r>
      <rPr>
        <b/>
        <sz val="14"/>
        <color rgb="FFFF0000"/>
        <rFont val="Arial"/>
        <family val="2"/>
      </rPr>
      <t>+S/.200 por servicio armado completo en lugar evento con un personal especializado.</t>
    </r>
  </si>
  <si>
    <r>
      <t xml:space="preserve">3.44x2.30 curvo con vinil laminado  5 planchas imantadas y reflectores=======1650.00incl igv
</t>
    </r>
    <r>
      <rPr>
        <b/>
        <sz val="14"/>
        <rFont val="Arial"/>
        <family val="2"/>
      </rPr>
      <t>1 velcron de 3.76 x 2.27 con imprsion en banner delgado calidad 1440 dpi =====s/1050.00 incl igv</t>
    </r>
    <r>
      <rPr>
        <sz val="14"/>
        <rFont val="Arial"/>
        <family val="2"/>
      </rPr>
      <t xml:space="preserve">
perosnal para instalacion S/200</t>
    </r>
  </si>
  <si>
    <r>
      <rPr>
        <b/>
        <u/>
        <sz val="14"/>
        <color rgb="FF000000"/>
        <rFont val="Arial"/>
        <family val="2"/>
      </rPr>
      <t xml:space="preserve">BACKING TRANSPORTABLE- DISPLAY WALL
</t>
    </r>
    <r>
      <rPr>
        <sz val="14"/>
        <color rgb="FF000000"/>
        <rFont val="Arial"/>
        <family val="2"/>
      </rPr>
      <t xml:space="preserve">Viene  en un práctico maletín para su fácil traslado. 
Modelo: Backing plano con velcro
Medida: 3.76 mt  x 2.27 mt aprox equipo tipo araña con 2 reflectores y estuche   incluido para facilitar el transporte y proteger la estructura.
Entrega en estcuhe
</t>
    </r>
    <r>
      <rPr>
        <sz val="14"/>
        <color rgb="FFFF0000"/>
        <rFont val="Arial"/>
        <family val="2"/>
      </rPr>
      <t xml:space="preserve">*Incluye impresión a full color en alta resolución (1440 dpi).
*Arte y diseño debe ser facilitado por el cliente
</t>
    </r>
    <r>
      <rPr>
        <b/>
        <sz val="14"/>
        <color rgb="FFFF0000"/>
        <rFont val="Arial"/>
        <family val="2"/>
      </rPr>
      <t>+S/.200 por servicio armado completo en lugar evento con un personal especializado.</t>
    </r>
  </si>
  <si>
    <t>SE APROBO + SERV INSTALACION</t>
  </si>
  <si>
    <t xml:space="preserve">Servicio armado </t>
  </si>
  <si>
    <t>Servicio armado completo en lugar evento con un personal especializado.</t>
  </si>
  <si>
    <t>RECOTIZACIÓN PROPUESTA_SAAB-AZERTA PERU_BACKING DISPLAY_09.01.26</t>
  </si>
  <si>
    <r>
      <t xml:space="preserve">Lunes 12 Ene 26 12 a 2pm </t>
    </r>
    <r>
      <rPr>
        <b/>
        <sz val="20"/>
        <color rgb="FF000000"/>
        <rFont val="Arial"/>
        <family val="2"/>
      </rPr>
      <t>(*)</t>
    </r>
  </si>
  <si>
    <t>APROBADO</t>
  </si>
  <si>
    <t>Callao 50/50</t>
  </si>
  <si>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</si>
  <si>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N°</t>
  </si>
  <si>
    <t>Artículo</t>
  </si>
  <si>
    <t xml:space="preserve">Costo uni. 
NO IGV (S/.) </t>
  </si>
  <si>
    <t>Tiempo Entrega</t>
  </si>
  <si>
    <t>Detalles</t>
  </si>
  <si>
    <t xml:space="preserve">Costo TOTAL NO IGV (S/.) </t>
  </si>
  <si>
    <t>Imagen referencial</t>
  </si>
  <si>
    <t>MOUSE PAD DE SILICONA CON  BASE ANTIDESLIZANTE</t>
  </si>
  <si>
    <t>Observaciones</t>
  </si>
  <si>
    <t>H&amp;PM - Patricia</t>
  </si>
  <si>
    <t>10+IGV</t>
  </si>
  <si>
    <t>YA INCLUYE</t>
  </si>
  <si>
    <t>Jueves 14 Mayo, 3 a 5pm *</t>
  </si>
  <si>
    <t>(*) Fecha entrega de aprobarse  Lunes 11 mayo, maximo fin del dia.</t>
  </si>
  <si>
    <t xml:space="preserve">miraflroes </t>
  </si>
  <si>
    <t>PAD MOUSE SILICONA-ERGONOMICO 1</t>
  </si>
  <si>
    <t>PAD MOUSE SILICONA-ERGONOMICO 2</t>
  </si>
  <si>
    <r>
      <rPr>
        <b/>
        <u/>
        <sz val="16"/>
        <color rgb="FF000000"/>
        <rFont val="Arial"/>
        <family val="2"/>
      </rPr>
      <t xml:space="preserve">PAD MOUSE SILICONA-ERGONOMICO 1 
</t>
    </r>
    <r>
      <rPr>
        <u/>
        <sz val="16"/>
        <color rgb="FF000000"/>
        <rFont val="Arial"/>
        <family val="2"/>
      </rPr>
      <t>Medidas: 22 x19 cm. aprox</t>
    </r>
    <r>
      <rPr>
        <sz val="16"/>
        <color rgb="FF000000"/>
        <rFont val="Arial"/>
        <family val="2"/>
      </rPr>
      <t xml:space="preserve">
Descripción: Pad mouse, interior de silicona,
base antideslizante de silicona negra
Superficie cubierta de nylon.                                                                      Colores: Azul, rojo y negro.
Presentacion: Caja grupal, no bolsa individual
</t>
    </r>
    <r>
      <rPr>
        <sz val="16"/>
        <color rgb="FFFF0000"/>
        <rFont val="Arial"/>
        <family val="2"/>
      </rPr>
      <t>*Incluye 1 logo a 2 colores a un lado
*Arte y diseño facilitado por el cliente.</t>
    </r>
  </si>
  <si>
    <r>
      <rPr>
        <b/>
        <u/>
        <sz val="16"/>
        <color rgb="FF000000"/>
        <rFont val="Arial"/>
        <family val="2"/>
      </rPr>
      <t xml:space="preserve">PAD MOUSE SILICONA-ERGONOMICO 2
</t>
    </r>
    <r>
      <rPr>
        <u/>
        <sz val="16"/>
        <color rgb="FF000000"/>
        <rFont val="Arial"/>
        <family val="2"/>
      </rPr>
      <t>Medidas: 21 x 25 cm. aprox</t>
    </r>
    <r>
      <rPr>
        <sz val="16"/>
        <color rgb="FF000000"/>
        <rFont val="Arial"/>
        <family val="2"/>
      </rPr>
      <t xml:space="preserve">
Descripción: Pad mouse, interior de silicona,
base antideslizante de silicona negra
Superficie cubierta de nylon.                                                                      Colores: Azul, rojo y negro.
Presentacion: Caja grupal, no bolsa individual
</t>
    </r>
    <r>
      <rPr>
        <sz val="16"/>
        <color rgb="FFFF0000"/>
        <rFont val="Arial"/>
        <family val="2"/>
      </rPr>
      <t>*Incluye 1 logo a 2 colores a un lado
*Arte y diseño facilitado por el cliente.</t>
    </r>
  </si>
  <si>
    <t>COTIZACIÓN PROPUEST_AZERTA _PAD MOUSE SILICONA-ERGONOMICO_11.05.26</t>
  </si>
  <si>
    <t>15+IGV</t>
  </si>
  <si>
    <t>MOUSE PAD DE SILICONA CON  BASE ANTIDESLIZANTE
Entrega para miercoles 13/05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</si>
</sst>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\-??_);_(@_)"/>
    <numFmt numFmtId="165" formatCode="_ * #,##0.00_ ;_ * \-#,##0.00_ ;_ * &quot;-&quot;??_ ;_ @_ "/>
    <numFmt numFmtId="166" formatCode="&quot;S/.&quot;\ #,##0.00"/>
    <numFmt numFmtId="167" formatCode="&quot;S/. &quot;#,##0.00"/>
    <numFmt numFmtId="168" formatCode="[$$-240A]\ #,##0.00"/>
    <numFmt numFmtId="169" formatCode="[$S/.-280A]\ #,##0.00"/>
    <numFmt numFmtId="170" formatCode="_-[$$-409]* #,##0.00_ ;_-[$$-409]* \-#,##0.00\ ;_-[$$-409]* &quot;-&quot;??_ ;_-@_ "/>
    <numFmt numFmtId="171" formatCode="_(* #,##0_);_(* \(#,##0\);_(* &quot;-&quot;??_);_(@_)"/>
    <numFmt numFmtId="172" formatCode="[$$-2C0A]\ #,##0.00"/>
  </numFmts>
  <fonts count="6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6"/>
      <color indexed="8"/>
      <name val="Arial"/>
      <family val="2"/>
    </font>
    <font>
      <sz val="11"/>
      <name val="Arial"/>
      <family val="2"/>
    </font>
    <font>
      <sz val="14"/>
      <color indexed="8"/>
      <name val="Calibri"/>
      <family val="2"/>
    </font>
    <font>
      <b/>
      <sz val="14"/>
      <color indexed="8"/>
      <name val="Arial"/>
      <family val="2"/>
    </font>
    <font>
      <b/>
      <sz val="14"/>
      <color indexed="9"/>
      <name val="Arial"/>
      <family val="2"/>
    </font>
    <font>
      <b/>
      <sz val="14"/>
      <name val="Arial"/>
      <family val="2"/>
    </font>
    <font>
      <b/>
      <sz val="14"/>
      <color indexed="8"/>
      <name val="Calibri"/>
      <family val="2"/>
    </font>
    <font>
      <sz val="11"/>
      <color indexed="52"/>
      <name val="Tahoma"/>
      <family val="2"/>
      <charset val="1"/>
    </font>
    <font>
      <sz val="14"/>
      <color indexed="10"/>
      <name val="Calibri"/>
      <family val="2"/>
    </font>
    <font>
      <sz val="14"/>
      <color indexed="8"/>
      <name val="Arial"/>
      <family val="2"/>
    </font>
    <font>
      <u/>
      <sz val="14"/>
      <color indexed="8"/>
      <name val="Arial"/>
      <family val="2"/>
    </font>
    <font>
      <b/>
      <u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4"/>
      <color indexed="63"/>
      <name val="Arial"/>
      <family val="2"/>
    </font>
    <font>
      <sz val="14"/>
      <color indexed="63"/>
      <name val="Arial"/>
      <family val="2"/>
    </font>
    <font>
      <sz val="16"/>
      <color indexed="10"/>
      <name val="Arial"/>
      <family val="2"/>
    </font>
    <font>
      <sz val="16"/>
      <color indexed="8"/>
      <name val="Arial"/>
      <family val="2"/>
    </font>
    <font>
      <b/>
      <sz val="16"/>
      <color indexed="10"/>
      <name val="Arial"/>
      <family val="2"/>
    </font>
    <font>
      <b/>
      <sz val="16"/>
      <color indexed="9"/>
      <name val="Arial"/>
      <family val="2"/>
    </font>
    <font>
      <sz val="10"/>
      <color indexed="8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b/>
      <sz val="18"/>
      <color rgb="FFFF0000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Tahoma"/>
      <family val="2"/>
    </font>
    <font>
      <b/>
      <sz val="9"/>
      <color indexed="8"/>
      <name val="Tahoma"/>
      <family val="2"/>
    </font>
    <font>
      <b/>
      <sz val="11"/>
      <color indexed="81"/>
      <name val="Tahoma"/>
      <family val="2"/>
    </font>
    <font>
      <b/>
      <sz val="14"/>
      <color rgb="FFFF0000"/>
      <name val="Arial"/>
      <family val="2"/>
    </font>
    <font>
      <b/>
      <sz val="20"/>
      <color rgb="FF000000"/>
      <name val="Arial"/>
      <family val="2"/>
    </font>
    <font>
      <b/>
      <i/>
      <sz val="18"/>
      <name val="Arial"/>
      <family val="2"/>
    </font>
    <font>
      <b/>
      <sz val="14"/>
      <color theme="1"/>
      <name val="Arial"/>
      <family val="2"/>
    </font>
    <font>
      <b/>
      <sz val="18"/>
      <name val="Arial"/>
      <family val="2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6"/>
      <color rgb="FF000000"/>
      <name val="Arial"/>
      <family val="2"/>
    </font>
    <font>
      <b/>
      <sz val="16"/>
      <color rgb="FFFF0000"/>
      <name val="Arial"/>
      <family val="2"/>
    </font>
    <font>
      <b/>
      <sz val="16"/>
      <color rgb="FFFFFFFF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b/>
      <u/>
      <sz val="16"/>
      <color rgb="FF000000"/>
      <name val="Arial"/>
      <family val="2"/>
    </font>
    <font>
      <sz val="16"/>
      <color rgb="FF000000"/>
      <name val="Arial"/>
      <family val="2"/>
    </font>
    <font>
      <sz val="16"/>
      <color rgb="FFFF0000"/>
      <name val="Arial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b/>
      <i/>
      <sz val="20"/>
      <name val="Arial"/>
      <family val="2"/>
    </font>
    <font>
      <u/>
      <sz val="16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51"/>
        <bgColor indexed="13"/>
      </patternFill>
    </fill>
    <fill>
      <patternFill patternType="solid">
        <fgColor indexed="56"/>
        <bgColor indexed="62"/>
      </patternFill>
    </fill>
    <fill>
      <patternFill patternType="solid">
        <fgColor indexed="13"/>
        <bgColor indexed="34"/>
      </patternFill>
    </fill>
    <fill>
      <patternFill patternType="solid">
        <fgColor indexed="10"/>
        <bgColor indexed="60"/>
      </patternFill>
    </fill>
    <fill>
      <patternFill patternType="solid">
        <fgColor indexed="50"/>
        <bgColor indexed="51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rgb="FFFFFFFF"/>
        <bgColor rgb="FFFFFFFF"/>
      </patternFill>
    </fill>
    <fill>
      <patternFill patternType="solid">
        <fgColor indexed="22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55"/>
        <bgColor indexed="8"/>
      </patternFill>
    </fill>
    <fill>
      <patternFill patternType="solid">
        <fgColor indexed="10"/>
        <bgColor indexed="8"/>
      </patternFill>
    </fill>
    <fill>
      <patternFill patternType="solid">
        <fgColor indexed="5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00"/>
        <bgColor rgb="FFFFCC00"/>
      </patternFill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1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1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1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1">
    <xf numFmtId="0" fontId="0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11" fillId="0" borderId="13" applyProtection="0">
      <alignment vertical="center"/>
    </xf>
    <xf numFmtId="0" fontId="1" fillId="0" borderId="0"/>
    <xf numFmtId="0" fontId="1" fillId="0" borderId="0"/>
    <xf numFmtId="170" fontId="3" fillId="0" borderId="0" applyFont="0" applyFill="0" applyBorder="0" applyAlignment="0" applyProtection="0"/>
    <xf numFmtId="0" fontId="1" fillId="0" borderId="0"/>
    <xf numFmtId="170" fontId="3" fillId="0" borderId="0" applyFont="0" applyFill="0" applyBorder="0" applyAlignment="0" applyProtection="0"/>
  </cellStyleXfs>
  <cellXfs count="186">
    <xf numFmtId="0" fontId="0" fillId="0" borderId="0" xfId="0"/>
    <xf numFmtId="0" fontId="2" fillId="0" borderId="0" xfId="1"/>
    <xf numFmtId="0" fontId="2" fillId="0" borderId="0" xfId="1" applyAlignment="1">
      <alignment horizontal="center"/>
    </xf>
    <xf numFmtId="0" fontId="3" fillId="0" borderId="0" xfId="2"/>
    <xf numFmtId="0" fontId="5" fillId="2" borderId="0" xfId="3" applyFont="1" applyFill="1"/>
    <xf numFmtId="49" fontId="2" fillId="2" borderId="0" xfId="1" applyNumberFormat="1" applyFill="1" applyAlignment="1">
      <alignment vertical="center" wrapText="1"/>
    </xf>
    <xf numFmtId="0" fontId="5" fillId="2" borderId="0" xfId="3" applyFont="1" applyFill="1" applyAlignment="1">
      <alignment vertical="center"/>
    </xf>
    <xf numFmtId="0" fontId="5" fillId="2" borderId="0" xfId="3" applyFont="1" applyFill="1" applyAlignment="1">
      <alignment wrapText="1"/>
    </xf>
    <xf numFmtId="0" fontId="6" fillId="0" borderId="0" xfId="2" applyFont="1"/>
    <xf numFmtId="0" fontId="7" fillId="3" borderId="4" xfId="3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7" fillId="3" borderId="5" xfId="4" applyFont="1" applyFill="1" applyBorder="1" applyAlignment="1">
      <alignment horizontal="center" vertical="center" wrapText="1"/>
    </xf>
    <xf numFmtId="0" fontId="7" fillId="3" borderId="6" xfId="4" applyFont="1" applyFill="1" applyBorder="1" applyAlignment="1">
      <alignment horizontal="center" vertical="center" wrapText="1"/>
    </xf>
    <xf numFmtId="0" fontId="6" fillId="0" borderId="0" xfId="2" applyFont="1" applyAlignment="1">
      <alignment horizontal="center" wrapText="1"/>
    </xf>
    <xf numFmtId="0" fontId="8" fillId="4" borderId="7" xfId="1" applyFont="1" applyFill="1" applyBorder="1" applyAlignment="1">
      <alignment horizontal="center" vertical="center" wrapText="1"/>
    </xf>
    <xf numFmtId="0" fontId="8" fillId="4" borderId="8" xfId="1" applyFont="1" applyFill="1" applyBorder="1" applyAlignment="1">
      <alignment horizontal="center" vertical="center" wrapText="1"/>
    </xf>
    <xf numFmtId="0" fontId="8" fillId="4" borderId="9" xfId="1" applyFont="1" applyFill="1" applyBorder="1" applyAlignment="1">
      <alignment horizontal="center" vertical="center" wrapText="1"/>
    </xf>
    <xf numFmtId="0" fontId="9" fillId="5" borderId="10" xfId="1" applyFont="1" applyFill="1" applyBorder="1" applyAlignment="1">
      <alignment horizontal="center" vertical="center" wrapText="1"/>
    </xf>
    <xf numFmtId="0" fontId="9" fillId="5" borderId="8" xfId="1" applyFont="1" applyFill="1" applyBorder="1" applyAlignment="1">
      <alignment horizontal="center" vertical="center" wrapText="1"/>
    </xf>
    <xf numFmtId="0" fontId="9" fillId="5" borderId="9" xfId="1" applyFont="1" applyFill="1" applyBorder="1" applyAlignment="1">
      <alignment horizontal="center" vertical="center" wrapText="1"/>
    </xf>
    <xf numFmtId="0" fontId="8" fillId="4" borderId="10" xfId="1" applyFont="1" applyFill="1" applyBorder="1" applyAlignment="1">
      <alignment horizontal="center" vertical="center" wrapText="1"/>
    </xf>
    <xf numFmtId="0" fontId="9" fillId="3" borderId="10" xfId="1" applyFont="1" applyFill="1" applyBorder="1" applyAlignment="1">
      <alignment horizontal="center" vertical="center" wrapText="1"/>
    </xf>
    <xf numFmtId="0" fontId="9" fillId="3" borderId="8" xfId="1" applyFont="1" applyFill="1" applyBorder="1" applyAlignment="1">
      <alignment horizontal="center" vertical="center" wrapText="1"/>
    </xf>
    <xf numFmtId="0" fontId="9" fillId="3" borderId="9" xfId="1" applyFont="1" applyFill="1" applyBorder="1" applyAlignment="1">
      <alignment horizontal="center" vertical="center" wrapText="1"/>
    </xf>
    <xf numFmtId="0" fontId="8" fillId="6" borderId="10" xfId="1" applyFont="1" applyFill="1" applyBorder="1" applyAlignment="1">
      <alignment horizontal="center" vertical="center" wrapText="1"/>
    </xf>
    <xf numFmtId="0" fontId="8" fillId="6" borderId="8" xfId="1" applyFont="1" applyFill="1" applyBorder="1" applyAlignment="1">
      <alignment horizontal="center" vertical="center" wrapText="1"/>
    </xf>
    <xf numFmtId="9" fontId="8" fillId="6" borderId="9" xfId="1" applyNumberFormat="1" applyFont="1" applyFill="1" applyBorder="1" applyAlignment="1">
      <alignment horizontal="center" vertical="center"/>
    </xf>
    <xf numFmtId="0" fontId="6" fillId="7" borderId="11" xfId="2" applyFont="1" applyFill="1" applyBorder="1" applyAlignment="1">
      <alignment horizontal="center" wrapText="1"/>
    </xf>
    <xf numFmtId="0" fontId="10" fillId="7" borderId="11" xfId="2" applyFont="1" applyFill="1" applyBorder="1" applyAlignment="1">
      <alignment horizontal="center" wrapText="1"/>
    </xf>
    <xf numFmtId="0" fontId="9" fillId="0" borderId="12" xfId="1" applyFont="1" applyBorder="1" applyAlignment="1">
      <alignment horizontal="center" vertical="center"/>
    </xf>
    <xf numFmtId="165" fontId="12" fillId="8" borderId="14" xfId="1" applyNumberFormat="1" applyFont="1" applyFill="1" applyBorder="1" applyAlignment="1">
      <alignment horizontal="center"/>
    </xf>
    <xf numFmtId="0" fontId="9" fillId="0" borderId="14" xfId="1" applyFont="1" applyBorder="1" applyAlignment="1">
      <alignment horizontal="center" vertical="center" wrapText="1"/>
    </xf>
    <xf numFmtId="166" fontId="9" fillId="0" borderId="14" xfId="1" applyNumberFormat="1" applyFont="1" applyBorder="1" applyAlignment="1">
      <alignment horizontal="center" vertical="center"/>
    </xf>
    <xf numFmtId="0" fontId="13" fillId="9" borderId="14" xfId="1" applyFont="1" applyFill="1" applyBorder="1" applyAlignment="1">
      <alignment horizontal="center" vertical="center" wrapText="1"/>
    </xf>
    <xf numFmtId="0" fontId="14" fillId="8" borderId="14" xfId="1" applyFont="1" applyFill="1" applyBorder="1" applyAlignment="1">
      <alignment vertical="center" wrapText="1"/>
    </xf>
    <xf numFmtId="167" fontId="9" fillId="2" borderId="15" xfId="5" applyNumberFormat="1" applyFont="1" applyFill="1" applyBorder="1" applyAlignment="1" applyProtection="1">
      <alignment horizontal="center" vertical="center" wrapText="1"/>
    </xf>
    <xf numFmtId="168" fontId="9" fillId="0" borderId="16" xfId="0" applyNumberFormat="1" applyFont="1" applyBorder="1" applyAlignment="1">
      <alignment horizontal="center" vertical="center" wrapText="1"/>
    </xf>
    <xf numFmtId="49" fontId="18" fillId="10" borderId="17" xfId="0" applyNumberFormat="1" applyFont="1" applyFill="1" applyBorder="1" applyAlignment="1">
      <alignment horizontal="center" vertical="center" wrapText="1"/>
    </xf>
    <xf numFmtId="169" fontId="18" fillId="9" borderId="21" xfId="1" applyNumberFormat="1" applyFont="1" applyFill="1" applyBorder="1" applyAlignment="1">
      <alignment horizontal="center" vertical="center"/>
    </xf>
    <xf numFmtId="0" fontId="20" fillId="11" borderId="22" xfId="1" applyFont="1" applyFill="1" applyBorder="1" applyAlignment="1">
      <alignment horizontal="center" vertical="center"/>
    </xf>
    <xf numFmtId="169" fontId="13" fillId="12" borderId="22" xfId="1" applyNumberFormat="1" applyFont="1" applyFill="1" applyBorder="1" applyAlignment="1">
      <alignment horizontal="center" vertical="center"/>
    </xf>
    <xf numFmtId="166" fontId="21" fillId="12" borderId="22" xfId="1" applyNumberFormat="1" applyFont="1" applyFill="1" applyBorder="1" applyAlignment="1">
      <alignment horizontal="center" vertical="center"/>
    </xf>
    <xf numFmtId="166" fontId="22" fillId="12" borderId="22" xfId="1" applyNumberFormat="1" applyFont="1" applyFill="1" applyBorder="1" applyAlignment="1">
      <alignment horizontal="center" vertical="center"/>
    </xf>
    <xf numFmtId="166" fontId="23" fillId="12" borderId="23" xfId="1" applyNumberFormat="1" applyFont="1" applyFill="1" applyBorder="1" applyAlignment="1">
      <alignment horizontal="center" vertical="center"/>
    </xf>
    <xf numFmtId="166" fontId="24" fillId="9" borderId="24" xfId="1" applyNumberFormat="1" applyFont="1" applyFill="1" applyBorder="1" applyAlignment="1">
      <alignment horizontal="center" vertical="center"/>
    </xf>
    <xf numFmtId="166" fontId="25" fillId="9" borderId="25" xfId="1" applyNumberFormat="1" applyFont="1" applyFill="1" applyBorder="1" applyAlignment="1">
      <alignment horizontal="center" vertical="center"/>
    </xf>
    <xf numFmtId="166" fontId="18" fillId="9" borderId="24" xfId="1" applyNumberFormat="1" applyFont="1" applyFill="1" applyBorder="1" applyAlignment="1">
      <alignment horizontal="center" vertical="center" wrapText="1"/>
    </xf>
    <xf numFmtId="166" fontId="24" fillId="13" borderId="26" xfId="1" applyNumberFormat="1" applyFont="1" applyFill="1" applyBorder="1" applyAlignment="1">
      <alignment horizontal="center" vertical="center"/>
    </xf>
    <xf numFmtId="0" fontId="24" fillId="11" borderId="26" xfId="1" applyFont="1" applyFill="1" applyBorder="1" applyAlignment="1">
      <alignment horizontal="center" vertical="center"/>
    </xf>
    <xf numFmtId="166" fontId="23" fillId="9" borderId="25" xfId="1" applyNumberFormat="1" applyFont="1" applyFill="1" applyBorder="1" applyAlignment="1">
      <alignment horizontal="center" vertical="center"/>
    </xf>
    <xf numFmtId="166" fontId="24" fillId="11" borderId="24" xfId="1" applyNumberFormat="1" applyFont="1" applyFill="1" applyBorder="1" applyAlignment="1">
      <alignment horizontal="center" vertical="center"/>
    </xf>
    <xf numFmtId="166" fontId="16" fillId="10" borderId="27" xfId="0" applyNumberFormat="1" applyFont="1" applyFill="1" applyBorder="1" applyAlignment="1">
      <alignment horizontal="center" vertical="center"/>
    </xf>
    <xf numFmtId="166" fontId="24" fillId="0" borderId="28" xfId="1" applyNumberFormat="1" applyFont="1" applyBorder="1" applyAlignment="1">
      <alignment horizontal="center" vertical="center"/>
    </xf>
    <xf numFmtId="166" fontId="26" fillId="14" borderId="29" xfId="1" applyNumberFormat="1" applyFont="1" applyFill="1" applyBorder="1" applyAlignment="1">
      <alignment horizontal="center" vertical="center"/>
    </xf>
    <xf numFmtId="169" fontId="24" fillId="9" borderId="29" xfId="4" applyNumberFormat="1" applyFont="1" applyFill="1" applyBorder="1" applyAlignment="1">
      <alignment horizontal="center" vertical="center"/>
    </xf>
    <xf numFmtId="169" fontId="25" fillId="9" borderId="30" xfId="1" applyNumberFormat="1" applyFont="1" applyFill="1" applyBorder="1" applyAlignment="1">
      <alignment horizontal="center" vertical="center"/>
    </xf>
    <xf numFmtId="0" fontId="27" fillId="0" borderId="0" xfId="1" applyFont="1"/>
    <xf numFmtId="169" fontId="28" fillId="0" borderId="26" xfId="6" applyNumberFormat="1" applyFont="1" applyBorder="1" applyAlignment="1">
      <alignment horizontal="center" vertical="center"/>
    </xf>
    <xf numFmtId="169" fontId="2" fillId="0" borderId="26" xfId="1" applyNumberFormat="1" applyBorder="1" applyAlignment="1">
      <alignment horizontal="center" vertical="center"/>
    </xf>
    <xf numFmtId="169" fontId="28" fillId="0" borderId="26" xfId="1" applyNumberFormat="1" applyFont="1" applyBorder="1" applyAlignment="1">
      <alignment horizontal="center" vertical="center"/>
    </xf>
    <xf numFmtId="2" fontId="29" fillId="0" borderId="26" xfId="1" applyNumberFormat="1" applyFont="1" applyBorder="1" applyAlignment="1">
      <alignment horizontal="center" vertical="center"/>
    </xf>
    <xf numFmtId="0" fontId="30" fillId="0" borderId="0" xfId="1" applyFont="1"/>
    <xf numFmtId="0" fontId="31" fillId="15" borderId="31" xfId="1" applyFont="1" applyFill="1" applyBorder="1" applyAlignment="1">
      <alignment horizontal="center" vertical="center" wrapText="1"/>
    </xf>
    <xf numFmtId="0" fontId="31" fillId="15" borderId="32" xfId="1" applyFont="1" applyFill="1" applyBorder="1" applyAlignment="1">
      <alignment horizontal="center" vertical="center" wrapText="1"/>
    </xf>
    <xf numFmtId="0" fontId="32" fillId="16" borderId="32" xfId="1" applyFont="1" applyFill="1" applyBorder="1" applyAlignment="1">
      <alignment horizontal="center" vertical="center" wrapText="1"/>
    </xf>
    <xf numFmtId="0" fontId="32" fillId="17" borderId="32" xfId="1" applyFont="1" applyFill="1" applyBorder="1" applyAlignment="1">
      <alignment horizontal="center" vertical="center" wrapText="1"/>
    </xf>
    <xf numFmtId="0" fontId="31" fillId="18" borderId="32" xfId="1" applyFont="1" applyFill="1" applyBorder="1" applyAlignment="1">
      <alignment horizontal="center" vertical="center" wrapText="1"/>
    </xf>
    <xf numFmtId="0" fontId="33" fillId="18" borderId="32" xfId="1" applyFont="1" applyFill="1" applyBorder="1" applyAlignment="1">
      <alignment horizontal="center" vertical="center" wrapText="1"/>
    </xf>
    <xf numFmtId="9" fontId="33" fillId="18" borderId="33" xfId="1" applyNumberFormat="1" applyFont="1" applyFill="1" applyBorder="1" applyAlignment="1">
      <alignment horizontal="center" vertical="center"/>
    </xf>
    <xf numFmtId="0" fontId="2" fillId="0" borderId="26" xfId="1" applyBorder="1"/>
    <xf numFmtId="0" fontId="2" fillId="0" borderId="26" xfId="1" applyBorder="1" applyAlignment="1">
      <alignment vertical="center"/>
    </xf>
    <xf numFmtId="0" fontId="2" fillId="0" borderId="26" xfId="1" applyBorder="1" applyAlignment="1">
      <alignment horizontal="center"/>
    </xf>
    <xf numFmtId="0" fontId="2" fillId="0" borderId="26" xfId="1" applyBorder="1" applyAlignment="1">
      <alignment wrapText="1"/>
    </xf>
    <xf numFmtId="0" fontId="2" fillId="0" borderId="0" xfId="1" applyAlignment="1">
      <alignment vertical="center"/>
    </xf>
    <xf numFmtId="0" fontId="2" fillId="0" borderId="0" xfId="1" applyAlignment="1">
      <alignment horizontal="center" vertical="center"/>
    </xf>
    <xf numFmtId="0" fontId="39" fillId="0" borderId="0" xfId="1" applyFont="1" applyAlignment="1">
      <alignment horizontal="left" vertical="center"/>
    </xf>
    <xf numFmtId="0" fontId="0" fillId="19" borderId="0" xfId="0" applyFill="1"/>
    <xf numFmtId="0" fontId="40" fillId="19" borderId="35" xfId="7" applyFont="1" applyFill="1" applyBorder="1" applyAlignment="1">
      <alignment horizontal="center" vertical="center" wrapText="1"/>
    </xf>
    <xf numFmtId="166" fontId="41" fillId="0" borderId="36" xfId="1" applyNumberFormat="1" applyFont="1" applyBorder="1" applyAlignment="1">
      <alignment horizontal="center" vertical="center" wrapText="1"/>
    </xf>
    <xf numFmtId="166" fontId="42" fillId="0" borderId="0" xfId="0" applyNumberFormat="1" applyFont="1"/>
    <xf numFmtId="166" fontId="0" fillId="0" borderId="0" xfId="0" applyNumberFormat="1"/>
    <xf numFmtId="0" fontId="40" fillId="19" borderId="37" xfId="7" applyFont="1" applyFill="1" applyBorder="1" applyAlignment="1">
      <alignment horizontal="center" vertical="center" wrapText="1"/>
    </xf>
    <xf numFmtId="166" fontId="41" fillId="0" borderId="38" xfId="1" applyNumberFormat="1" applyFont="1" applyBorder="1" applyAlignment="1">
      <alignment horizontal="center" vertical="center" wrapText="1"/>
    </xf>
    <xf numFmtId="0" fontId="43" fillId="0" borderId="0" xfId="0" applyFont="1"/>
    <xf numFmtId="0" fontId="40" fillId="17" borderId="4" xfId="7" applyFont="1" applyFill="1" applyBorder="1" applyAlignment="1">
      <alignment horizontal="center" vertical="center" wrapText="1"/>
    </xf>
    <xf numFmtId="166" fontId="41" fillId="0" borderId="6" xfId="1" applyNumberFormat="1" applyFont="1" applyBorder="1" applyAlignment="1">
      <alignment horizontal="center" vertical="center" wrapText="1"/>
    </xf>
    <xf numFmtId="168" fontId="45" fillId="0" borderId="16" xfId="0" applyNumberFormat="1" applyFont="1" applyBorder="1" applyAlignment="1">
      <alignment vertical="center" wrapText="1"/>
    </xf>
    <xf numFmtId="0" fontId="9" fillId="0" borderId="21" xfId="1" applyFont="1" applyBorder="1" applyAlignment="1">
      <alignment horizontal="center" vertical="center"/>
    </xf>
    <xf numFmtId="165" fontId="12" fillId="8" borderId="22" xfId="1" applyNumberFormat="1" applyFont="1" applyFill="1" applyBorder="1" applyAlignment="1">
      <alignment horizontal="center"/>
    </xf>
    <xf numFmtId="0" fontId="9" fillId="0" borderId="22" xfId="1" applyFont="1" applyBorder="1" applyAlignment="1">
      <alignment horizontal="center" vertical="center" wrapText="1"/>
    </xf>
    <xf numFmtId="166" fontId="9" fillId="0" borderId="22" xfId="1" applyNumberFormat="1" applyFont="1" applyBorder="1" applyAlignment="1">
      <alignment horizontal="center" vertical="center"/>
    </xf>
    <xf numFmtId="0" fontId="13" fillId="9" borderId="22" xfId="1" applyFont="1" applyFill="1" applyBorder="1" applyAlignment="1">
      <alignment horizontal="center" vertical="center" wrapText="1"/>
    </xf>
    <xf numFmtId="0" fontId="14" fillId="8" borderId="22" xfId="1" applyFont="1" applyFill="1" applyBorder="1" applyAlignment="1">
      <alignment vertical="center" wrapText="1"/>
    </xf>
    <xf numFmtId="167" fontId="9" fillId="2" borderId="23" xfId="5" applyNumberFormat="1" applyFont="1" applyFill="1" applyBorder="1" applyAlignment="1" applyProtection="1">
      <alignment horizontal="center" vertical="center" wrapText="1"/>
    </xf>
    <xf numFmtId="0" fontId="9" fillId="0" borderId="41" xfId="1" applyFont="1" applyBorder="1" applyAlignment="1">
      <alignment horizontal="center" vertical="center"/>
    </xf>
    <xf numFmtId="165" fontId="12" fillId="8" borderId="42" xfId="1" applyNumberFormat="1" applyFont="1" applyFill="1" applyBorder="1" applyAlignment="1">
      <alignment horizontal="center"/>
    </xf>
    <xf numFmtId="0" fontId="9" fillId="0" borderId="42" xfId="1" applyFont="1" applyBorder="1" applyAlignment="1">
      <alignment horizontal="center" vertical="center" wrapText="1"/>
    </xf>
    <xf numFmtId="166" fontId="9" fillId="0" borderId="42" xfId="1" applyNumberFormat="1" applyFont="1" applyBorder="1" applyAlignment="1">
      <alignment horizontal="center" vertical="center"/>
    </xf>
    <xf numFmtId="0" fontId="13" fillId="9" borderId="42" xfId="1" applyFont="1" applyFill="1" applyBorder="1" applyAlignment="1">
      <alignment horizontal="center" vertical="center" wrapText="1"/>
    </xf>
    <xf numFmtId="0" fontId="37" fillId="8" borderId="42" xfId="1" applyFont="1" applyFill="1" applyBorder="1" applyAlignment="1">
      <alignment vertical="center" wrapText="1"/>
    </xf>
    <xf numFmtId="167" fontId="9" fillId="2" borderId="43" xfId="5" applyNumberFormat="1" applyFont="1" applyFill="1" applyBorder="1" applyAlignment="1" applyProtection="1">
      <alignment horizontal="center" vertical="center" wrapText="1"/>
    </xf>
    <xf numFmtId="0" fontId="40" fillId="19" borderId="21" xfId="7" applyFont="1" applyFill="1" applyBorder="1" applyAlignment="1">
      <alignment horizontal="center" vertical="center" wrapText="1"/>
    </xf>
    <xf numFmtId="166" fontId="41" fillId="0" borderId="23" xfId="1" applyNumberFormat="1" applyFont="1" applyBorder="1" applyAlignment="1">
      <alignment horizontal="center" vertical="center" wrapText="1"/>
    </xf>
    <xf numFmtId="166" fontId="41" fillId="0" borderId="43" xfId="1" applyNumberFormat="1" applyFont="1" applyBorder="1" applyAlignment="1">
      <alignment horizontal="center" vertical="center" wrapText="1"/>
    </xf>
    <xf numFmtId="0" fontId="46" fillId="2" borderId="0" xfId="3" applyFont="1" applyFill="1"/>
    <xf numFmtId="0" fontId="48" fillId="0" borderId="0" xfId="0" applyFont="1"/>
    <xf numFmtId="0" fontId="18" fillId="0" borderId="0" xfId="0" applyFont="1"/>
    <xf numFmtId="0" fontId="47" fillId="20" borderId="47" xfId="0" applyFont="1" applyFill="1" applyBorder="1" applyAlignment="1">
      <alignment horizontal="center" vertical="center" wrapText="1"/>
    </xf>
    <xf numFmtId="0" fontId="47" fillId="20" borderId="48" xfId="0" applyFont="1" applyFill="1" applyBorder="1" applyAlignment="1">
      <alignment horizontal="center" vertical="center" wrapText="1"/>
    </xf>
    <xf numFmtId="0" fontId="47" fillId="20" borderId="49" xfId="0" applyFont="1" applyFill="1" applyBorder="1" applyAlignment="1">
      <alignment horizontal="center" vertical="center" wrapText="1"/>
    </xf>
    <xf numFmtId="0" fontId="47" fillId="20" borderId="32" xfId="0" applyFont="1" applyFill="1" applyBorder="1" applyAlignment="1">
      <alignment horizontal="center" vertical="center" wrapText="1"/>
    </xf>
    <xf numFmtId="0" fontId="47" fillId="20" borderId="50" xfId="0" applyFont="1" applyFill="1" applyBorder="1" applyAlignment="1">
      <alignment horizontal="center" vertical="center" wrapText="1"/>
    </xf>
    <xf numFmtId="0" fontId="47" fillId="20" borderId="51" xfId="0" applyFont="1" applyFill="1" applyBorder="1" applyAlignment="1">
      <alignment horizontal="center" vertical="center" wrapText="1"/>
    </xf>
    <xf numFmtId="0" fontId="48" fillId="0" borderId="0" xfId="0" applyFont="1" applyAlignment="1">
      <alignment vertical="center" wrapText="1"/>
    </xf>
    <xf numFmtId="0" fontId="49" fillId="21" borderId="26" xfId="0" applyFont="1" applyFill="1" applyBorder="1" applyAlignment="1">
      <alignment horizontal="center" vertical="center" wrapText="1"/>
    </xf>
    <xf numFmtId="0" fontId="20" fillId="22" borderId="26" xfId="0" applyFont="1" applyFill="1" applyBorder="1" applyAlignment="1">
      <alignment horizontal="center" vertical="center" wrapText="1"/>
    </xf>
    <xf numFmtId="1" fontId="20" fillId="22" borderId="26" xfId="0" applyNumberFormat="1" applyFont="1" applyFill="1" applyBorder="1" applyAlignment="1">
      <alignment horizontal="center" vertical="center" wrapText="1"/>
    </xf>
    <xf numFmtId="0" fontId="20" fillId="23" borderId="26" xfId="0" applyFont="1" applyFill="1" applyBorder="1" applyAlignment="1">
      <alignment horizontal="center" vertical="center" wrapText="1"/>
    </xf>
    <xf numFmtId="0" fontId="49" fillId="21" borderId="2" xfId="0" applyFont="1" applyFill="1" applyBorder="1" applyAlignment="1">
      <alignment horizontal="center" vertical="center" wrapText="1"/>
    </xf>
    <xf numFmtId="0" fontId="49" fillId="24" borderId="26" xfId="0" applyFont="1" applyFill="1" applyBorder="1" applyAlignment="1">
      <alignment horizontal="center" vertical="center" wrapText="1"/>
    </xf>
    <xf numFmtId="0" fontId="50" fillId="24" borderId="26" xfId="0" applyFont="1" applyFill="1" applyBorder="1" applyAlignment="1">
      <alignment horizontal="center" vertical="center" wrapText="1"/>
    </xf>
    <xf numFmtId="9" fontId="50" fillId="24" borderId="26" xfId="0" applyNumberFormat="1" applyFont="1" applyFill="1" applyBorder="1" applyAlignment="1">
      <alignment horizontal="center" vertical="center"/>
    </xf>
    <xf numFmtId="0" fontId="52" fillId="19" borderId="26" xfId="1" applyFont="1" applyFill="1" applyBorder="1" applyAlignment="1">
      <alignment horizontal="center" vertical="center"/>
    </xf>
    <xf numFmtId="0" fontId="9" fillId="25" borderId="26" xfId="1" applyFont="1" applyFill="1" applyBorder="1" applyAlignment="1">
      <alignment horizontal="center" vertical="center"/>
    </xf>
    <xf numFmtId="166" fontId="21" fillId="16" borderId="26" xfId="1" applyNumberFormat="1" applyFont="1" applyFill="1" applyBorder="1" applyAlignment="1">
      <alignment horizontal="center" vertical="center"/>
    </xf>
    <xf numFmtId="166" fontId="24" fillId="9" borderId="26" xfId="1" applyNumberFormat="1" applyFont="1" applyFill="1" applyBorder="1" applyAlignment="1">
      <alignment horizontal="center" vertical="center"/>
    </xf>
    <xf numFmtId="166" fontId="52" fillId="19" borderId="26" xfId="1" applyNumberFormat="1" applyFont="1" applyFill="1" applyBorder="1" applyAlignment="1">
      <alignment horizontal="center" vertical="center"/>
    </xf>
    <xf numFmtId="0" fontId="18" fillId="19" borderId="0" xfId="1" applyFont="1" applyFill="1"/>
    <xf numFmtId="49" fontId="18" fillId="19" borderId="26" xfId="1" applyNumberFormat="1" applyFont="1" applyFill="1" applyBorder="1" applyAlignment="1">
      <alignment horizontal="center" vertical="center" wrapText="1"/>
    </xf>
    <xf numFmtId="49" fontId="18" fillId="8" borderId="52" xfId="1" applyNumberFormat="1" applyFont="1" applyFill="1" applyBorder="1" applyAlignment="1">
      <alignment horizontal="center" vertical="center" wrapText="1"/>
    </xf>
    <xf numFmtId="172" fontId="20" fillId="8" borderId="26" xfId="1" applyNumberFormat="1" applyFont="1" applyFill="1" applyBorder="1" applyAlignment="1">
      <alignment horizontal="center" vertical="center" wrapText="1"/>
    </xf>
    <xf numFmtId="169" fontId="24" fillId="8" borderId="26" xfId="1" applyNumberFormat="1" applyFont="1" applyFill="1" applyBorder="1" applyAlignment="1">
      <alignment horizontal="center" vertical="center"/>
    </xf>
    <xf numFmtId="0" fontId="20" fillId="26" borderId="26" xfId="1" applyFont="1" applyFill="1" applyBorder="1" applyAlignment="1">
      <alignment horizontal="center" vertical="center"/>
    </xf>
    <xf numFmtId="169" fontId="24" fillId="27" borderId="26" xfId="1" applyNumberFormat="1" applyFont="1" applyFill="1" applyBorder="1" applyAlignment="1">
      <alignment horizontal="center" vertical="center"/>
    </xf>
    <xf numFmtId="166" fontId="56" fillId="27" borderId="14" xfId="1" applyNumberFormat="1" applyFont="1" applyFill="1" applyBorder="1" applyAlignment="1">
      <alignment horizontal="center" vertical="center"/>
    </xf>
    <xf numFmtId="166" fontId="57" fillId="27" borderId="26" xfId="1" applyNumberFormat="1" applyFont="1" applyFill="1" applyBorder="1" applyAlignment="1">
      <alignment horizontal="center" vertical="center"/>
    </xf>
    <xf numFmtId="0" fontId="20" fillId="25" borderId="22" xfId="1" applyFont="1" applyFill="1" applyBorder="1" applyAlignment="1">
      <alignment horizontal="center" vertical="center"/>
    </xf>
    <xf numFmtId="166" fontId="51" fillId="16" borderId="26" xfId="1" applyNumberFormat="1" applyFont="1" applyFill="1" applyBorder="1" applyAlignment="1">
      <alignment horizontal="center" vertical="center"/>
    </xf>
    <xf numFmtId="166" fontId="23" fillId="8" borderId="26" xfId="1" applyNumberFormat="1" applyFont="1" applyFill="1" applyBorder="1" applyAlignment="1">
      <alignment horizontal="center" vertical="center"/>
    </xf>
    <xf numFmtId="166" fontId="24" fillId="8" borderId="26" xfId="1" applyNumberFormat="1" applyFont="1" applyFill="1" applyBorder="1" applyAlignment="1">
      <alignment horizontal="center" vertical="center" wrapText="1"/>
    </xf>
    <xf numFmtId="166" fontId="24" fillId="28" borderId="26" xfId="1" applyNumberFormat="1" applyFont="1" applyFill="1" applyBorder="1" applyAlignment="1">
      <alignment horizontal="center" vertical="center"/>
    </xf>
    <xf numFmtId="0" fontId="24" fillId="26" borderId="14" xfId="1" applyFont="1" applyFill="1" applyBorder="1" applyAlignment="1">
      <alignment horizontal="center" vertical="center"/>
    </xf>
    <xf numFmtId="166" fontId="23" fillId="8" borderId="14" xfId="1" applyNumberFormat="1" applyFont="1" applyFill="1" applyBorder="1" applyAlignment="1">
      <alignment horizontal="center" vertical="center"/>
    </xf>
    <xf numFmtId="166" fontId="24" fillId="26" borderId="26" xfId="1" applyNumberFormat="1" applyFont="1" applyFill="1" applyBorder="1" applyAlignment="1">
      <alignment horizontal="center" vertical="center"/>
    </xf>
    <xf numFmtId="166" fontId="24" fillId="0" borderId="26" xfId="1" applyNumberFormat="1" applyFont="1" applyBorder="1" applyAlignment="1">
      <alignment horizontal="center" vertical="center"/>
    </xf>
    <xf numFmtId="166" fontId="26" fillId="29" borderId="26" xfId="1" applyNumberFormat="1" applyFont="1" applyFill="1" applyBorder="1" applyAlignment="1">
      <alignment horizontal="center" vertical="center"/>
    </xf>
    <xf numFmtId="169" fontId="24" fillId="8" borderId="26" xfId="7" applyNumberFormat="1" applyFont="1" applyFill="1" applyBorder="1" applyAlignment="1">
      <alignment horizontal="center" vertical="center"/>
    </xf>
    <xf numFmtId="169" fontId="25" fillId="8" borderId="26" xfId="1" applyNumberFormat="1" applyFont="1" applyFill="1" applyBorder="1" applyAlignment="1">
      <alignment horizontal="center" vertical="center"/>
    </xf>
    <xf numFmtId="0" fontId="18" fillId="0" borderId="0" xfId="1" applyFont="1"/>
    <xf numFmtId="166" fontId="2" fillId="0" borderId="0" xfId="1" applyNumberFormat="1"/>
    <xf numFmtId="0" fontId="20" fillId="0" borderId="41" xfId="0" applyFont="1" applyBorder="1" applyAlignment="1">
      <alignment horizontal="center" vertical="center" wrapText="1"/>
    </xf>
    <xf numFmtId="0" fontId="48" fillId="0" borderId="42" xfId="0" applyFont="1" applyBorder="1" applyAlignment="1">
      <alignment horizontal="center" wrapText="1"/>
    </xf>
    <xf numFmtId="0" fontId="41" fillId="0" borderId="42" xfId="1" applyFont="1" applyBorder="1" applyAlignment="1">
      <alignment horizontal="center" vertical="center" wrapText="1"/>
    </xf>
    <xf numFmtId="166" fontId="41" fillId="0" borderId="42" xfId="1" applyNumberFormat="1" applyFont="1" applyBorder="1" applyAlignment="1">
      <alignment horizontal="center" vertical="center" wrapText="1"/>
    </xf>
    <xf numFmtId="0" fontId="24" fillId="8" borderId="42" xfId="1" applyFont="1" applyFill="1" applyBorder="1" applyAlignment="1">
      <alignment horizontal="center" vertical="center" wrapText="1"/>
    </xf>
    <xf numFmtId="0" fontId="24" fillId="0" borderId="42" xfId="7" applyFont="1" applyBorder="1" applyAlignment="1">
      <alignment horizontal="left" vertical="center" wrapText="1"/>
    </xf>
    <xf numFmtId="166" fontId="20" fillId="19" borderId="43" xfId="1" applyNumberFormat="1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48" fillId="0" borderId="26" xfId="0" applyFont="1" applyBorder="1" applyAlignment="1">
      <alignment horizontal="center" wrapText="1"/>
    </xf>
    <xf numFmtId="0" fontId="41" fillId="0" borderId="26" xfId="1" applyFont="1" applyBorder="1" applyAlignment="1">
      <alignment horizontal="center" vertical="center" wrapText="1"/>
    </xf>
    <xf numFmtId="166" fontId="41" fillId="0" borderId="26" xfId="1" applyNumberFormat="1" applyFont="1" applyBorder="1" applyAlignment="1">
      <alignment horizontal="center" vertical="center" wrapText="1"/>
    </xf>
    <xf numFmtId="0" fontId="24" fillId="8" borderId="26" xfId="1" applyFont="1" applyFill="1" applyBorder="1" applyAlignment="1">
      <alignment horizontal="center" vertical="center" wrapText="1"/>
    </xf>
    <xf numFmtId="0" fontId="24" fillId="0" borderId="26" xfId="7" applyFont="1" applyBorder="1" applyAlignment="1">
      <alignment horizontal="left" vertical="center" wrapText="1"/>
    </xf>
    <xf numFmtId="166" fontId="20" fillId="19" borderId="25" xfId="1" applyNumberFormat="1" applyFont="1" applyFill="1" applyBorder="1" applyAlignment="1">
      <alignment horizontal="center" vertical="center" wrapText="1"/>
    </xf>
    <xf numFmtId="0" fontId="58" fillId="0" borderId="0" xfId="1" applyFont="1" applyAlignment="1">
      <alignment horizontal="left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164" fontId="9" fillId="2" borderId="14" xfId="5" applyNumberFormat="1" applyFont="1" applyFill="1" applyBorder="1" applyAlignment="1" applyProtection="1">
      <alignment horizontal="center" vertical="center" wrapText="1"/>
    </xf>
    <xf numFmtId="49" fontId="19" fillId="10" borderId="18" xfId="0" applyNumberFormat="1" applyFont="1" applyFill="1" applyBorder="1" applyAlignment="1">
      <alignment horizontal="center" vertical="center" wrapText="1"/>
    </xf>
    <xf numFmtId="49" fontId="19" fillId="10" borderId="19" xfId="0" applyNumberFormat="1" applyFont="1" applyFill="1" applyBorder="1" applyAlignment="1">
      <alignment horizontal="center" vertical="center" wrapText="1"/>
    </xf>
    <xf numFmtId="49" fontId="19" fillId="10" borderId="20" xfId="0" applyNumberFormat="1" applyFont="1" applyFill="1" applyBorder="1" applyAlignment="1">
      <alignment horizontal="center" vertical="center" wrapText="1"/>
    </xf>
    <xf numFmtId="0" fontId="44" fillId="19" borderId="39" xfId="0" applyFont="1" applyFill="1" applyBorder="1" applyAlignment="1">
      <alignment horizontal="left" vertical="top" wrapText="1"/>
    </xf>
    <xf numFmtId="0" fontId="44" fillId="19" borderId="40" xfId="0" applyFont="1" applyFill="1" applyBorder="1" applyAlignment="1">
      <alignment horizontal="left" vertical="top" wrapText="1"/>
    </xf>
    <xf numFmtId="0" fontId="44" fillId="19" borderId="0" xfId="0" applyFont="1" applyFill="1" applyAlignment="1">
      <alignment horizontal="left" vertical="top" wrapText="1"/>
    </xf>
    <xf numFmtId="0" fontId="44" fillId="19" borderId="34" xfId="0" applyFont="1" applyFill="1" applyBorder="1" applyAlignment="1">
      <alignment horizontal="left" vertical="top" wrapText="1"/>
    </xf>
    <xf numFmtId="164" fontId="9" fillId="2" borderId="22" xfId="5" applyNumberFormat="1" applyFont="1" applyFill="1" applyBorder="1" applyAlignment="1" applyProtection="1">
      <alignment horizontal="center" vertical="center" wrapText="1"/>
    </xf>
    <xf numFmtId="164" fontId="9" fillId="2" borderId="42" xfId="5" applyNumberFormat="1" applyFont="1" applyFill="1" applyBorder="1" applyAlignment="1" applyProtection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7" fillId="0" borderId="2" xfId="0" applyFont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left" vertical="center" wrapText="1"/>
    </xf>
    <xf numFmtId="0" fontId="20" fillId="0" borderId="45" xfId="0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 wrapText="1"/>
    </xf>
    <xf numFmtId="171" fontId="20" fillId="0" borderId="42" xfId="10" applyNumberFormat="1" applyFont="1" applyFill="1" applyBorder="1" applyAlignment="1">
      <alignment horizontal="center" vertical="center" wrapText="1"/>
    </xf>
    <xf numFmtId="171" fontId="20" fillId="0" borderId="26" xfId="10" applyNumberFormat="1" applyFont="1" applyFill="1" applyBorder="1" applyAlignment="1">
      <alignment horizontal="center" vertical="center" wrapText="1"/>
    </xf>
  </cellXfs>
  <cellStyles count="11">
    <cellStyle name="Excel Built-in Explanatory Text" xfId="5" xr:uid="{9616E960-A46C-433D-B4D5-3063559F22F3}"/>
    <cellStyle name="Millares 2 2 3 2 2 2 2 2 2 2 2 2" xfId="10" xr:uid="{CABA9082-F9D4-482B-A217-86C2DA94BDE1}"/>
    <cellStyle name="Millares 2 2 3 2 2 2 2 2 3" xfId="8" xr:uid="{63B69572-7FF4-4A59-92B9-D8DB2166CC07}"/>
    <cellStyle name="Normal" xfId="0" builtinId="0"/>
    <cellStyle name="Normal 2 2" xfId="1" xr:uid="{81B8DF20-783C-4574-8F19-7B0E7CD16DA5}"/>
    <cellStyle name="Normal 2 2 6 2" xfId="2" xr:uid="{BF2BE428-3FC0-4C39-814A-E807633B4B55}"/>
    <cellStyle name="Normal 2 3" xfId="6" xr:uid="{117655AA-8AEA-408B-B290-4F5D9C6A2864}"/>
    <cellStyle name="Normal 2 3 2" xfId="9" xr:uid="{762B5517-FD28-4C5C-82BD-AFB57D764159}"/>
    <cellStyle name="Normal 3 4 2" xfId="7" xr:uid="{9064BA57-A9CB-4FDE-84ED-6043B4BB5EA0}"/>
    <cellStyle name="Normal 3 4 2 2" xfId="4" xr:uid="{9E3153E8-CF17-477F-AE54-7BEDF330BF44}"/>
    <cellStyle name="Normal 4 2" xfId="3" xr:uid="{25165098-1A00-4154-A2B7-F2AC6F6A2D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1279072</xdr:colOff>
      <xdr:row>20</xdr:row>
      <xdr:rowOff>2588125</xdr:rowOff>
    </xdr:from>
    <xdr:ext cx="1376022" cy="678927"/>
    <xdr:pic>
      <xdr:nvPicPr>
        <xdr:cNvPr id="2" name="2 Imagen">
          <a:extLst>
            <a:ext uri="{FF2B5EF4-FFF2-40B4-BE49-F238E27FC236}">
              <a16:creationId xmlns:a16="http://schemas.microsoft.com/office/drawing/2014/main" id="{2920766D-8785-4ADB-8F53-352641399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9179" y="3663089"/>
          <a:ext cx="1376022" cy="678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57832</xdr:colOff>
      <xdr:row>20</xdr:row>
      <xdr:rowOff>2429641</xdr:rowOff>
    </xdr:from>
    <xdr:ext cx="1139598" cy="842477"/>
    <xdr:pic>
      <xdr:nvPicPr>
        <xdr:cNvPr id="3" name="11 Imagen">
          <a:extLst>
            <a:ext uri="{FF2B5EF4-FFF2-40B4-BE49-F238E27FC236}">
              <a16:creationId xmlns:a16="http://schemas.microsoft.com/office/drawing/2014/main" id="{77039F8B-62C6-49C8-8504-716FAFB4F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7939" y="3504605"/>
          <a:ext cx="1139598" cy="8424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4</xdr:col>
      <xdr:colOff>190501</xdr:colOff>
      <xdr:row>20</xdr:row>
      <xdr:rowOff>68036</xdr:rowOff>
    </xdr:from>
    <xdr:to>
      <xdr:col>4</xdr:col>
      <xdr:colOff>2530929</xdr:colOff>
      <xdr:row>20</xdr:row>
      <xdr:rowOff>2278440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405E2C1-7AB9-5886-9317-9B89C0BD6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80608" y="1143000"/>
          <a:ext cx="2340428" cy="2210404"/>
        </a:xfrm>
        <a:prstGeom prst="rect">
          <a:avLst/>
        </a:prstGeom>
      </xdr:spPr>
    </xdr:pic>
    <xdr:clientData/>
  </xdr:twoCellAnchor>
  <xdr:oneCellAnchor>
    <xdr:from>
      <xdr:col>4</xdr:col>
      <xdr:colOff>1279072</xdr:colOff>
      <xdr:row>12</xdr:row>
      <xdr:rowOff>2588125</xdr:rowOff>
    </xdr:from>
    <xdr:ext cx="1376022" cy="678927"/>
    <xdr:pic>
      <xdr:nvPicPr>
        <xdr:cNvPr id="6" name="2 Imagen">
          <a:extLst>
            <a:ext uri="{FF2B5EF4-FFF2-40B4-BE49-F238E27FC236}">
              <a16:creationId xmlns:a16="http://schemas.microsoft.com/office/drawing/2014/main" id="{830596E5-E859-4963-B1C7-032A35346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9179" y="4370661"/>
          <a:ext cx="1376022" cy="678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57832</xdr:colOff>
      <xdr:row>12</xdr:row>
      <xdr:rowOff>2429641</xdr:rowOff>
    </xdr:from>
    <xdr:ext cx="1139598" cy="842477"/>
    <xdr:pic>
      <xdr:nvPicPr>
        <xdr:cNvPr id="7" name="11 Imagen">
          <a:extLst>
            <a:ext uri="{FF2B5EF4-FFF2-40B4-BE49-F238E27FC236}">
              <a16:creationId xmlns:a16="http://schemas.microsoft.com/office/drawing/2014/main" id="{43146FCC-A475-4E93-B811-B9C58D197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7939" y="4212177"/>
          <a:ext cx="1139598" cy="8424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190501</xdr:colOff>
      <xdr:row>12</xdr:row>
      <xdr:rowOff>68036</xdr:rowOff>
    </xdr:from>
    <xdr:ext cx="2340428" cy="2210404"/>
    <xdr:pic>
      <xdr:nvPicPr>
        <xdr:cNvPr id="8" name="Imagen 7">
          <a:extLst>
            <a:ext uri="{FF2B5EF4-FFF2-40B4-BE49-F238E27FC236}">
              <a16:creationId xmlns:a16="http://schemas.microsoft.com/office/drawing/2014/main" id="{F3C41ABA-8964-48DE-B9CF-EAC03AF2C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80608" y="1850572"/>
          <a:ext cx="2340428" cy="2210404"/>
        </a:xfrm>
        <a:prstGeom prst="rect">
          <a:avLst/>
        </a:prstGeom>
      </xdr:spPr>
    </xdr:pic>
    <xdr:clientData/>
  </xdr:oneCellAnchor>
  <xdr:oneCellAnchor>
    <xdr:from>
      <xdr:col>4</xdr:col>
      <xdr:colOff>1197429</xdr:colOff>
      <xdr:row>3</xdr:row>
      <xdr:rowOff>2560910</xdr:rowOff>
    </xdr:from>
    <xdr:ext cx="1376022" cy="678927"/>
    <xdr:pic>
      <xdr:nvPicPr>
        <xdr:cNvPr id="4" name="2 Imagen">
          <a:extLst>
            <a:ext uri="{FF2B5EF4-FFF2-40B4-BE49-F238E27FC236}">
              <a16:creationId xmlns:a16="http://schemas.microsoft.com/office/drawing/2014/main" id="{FFE63142-B999-471D-9DAB-86D4A403E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7536" y="3527017"/>
          <a:ext cx="1376022" cy="678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17011</xdr:colOff>
      <xdr:row>3</xdr:row>
      <xdr:rowOff>2470462</xdr:rowOff>
    </xdr:from>
    <xdr:ext cx="1139598" cy="842477"/>
    <xdr:pic>
      <xdr:nvPicPr>
        <xdr:cNvPr id="9" name="11 Imagen">
          <a:extLst>
            <a:ext uri="{FF2B5EF4-FFF2-40B4-BE49-F238E27FC236}">
              <a16:creationId xmlns:a16="http://schemas.microsoft.com/office/drawing/2014/main" id="{1CC255B8-315E-417B-BC33-70E25F372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7118" y="3436569"/>
          <a:ext cx="1139598" cy="8424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176894</xdr:colOff>
      <xdr:row>3</xdr:row>
      <xdr:rowOff>68036</xdr:rowOff>
    </xdr:from>
    <xdr:ext cx="2381250" cy="2248958"/>
    <xdr:pic>
      <xdr:nvPicPr>
        <xdr:cNvPr id="10" name="Imagen 9">
          <a:extLst>
            <a:ext uri="{FF2B5EF4-FFF2-40B4-BE49-F238E27FC236}">
              <a16:creationId xmlns:a16="http://schemas.microsoft.com/office/drawing/2014/main" id="{F303C62B-B5EB-4E26-B3B0-7D4D1BDB9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1" y="1034143"/>
          <a:ext cx="2381250" cy="224895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217714</xdr:colOff>
      <xdr:row>3</xdr:row>
      <xdr:rowOff>122465</xdr:rowOff>
    </xdr:from>
    <xdr:to>
      <xdr:col>4</xdr:col>
      <xdr:colOff>2367643</xdr:colOff>
      <xdr:row>3</xdr:row>
      <xdr:rowOff>2661467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4039C1A-0574-EA38-FB16-B8BF818BE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7821" y="1347108"/>
          <a:ext cx="2149929" cy="2539002"/>
        </a:xfrm>
        <a:prstGeom prst="rect">
          <a:avLst/>
        </a:prstGeom>
      </xdr:spPr>
    </xdr:pic>
    <xdr:clientData/>
  </xdr:twoCellAnchor>
  <xdr:twoCellAnchor editAs="oneCell">
    <xdr:from>
      <xdr:col>4</xdr:col>
      <xdr:colOff>149678</xdr:colOff>
      <xdr:row>4</xdr:row>
      <xdr:rowOff>136071</xdr:rowOff>
    </xdr:from>
    <xdr:to>
      <xdr:col>4</xdr:col>
      <xdr:colOff>2299607</xdr:colOff>
      <xdr:row>4</xdr:row>
      <xdr:rowOff>2675073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1F88560-1E62-4691-9A84-638CE8EDE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9785" y="4367892"/>
          <a:ext cx="2149929" cy="25390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52D71-D7D7-4CE0-9F2E-9EF84B862A96}">
  <dimension ref="A1:IU26"/>
  <sheetViews>
    <sheetView showGridLines="0" zoomScale="70" zoomScaleNormal="70" workbookViewId="0">
      <selection activeCell="G4" sqref="G4"/>
    </sheetView>
  </sheetViews>
  <sheetFormatPr baseColWidth="10" defaultColWidth="11.42578125" defaultRowHeight="12.75" x14ac:dyDescent="0.2"/>
  <cols>
    <col min="1" max="1" width="2.5703125" style="1" customWidth="1"/>
    <col min="2" max="2" width="7" style="2" customWidth="1"/>
    <col min="3" max="3" width="13.85546875" style="2" customWidth="1"/>
    <col min="4" max="4" width="13.85546875" style="1" customWidth="1"/>
    <col min="5" max="5" width="40" style="1" customWidth="1"/>
    <col min="6" max="6" width="13.5703125" style="1" customWidth="1"/>
    <col min="7" max="8" width="20" style="1" customWidth="1"/>
    <col min="9" max="9" width="72.5703125" style="1" customWidth="1"/>
    <col min="10" max="10" width="21.5703125" style="1" customWidth="1"/>
    <col min="11" max="11" width="16.85546875" style="1" customWidth="1"/>
    <col min="12" max="12" width="14.85546875" style="1" customWidth="1"/>
    <col min="13" max="13" width="40" style="1" customWidth="1"/>
    <col min="14" max="15" width="11.42578125" style="1"/>
    <col min="16" max="16" width="17" style="1" customWidth="1"/>
    <col min="17" max="17" width="13.7109375" style="1" customWidth="1"/>
    <col min="18" max="18" width="13.5703125" style="1" customWidth="1"/>
    <col min="19" max="19" width="20.140625" style="1" customWidth="1"/>
    <col min="20" max="20" width="14" style="1" bestFit="1" customWidth="1"/>
    <col min="21" max="21" width="11.7109375" style="1" bestFit="1" customWidth="1"/>
    <col min="22" max="22" width="17.42578125" style="1" bestFit="1" customWidth="1"/>
    <col min="23" max="23" width="13.7109375" style="1" customWidth="1"/>
    <col min="24" max="24" width="17.85546875" style="1" bestFit="1" customWidth="1"/>
    <col min="25" max="25" width="11.42578125" style="1"/>
    <col min="26" max="26" width="13.85546875" style="1" bestFit="1" customWidth="1"/>
    <col min="27" max="29" width="11.7109375" style="1" bestFit="1" customWidth="1"/>
    <col min="30" max="30" width="15.42578125" style="1" customWidth="1"/>
    <col min="31" max="31" width="13.5703125" style="1" customWidth="1"/>
    <col min="32" max="32" width="13.28515625" style="1" customWidth="1"/>
    <col min="33" max="33" width="16.140625" style="1" bestFit="1" customWidth="1"/>
    <col min="34" max="34" width="17.7109375" style="1" customWidth="1"/>
    <col min="35" max="35" width="15.28515625" style="1" customWidth="1"/>
    <col min="36" max="36" width="21.28515625" style="1" customWidth="1"/>
    <col min="37" max="37" width="11.42578125" style="1"/>
    <col min="38" max="38" width="14.85546875" style="1" bestFit="1" customWidth="1"/>
    <col min="39" max="39" width="12.7109375" style="1" bestFit="1" customWidth="1"/>
    <col min="40" max="40" width="11.5703125" style="1" bestFit="1" customWidth="1"/>
    <col min="41" max="41" width="12.7109375" style="1" bestFit="1" customWidth="1"/>
    <col min="42" max="42" width="14.85546875" style="1" bestFit="1" customWidth="1"/>
    <col min="43" max="43" width="12.7109375" style="1" bestFit="1" customWidth="1"/>
    <col min="44" max="44" width="11.42578125" style="1"/>
    <col min="45" max="46" width="11.5703125" style="1" bestFit="1" customWidth="1"/>
    <col min="47" max="16384" width="11.42578125" style="1"/>
  </cols>
  <sheetData>
    <row r="1" spans="1:255" ht="13.5" thickBot="1" x14ac:dyDescent="0.25"/>
    <row r="2" spans="1:255" s="3" customFormat="1" ht="21.75" customHeight="1" thickBot="1" x14ac:dyDescent="0.3">
      <c r="B2" s="165" t="s">
        <v>61</v>
      </c>
      <c r="C2" s="166"/>
      <c r="D2" s="166"/>
      <c r="E2" s="166"/>
      <c r="F2" s="166"/>
      <c r="G2" s="166"/>
      <c r="H2" s="166"/>
      <c r="I2" s="166"/>
      <c r="J2" s="167"/>
      <c r="K2" s="4" t="s">
        <v>0</v>
      </c>
      <c r="L2" s="5"/>
      <c r="M2" s="4"/>
      <c r="N2" s="6"/>
      <c r="O2" s="4"/>
      <c r="P2" s="4"/>
      <c r="Q2" s="4"/>
      <c r="R2" s="4"/>
      <c r="S2" s="4"/>
      <c r="T2" s="4"/>
      <c r="U2" s="4"/>
      <c r="V2" s="4"/>
      <c r="W2" s="4"/>
      <c r="X2" s="4"/>
      <c r="Y2" s="7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255" s="8" customFormat="1" ht="40.5" customHeight="1" thickBot="1" x14ac:dyDescent="0.35">
      <c r="B3" s="9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1" t="s">
        <v>6</v>
      </c>
      <c r="H3" s="11" t="s">
        <v>7</v>
      </c>
      <c r="I3" s="11" t="s">
        <v>8</v>
      </c>
      <c r="J3" s="12" t="s">
        <v>9</v>
      </c>
      <c r="K3" s="104" t="s">
        <v>63</v>
      </c>
      <c r="L3" s="14" t="s">
        <v>10</v>
      </c>
      <c r="M3" s="15" t="s">
        <v>11</v>
      </c>
      <c r="N3" s="15" t="s">
        <v>12</v>
      </c>
      <c r="O3" s="16" t="s">
        <v>13</v>
      </c>
      <c r="P3" s="17" t="s">
        <v>14</v>
      </c>
      <c r="Q3" s="18" t="s">
        <v>15</v>
      </c>
      <c r="R3" s="18" t="s">
        <v>16</v>
      </c>
      <c r="S3" s="18" t="s">
        <v>17</v>
      </c>
      <c r="T3" s="18" t="s">
        <v>18</v>
      </c>
      <c r="U3" s="18" t="s">
        <v>19</v>
      </c>
      <c r="V3" s="19" t="s">
        <v>20</v>
      </c>
      <c r="W3" s="20" t="s">
        <v>21</v>
      </c>
      <c r="X3" s="16" t="s">
        <v>22</v>
      </c>
      <c r="Y3" s="21" t="s">
        <v>23</v>
      </c>
      <c r="Z3" s="22" t="s">
        <v>24</v>
      </c>
      <c r="AA3" s="22" t="s">
        <v>25</v>
      </c>
      <c r="AB3" s="22" t="s">
        <v>26</v>
      </c>
      <c r="AC3" s="22" t="s">
        <v>27</v>
      </c>
      <c r="AD3" s="23" t="s">
        <v>28</v>
      </c>
      <c r="AE3" s="20" t="s">
        <v>29</v>
      </c>
      <c r="AF3" s="20" t="s">
        <v>30</v>
      </c>
      <c r="AG3" s="24" t="s">
        <v>18</v>
      </c>
      <c r="AH3" s="25" t="s">
        <v>31</v>
      </c>
      <c r="AI3" s="25" t="s">
        <v>32</v>
      </c>
      <c r="AJ3" s="26" t="s">
        <v>33</v>
      </c>
      <c r="AL3" s="27" t="s">
        <v>34</v>
      </c>
      <c r="AM3" s="27" t="s">
        <v>35</v>
      </c>
      <c r="AN3" s="27" t="s">
        <v>36</v>
      </c>
      <c r="AO3" s="27" t="s">
        <v>37</v>
      </c>
      <c r="AP3" s="27" t="s">
        <v>38</v>
      </c>
      <c r="AQ3" s="27" t="s">
        <v>39</v>
      </c>
      <c r="AS3" s="28" t="s">
        <v>40</v>
      </c>
      <c r="AT3" s="28" t="s">
        <v>41</v>
      </c>
    </row>
    <row r="4" spans="1:255" customFormat="1" ht="276.75" customHeight="1" thickBot="1" x14ac:dyDescent="0.35">
      <c r="A4" s="1"/>
      <c r="B4" s="87">
        <v>1</v>
      </c>
      <c r="C4" s="176" t="s">
        <v>42</v>
      </c>
      <c r="D4" s="176"/>
      <c r="E4" s="88" t="s">
        <v>43</v>
      </c>
      <c r="F4" s="89">
        <v>1</v>
      </c>
      <c r="G4" s="90">
        <f>1499+40</f>
        <v>1539</v>
      </c>
      <c r="H4" s="91" t="s">
        <v>49</v>
      </c>
      <c r="I4" s="92" t="s">
        <v>57</v>
      </c>
      <c r="J4" s="93">
        <f>F4*G4</f>
        <v>1539</v>
      </c>
      <c r="K4" s="4"/>
      <c r="L4" s="37" t="s">
        <v>44</v>
      </c>
      <c r="M4" s="169" t="s">
        <v>56</v>
      </c>
      <c r="N4" s="170"/>
      <c r="O4" s="171"/>
      <c r="P4" s="38">
        <f>1050/1.18</f>
        <v>889.83050847457628</v>
      </c>
      <c r="Q4" s="39">
        <v>50</v>
      </c>
      <c r="R4" s="40">
        <f>P4*Q4/100</f>
        <v>444.9152542372882</v>
      </c>
      <c r="S4" s="41">
        <f>R4*U4</f>
        <v>444.9152542372882</v>
      </c>
      <c r="T4" s="42">
        <f>P4+R4</f>
        <v>1334.7457627118645</v>
      </c>
      <c r="U4" s="39">
        <v>1</v>
      </c>
      <c r="V4" s="43">
        <v>0</v>
      </c>
      <c r="W4" s="44">
        <v>90</v>
      </c>
      <c r="X4" s="45">
        <f>U4*T4+V4+W4</f>
        <v>1424.7457627118645</v>
      </c>
      <c r="Y4" s="46" t="s">
        <v>45</v>
      </c>
      <c r="Z4" s="47">
        <v>50</v>
      </c>
      <c r="AA4" s="48">
        <v>1</v>
      </c>
      <c r="AB4" s="48">
        <v>1</v>
      </c>
      <c r="AC4" s="48">
        <v>1</v>
      </c>
      <c r="AD4" s="49">
        <f>Z4*AA4*AB4*AC4</f>
        <v>50</v>
      </c>
      <c r="AE4" s="50">
        <v>5</v>
      </c>
      <c r="AF4" s="51">
        <f>4%*(X4+AD4+AE4)</f>
        <v>59.189830508474579</v>
      </c>
      <c r="AG4" s="52">
        <f>X4+AD4+AF4+AE4</f>
        <v>1538.9355932203391</v>
      </c>
      <c r="AH4" s="53">
        <f>AG4/U4</f>
        <v>1538.9355932203391</v>
      </c>
      <c r="AI4" s="54">
        <f>AH4*18%</f>
        <v>277.00840677966102</v>
      </c>
      <c r="AJ4" s="55">
        <f>AH4+AI4</f>
        <v>1815.9440000000002</v>
      </c>
      <c r="AK4" s="56"/>
      <c r="AL4" s="57">
        <f>AJ4*U4</f>
        <v>1815.9440000000002</v>
      </c>
      <c r="AM4" s="58">
        <f>(AJ4-(AJ4/1.18))*U4</f>
        <v>277.00840677966107</v>
      </c>
      <c r="AN4" s="58">
        <f>(AJ4-(AJ4/1.02))*U4</f>
        <v>35.606745098039255</v>
      </c>
      <c r="AO4" s="58">
        <f>(AJ4-(AJ4/1.05))*U4</f>
        <v>86.47352380952384</v>
      </c>
      <c r="AP4" s="58">
        <f>R4*U4</f>
        <v>444.9152542372882</v>
      </c>
      <c r="AQ4" s="59">
        <f>AP4-AO4-AN4</f>
        <v>322.8349853297251</v>
      </c>
      <c r="AR4" s="1"/>
      <c r="AS4" s="60">
        <f>AP4*100/(AL4-AM4-AP4)</f>
        <v>40.667914332457492</v>
      </c>
      <c r="AT4" s="60">
        <f>AQ4*100/(AL4-AM4-AP4-AN4-AO4)</f>
        <v>33.21552380329905</v>
      </c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</row>
    <row r="5" spans="1:255" customFormat="1" ht="77.25" customHeight="1" thickBot="1" x14ac:dyDescent="0.35">
      <c r="A5" s="1"/>
      <c r="B5" s="94">
        <v>2</v>
      </c>
      <c r="C5" s="177" t="s">
        <v>59</v>
      </c>
      <c r="D5" s="177"/>
      <c r="E5" s="95" t="s">
        <v>43</v>
      </c>
      <c r="F5" s="96">
        <v>1</v>
      </c>
      <c r="G5" s="97">
        <v>200</v>
      </c>
      <c r="H5" s="98" t="s">
        <v>62</v>
      </c>
      <c r="I5" s="99" t="s">
        <v>60</v>
      </c>
      <c r="J5" s="100">
        <f>F5*G5</f>
        <v>200</v>
      </c>
      <c r="K5" s="4"/>
      <c r="L5" s="37" t="s">
        <v>44</v>
      </c>
      <c r="M5" s="169" t="s">
        <v>56</v>
      </c>
      <c r="N5" s="170"/>
      <c r="O5" s="171"/>
      <c r="P5" s="38">
        <f>1050/1.18</f>
        <v>889.83050847457628</v>
      </c>
      <c r="Q5" s="39">
        <v>44</v>
      </c>
      <c r="R5" s="40">
        <f>P5*Q5/100</f>
        <v>391.52542372881356</v>
      </c>
      <c r="S5" s="41">
        <f>R5*U5</f>
        <v>391.52542372881356</v>
      </c>
      <c r="T5" s="42">
        <f>P5+R5</f>
        <v>1281.3559322033898</v>
      </c>
      <c r="U5" s="39">
        <v>1</v>
      </c>
      <c r="V5" s="43">
        <v>0</v>
      </c>
      <c r="W5" s="44">
        <v>90</v>
      </c>
      <c r="X5" s="45">
        <f>U5*T5+V5+W5</f>
        <v>1371.3559322033898</v>
      </c>
      <c r="Y5" s="46" t="s">
        <v>45</v>
      </c>
      <c r="Z5" s="47">
        <v>50</v>
      </c>
      <c r="AA5" s="48">
        <v>1</v>
      </c>
      <c r="AB5" s="48">
        <v>1</v>
      </c>
      <c r="AC5" s="48">
        <v>1</v>
      </c>
      <c r="AD5" s="49">
        <f>Z5*AA5*AB5*AC5</f>
        <v>50</v>
      </c>
      <c r="AE5" s="50">
        <v>5</v>
      </c>
      <c r="AF5" s="51">
        <f>4%*(X5+AD5+AE5)</f>
        <v>57.054237288135596</v>
      </c>
      <c r="AG5" s="52">
        <f>X5+AD5+AF5+AE5</f>
        <v>1483.4101694915253</v>
      </c>
      <c r="AH5" s="53">
        <f>AG5/U5</f>
        <v>1483.4101694915253</v>
      </c>
      <c r="AI5" s="54">
        <f>AH5*18%</f>
        <v>267.01383050847454</v>
      </c>
      <c r="AJ5" s="55">
        <f>AH5+AI5</f>
        <v>1750.4239999999998</v>
      </c>
      <c r="AK5" s="56"/>
      <c r="AL5" s="57">
        <f>AJ5*U5</f>
        <v>1750.4239999999998</v>
      </c>
      <c r="AM5" s="58">
        <f>(AJ5-(AJ5/1.18))*U5</f>
        <v>267.01383050847448</v>
      </c>
      <c r="AN5" s="58">
        <f>(AJ5-(AJ5/1.02))*U5</f>
        <v>34.322039215686345</v>
      </c>
      <c r="AO5" s="58">
        <f>(AJ5-(AJ5/1.05))*U5</f>
        <v>83.353523809523949</v>
      </c>
      <c r="AP5" s="58">
        <f>R5*U5</f>
        <v>391.52542372881356</v>
      </c>
      <c r="AQ5" s="59">
        <f>AP5-AO5-AN5</f>
        <v>273.84986070360327</v>
      </c>
      <c r="AR5" s="1"/>
      <c r="AS5" s="60">
        <f>AP5*100/(AL5-AM5-AP5)</f>
        <v>35.857761109696817</v>
      </c>
      <c r="AT5" s="60">
        <f>AQ5*100/(AL5-AM5-AP5-AN5-AO5)</f>
        <v>28.109965042014139</v>
      </c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</row>
    <row r="6" spans="1:255" customFormat="1" ht="24" customHeight="1" x14ac:dyDescent="0.4">
      <c r="A6" s="76"/>
      <c r="B6" s="172" t="s">
        <v>53</v>
      </c>
      <c r="C6" s="172"/>
      <c r="D6" s="172"/>
      <c r="E6" s="172"/>
      <c r="F6" s="172"/>
      <c r="G6" s="172"/>
      <c r="H6" s="173"/>
      <c r="I6" s="101" t="s">
        <v>51</v>
      </c>
      <c r="J6" s="102">
        <f>SUM(J4:J5)</f>
        <v>1739</v>
      </c>
      <c r="K6" s="76"/>
      <c r="S6" s="79">
        <f>SUM(S17:S24)</f>
        <v>391.52542372881356</v>
      </c>
      <c r="W6" s="80">
        <f>SUM(W15:W15)</f>
        <v>0</v>
      </c>
      <c r="AE6" s="80">
        <f>SUM(AE15:AE15)</f>
        <v>0</v>
      </c>
      <c r="AF6" s="80">
        <f>SUM(AF15:AF15)</f>
        <v>0</v>
      </c>
    </row>
    <row r="7" spans="1:255" customFormat="1" ht="24" customHeight="1" thickBot="1" x14ac:dyDescent="0.35">
      <c r="A7" s="76"/>
      <c r="B7" s="174"/>
      <c r="C7" s="174"/>
      <c r="D7" s="174"/>
      <c r="E7" s="174"/>
      <c r="F7" s="174"/>
      <c r="G7" s="174"/>
      <c r="H7" s="175"/>
      <c r="I7" s="81" t="s">
        <v>52</v>
      </c>
      <c r="J7" s="78">
        <f>J6*0.18</f>
        <v>313.02</v>
      </c>
      <c r="K7" s="76"/>
      <c r="S7" s="83"/>
      <c r="AE7" s="80"/>
      <c r="AF7" s="80"/>
    </row>
    <row r="8" spans="1:255" customFormat="1" ht="24" customHeight="1" thickBot="1" x14ac:dyDescent="0.3">
      <c r="A8" s="76"/>
      <c r="B8" s="174"/>
      <c r="C8" s="174"/>
      <c r="D8" s="174"/>
      <c r="E8" s="174"/>
      <c r="F8" s="174"/>
      <c r="G8" s="174"/>
      <c r="H8" s="175"/>
      <c r="I8" s="84" t="s">
        <v>33</v>
      </c>
      <c r="J8" s="103">
        <f>J6+J7</f>
        <v>2052.02</v>
      </c>
      <c r="K8" s="76"/>
    </row>
    <row r="9" spans="1:255" s="73" customFormat="1" ht="27" customHeight="1" x14ac:dyDescent="0.25">
      <c r="B9" s="75"/>
      <c r="C9" s="74"/>
    </row>
    <row r="10" spans="1:255" ht="13.5" thickBot="1" x14ac:dyDescent="0.25"/>
    <row r="11" spans="1:255" s="3" customFormat="1" ht="21.75" customHeight="1" thickBot="1" x14ac:dyDescent="0.3">
      <c r="B11" s="165" t="s">
        <v>54</v>
      </c>
      <c r="C11" s="166"/>
      <c r="D11" s="166"/>
      <c r="E11" s="166"/>
      <c r="F11" s="166"/>
      <c r="G11" s="166"/>
      <c r="H11" s="166"/>
      <c r="I11" s="166"/>
      <c r="J11" s="167"/>
      <c r="K11" s="4" t="s">
        <v>0</v>
      </c>
      <c r="L11" s="5"/>
      <c r="M11" s="4"/>
      <c r="N11" s="6"/>
      <c r="O11" s="4"/>
      <c r="P11" s="4"/>
      <c r="Q11" s="4"/>
      <c r="R11" s="4"/>
      <c r="S11" s="4"/>
      <c r="T11" s="4"/>
      <c r="U11" s="4"/>
      <c r="V11" s="4"/>
      <c r="W11" s="4"/>
      <c r="X11" s="4"/>
      <c r="Y11" s="7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255" s="8" customFormat="1" ht="40.5" customHeight="1" thickBot="1" x14ac:dyDescent="0.35">
      <c r="B12" s="9" t="s">
        <v>1</v>
      </c>
      <c r="C12" s="10" t="s">
        <v>2</v>
      </c>
      <c r="D12" s="10" t="s">
        <v>3</v>
      </c>
      <c r="E12" s="10" t="s">
        <v>4</v>
      </c>
      <c r="F12" s="10" t="s">
        <v>5</v>
      </c>
      <c r="G12" s="11" t="s">
        <v>6</v>
      </c>
      <c r="H12" s="11" t="s">
        <v>7</v>
      </c>
      <c r="I12" s="11" t="s">
        <v>8</v>
      </c>
      <c r="J12" s="12" t="s">
        <v>9</v>
      </c>
      <c r="K12" s="13"/>
      <c r="L12" s="14" t="s">
        <v>10</v>
      </c>
      <c r="M12" s="15" t="s">
        <v>11</v>
      </c>
      <c r="N12" s="15" t="s">
        <v>12</v>
      </c>
      <c r="O12" s="16" t="s">
        <v>13</v>
      </c>
      <c r="P12" s="17" t="s">
        <v>14</v>
      </c>
      <c r="Q12" s="18" t="s">
        <v>15</v>
      </c>
      <c r="R12" s="18" t="s">
        <v>16</v>
      </c>
      <c r="S12" s="18" t="s">
        <v>17</v>
      </c>
      <c r="T12" s="18" t="s">
        <v>18</v>
      </c>
      <c r="U12" s="18" t="s">
        <v>19</v>
      </c>
      <c r="V12" s="19" t="s">
        <v>20</v>
      </c>
      <c r="W12" s="20" t="s">
        <v>21</v>
      </c>
      <c r="X12" s="16" t="s">
        <v>22</v>
      </c>
      <c r="Y12" s="21" t="s">
        <v>23</v>
      </c>
      <c r="Z12" s="22" t="s">
        <v>24</v>
      </c>
      <c r="AA12" s="22" t="s">
        <v>25</v>
      </c>
      <c r="AB12" s="22" t="s">
        <v>26</v>
      </c>
      <c r="AC12" s="22" t="s">
        <v>27</v>
      </c>
      <c r="AD12" s="23" t="s">
        <v>28</v>
      </c>
      <c r="AE12" s="20" t="s">
        <v>29</v>
      </c>
      <c r="AF12" s="20" t="s">
        <v>30</v>
      </c>
      <c r="AG12" s="24" t="s">
        <v>18</v>
      </c>
      <c r="AH12" s="25" t="s">
        <v>31</v>
      </c>
      <c r="AI12" s="25" t="s">
        <v>32</v>
      </c>
      <c r="AJ12" s="26" t="s">
        <v>33</v>
      </c>
      <c r="AL12" s="27" t="s">
        <v>34</v>
      </c>
      <c r="AM12" s="27" t="s">
        <v>35</v>
      </c>
      <c r="AN12" s="27" t="s">
        <v>36</v>
      </c>
      <c r="AO12" s="27" t="s">
        <v>37</v>
      </c>
      <c r="AP12" s="27" t="s">
        <v>38</v>
      </c>
      <c r="AQ12" s="27" t="s">
        <v>39</v>
      </c>
      <c r="AS12" s="28" t="s">
        <v>40</v>
      </c>
      <c r="AT12" s="28" t="s">
        <v>41</v>
      </c>
    </row>
    <row r="13" spans="1:255" customFormat="1" ht="285" customHeight="1" thickBot="1" x14ac:dyDescent="0.35">
      <c r="A13" s="1"/>
      <c r="B13" s="29">
        <v>1</v>
      </c>
      <c r="C13" s="168" t="s">
        <v>42</v>
      </c>
      <c r="D13" s="168"/>
      <c r="E13" s="30" t="s">
        <v>43</v>
      </c>
      <c r="F13" s="31">
        <v>1</v>
      </c>
      <c r="G13" s="32">
        <f>1499+40</f>
        <v>1539</v>
      </c>
      <c r="H13" s="33" t="s">
        <v>49</v>
      </c>
      <c r="I13" s="34" t="s">
        <v>57</v>
      </c>
      <c r="J13" s="35">
        <f>F13*G13</f>
        <v>1539</v>
      </c>
      <c r="K13" s="86" t="s">
        <v>58</v>
      </c>
      <c r="L13" s="37" t="s">
        <v>44</v>
      </c>
      <c r="M13" s="169" t="s">
        <v>56</v>
      </c>
      <c r="N13" s="170"/>
      <c r="O13" s="171"/>
      <c r="P13" s="38">
        <f>1050/1.18</f>
        <v>889.83050847457628</v>
      </c>
      <c r="Q13" s="39">
        <v>44</v>
      </c>
      <c r="R13" s="40">
        <f>P13*Q13/100</f>
        <v>391.52542372881356</v>
      </c>
      <c r="S13" s="41">
        <f>R13*U13</f>
        <v>391.52542372881356</v>
      </c>
      <c r="T13" s="42">
        <f>P13+R13</f>
        <v>1281.3559322033898</v>
      </c>
      <c r="U13" s="39">
        <v>1</v>
      </c>
      <c r="V13" s="43">
        <v>0</v>
      </c>
      <c r="W13" s="44">
        <v>90</v>
      </c>
      <c r="X13" s="45">
        <f>U13*T13+V13+W13</f>
        <v>1371.3559322033898</v>
      </c>
      <c r="Y13" s="46" t="s">
        <v>45</v>
      </c>
      <c r="Z13" s="47">
        <v>50</v>
      </c>
      <c r="AA13" s="48">
        <v>1</v>
      </c>
      <c r="AB13" s="48">
        <v>1</v>
      </c>
      <c r="AC13" s="48">
        <v>1</v>
      </c>
      <c r="AD13" s="49">
        <f>Z13*AA13*AB13*AC13</f>
        <v>50</v>
      </c>
      <c r="AE13" s="50">
        <v>5</v>
      </c>
      <c r="AF13" s="51">
        <f>4%*(X13+AD13+AE13)</f>
        <v>57.054237288135596</v>
      </c>
      <c r="AG13" s="52">
        <f>X13+AD13+AF13+AE13</f>
        <v>1483.4101694915253</v>
      </c>
      <c r="AH13" s="53">
        <f>AG13/U13</f>
        <v>1483.4101694915253</v>
      </c>
      <c r="AI13" s="54">
        <f>AH13*18%</f>
        <v>267.01383050847454</v>
      </c>
      <c r="AJ13" s="55">
        <f>AH13+AI13</f>
        <v>1750.4239999999998</v>
      </c>
      <c r="AK13" s="56"/>
      <c r="AL13" s="57">
        <f>AJ13*U13</f>
        <v>1750.4239999999998</v>
      </c>
      <c r="AM13" s="58">
        <f>(AJ13-(AJ13/1.18))*U13</f>
        <v>267.01383050847448</v>
      </c>
      <c r="AN13" s="58">
        <f>(AJ13-(AJ13/1.02))*U13</f>
        <v>34.322039215686345</v>
      </c>
      <c r="AO13" s="58">
        <f>(AJ13-(AJ13/1.05))*U13</f>
        <v>83.353523809523949</v>
      </c>
      <c r="AP13" s="58">
        <f>R13*U13</f>
        <v>391.52542372881356</v>
      </c>
      <c r="AQ13" s="59">
        <f>AP13-AO13-AN13</f>
        <v>273.84986070360327</v>
      </c>
      <c r="AR13" s="1"/>
      <c r="AS13" s="60">
        <f>AP13*100/(AL13-AM13-AP13)</f>
        <v>35.857761109696817</v>
      </c>
      <c r="AT13" s="60">
        <f>AQ13*100/(AL13-AM13-AP13-AN13-AO13)</f>
        <v>28.109965042014139</v>
      </c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</row>
    <row r="14" spans="1:255" customFormat="1" ht="24" customHeight="1" x14ac:dyDescent="0.4">
      <c r="A14" s="76"/>
      <c r="B14" s="172" t="s">
        <v>53</v>
      </c>
      <c r="C14" s="172"/>
      <c r="D14" s="172"/>
      <c r="E14" s="172"/>
      <c r="F14" s="172"/>
      <c r="G14" s="172"/>
      <c r="H14" s="173"/>
      <c r="I14" s="77" t="s">
        <v>51</v>
      </c>
      <c r="J14" s="78">
        <f>J13</f>
        <v>1539</v>
      </c>
      <c r="K14" s="76"/>
      <c r="S14" s="79">
        <f>SUM(S28:S35)</f>
        <v>0</v>
      </c>
      <c r="W14" s="80">
        <f>SUM(W26:W26)</f>
        <v>0</v>
      </c>
      <c r="AE14" s="80">
        <f>SUM(AE26:AE26)</f>
        <v>0</v>
      </c>
      <c r="AF14" s="80">
        <f>SUM(AF26:AF26)</f>
        <v>0</v>
      </c>
    </row>
    <row r="15" spans="1:255" customFormat="1" ht="24" customHeight="1" thickBot="1" x14ac:dyDescent="0.35">
      <c r="A15" s="76"/>
      <c r="B15" s="174"/>
      <c r="C15" s="174"/>
      <c r="D15" s="174"/>
      <c r="E15" s="174"/>
      <c r="F15" s="174"/>
      <c r="G15" s="174"/>
      <c r="H15" s="175"/>
      <c r="I15" s="81" t="s">
        <v>52</v>
      </c>
      <c r="J15" s="82">
        <f>J14*0.18</f>
        <v>277.02</v>
      </c>
      <c r="K15" s="76"/>
      <c r="S15" s="83"/>
      <c r="AE15" s="80"/>
      <c r="AF15" s="80"/>
    </row>
    <row r="16" spans="1:255" customFormat="1" ht="24" customHeight="1" thickBot="1" x14ac:dyDescent="0.3">
      <c r="A16" s="76"/>
      <c r="B16" s="174"/>
      <c r="C16" s="174"/>
      <c r="D16" s="174"/>
      <c r="E16" s="174"/>
      <c r="F16" s="174"/>
      <c r="G16" s="174"/>
      <c r="H16" s="175"/>
      <c r="I16" s="84" t="s">
        <v>33</v>
      </c>
      <c r="J16" s="85">
        <f>J14+J15</f>
        <v>1816.02</v>
      </c>
      <c r="K16" s="76"/>
    </row>
    <row r="17" spans="1:255" s="73" customFormat="1" ht="27" customHeight="1" x14ac:dyDescent="0.25">
      <c r="B17" s="75"/>
      <c r="C17" s="74"/>
    </row>
    <row r="18" spans="1:255" ht="13.5" thickBot="1" x14ac:dyDescent="0.25"/>
    <row r="19" spans="1:255" s="3" customFormat="1" ht="21.75" customHeight="1" thickBot="1" x14ac:dyDescent="0.3">
      <c r="B19" s="165" t="s">
        <v>50</v>
      </c>
      <c r="C19" s="166"/>
      <c r="D19" s="166"/>
      <c r="E19" s="166"/>
      <c r="F19" s="166"/>
      <c r="G19" s="166"/>
      <c r="H19" s="166"/>
      <c r="I19" s="166"/>
      <c r="J19" s="167"/>
      <c r="K19" s="4" t="s">
        <v>0</v>
      </c>
      <c r="L19" s="5"/>
      <c r="M19" s="4"/>
      <c r="N19" s="6"/>
      <c r="O19" s="4"/>
      <c r="P19" s="4"/>
      <c r="Q19" s="4"/>
      <c r="R19" s="4"/>
      <c r="S19" s="4"/>
      <c r="T19" s="4"/>
      <c r="U19" s="4"/>
      <c r="V19" s="4"/>
      <c r="W19" s="4"/>
      <c r="X19" s="4"/>
      <c r="Y19" s="7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255" s="8" customFormat="1" ht="40.5" customHeight="1" thickBot="1" x14ac:dyDescent="0.35">
      <c r="B20" s="9" t="s">
        <v>1</v>
      </c>
      <c r="C20" s="10" t="s">
        <v>2</v>
      </c>
      <c r="D20" s="10" t="s">
        <v>3</v>
      </c>
      <c r="E20" s="10" t="s">
        <v>4</v>
      </c>
      <c r="F20" s="10" t="s">
        <v>5</v>
      </c>
      <c r="G20" s="11" t="s">
        <v>6</v>
      </c>
      <c r="H20" s="11" t="s">
        <v>7</v>
      </c>
      <c r="I20" s="11" t="s">
        <v>8</v>
      </c>
      <c r="J20" s="12" t="s">
        <v>9</v>
      </c>
      <c r="K20" s="13"/>
      <c r="L20" s="14" t="s">
        <v>10</v>
      </c>
      <c r="M20" s="15" t="s">
        <v>11</v>
      </c>
      <c r="N20" s="15" t="s">
        <v>12</v>
      </c>
      <c r="O20" s="16" t="s">
        <v>13</v>
      </c>
      <c r="P20" s="17" t="s">
        <v>14</v>
      </c>
      <c r="Q20" s="18" t="s">
        <v>15</v>
      </c>
      <c r="R20" s="18" t="s">
        <v>16</v>
      </c>
      <c r="S20" s="18" t="s">
        <v>17</v>
      </c>
      <c r="T20" s="18" t="s">
        <v>18</v>
      </c>
      <c r="U20" s="18" t="s">
        <v>19</v>
      </c>
      <c r="V20" s="19" t="s">
        <v>20</v>
      </c>
      <c r="W20" s="20" t="s">
        <v>21</v>
      </c>
      <c r="X20" s="16" t="s">
        <v>22</v>
      </c>
      <c r="Y20" s="21" t="s">
        <v>23</v>
      </c>
      <c r="Z20" s="22" t="s">
        <v>24</v>
      </c>
      <c r="AA20" s="22" t="s">
        <v>25</v>
      </c>
      <c r="AB20" s="22" t="s">
        <v>26</v>
      </c>
      <c r="AC20" s="22" t="s">
        <v>27</v>
      </c>
      <c r="AD20" s="23" t="s">
        <v>28</v>
      </c>
      <c r="AE20" s="20" t="s">
        <v>29</v>
      </c>
      <c r="AF20" s="20" t="s">
        <v>30</v>
      </c>
      <c r="AG20" s="24" t="s">
        <v>18</v>
      </c>
      <c r="AH20" s="25" t="s">
        <v>31</v>
      </c>
      <c r="AI20" s="25" t="s">
        <v>32</v>
      </c>
      <c r="AJ20" s="26" t="s">
        <v>33</v>
      </c>
      <c r="AL20" s="27" t="s">
        <v>34</v>
      </c>
      <c r="AM20" s="27" t="s">
        <v>35</v>
      </c>
      <c r="AN20" s="27" t="s">
        <v>36</v>
      </c>
      <c r="AO20" s="27" t="s">
        <v>37</v>
      </c>
      <c r="AP20" s="27" t="s">
        <v>38</v>
      </c>
      <c r="AQ20" s="27" t="s">
        <v>39</v>
      </c>
      <c r="AS20" s="28" t="s">
        <v>40</v>
      </c>
      <c r="AT20" s="28" t="s">
        <v>41</v>
      </c>
    </row>
    <row r="21" spans="1:255" customFormat="1" ht="285" customHeight="1" thickBot="1" x14ac:dyDescent="0.35">
      <c r="A21" s="1"/>
      <c r="B21" s="29">
        <v>1</v>
      </c>
      <c r="C21" s="168" t="s">
        <v>42</v>
      </c>
      <c r="D21" s="168"/>
      <c r="E21" s="30" t="s">
        <v>43</v>
      </c>
      <c r="F21" s="31">
        <v>1</v>
      </c>
      <c r="G21" s="32">
        <v>1499</v>
      </c>
      <c r="H21" s="33" t="s">
        <v>49</v>
      </c>
      <c r="I21" s="34" t="s">
        <v>55</v>
      </c>
      <c r="J21" s="35">
        <f>F21*G21</f>
        <v>1499</v>
      </c>
      <c r="K21" s="36"/>
      <c r="L21" s="37" t="s">
        <v>44</v>
      </c>
      <c r="M21" s="169" t="s">
        <v>47</v>
      </c>
      <c r="N21" s="170"/>
      <c r="O21" s="171"/>
      <c r="P21" s="38">
        <f>1050/1.18</f>
        <v>889.83050847457628</v>
      </c>
      <c r="Q21" s="39">
        <v>44</v>
      </c>
      <c r="R21" s="40">
        <f>P21*Q21/100</f>
        <v>391.52542372881356</v>
      </c>
      <c r="S21" s="41">
        <f>R21*U21</f>
        <v>391.52542372881356</v>
      </c>
      <c r="T21" s="42">
        <f>P21+R21</f>
        <v>1281.3559322033898</v>
      </c>
      <c r="U21" s="39">
        <v>1</v>
      </c>
      <c r="V21" s="43">
        <v>0</v>
      </c>
      <c r="W21" s="44">
        <v>90</v>
      </c>
      <c r="X21" s="45">
        <f>U21*T21+V21+W21</f>
        <v>1371.3559322033898</v>
      </c>
      <c r="Y21" s="46" t="s">
        <v>45</v>
      </c>
      <c r="Z21" s="47">
        <v>50</v>
      </c>
      <c r="AA21" s="48">
        <v>1</v>
      </c>
      <c r="AB21" s="48">
        <v>1</v>
      </c>
      <c r="AC21" s="48">
        <v>1</v>
      </c>
      <c r="AD21" s="49">
        <f>Z21*AA21*AB21*AC21</f>
        <v>50</v>
      </c>
      <c r="AE21" s="50">
        <v>5</v>
      </c>
      <c r="AF21" s="51">
        <f>2%*(X21+AD21+AE21)</f>
        <v>28.527118644067798</v>
      </c>
      <c r="AG21" s="52">
        <f>X21+AD21+AF21+AE21</f>
        <v>1454.8830508474575</v>
      </c>
      <c r="AH21" s="53">
        <f>AG21/U21</f>
        <v>1454.8830508474575</v>
      </c>
      <c r="AI21" s="54">
        <f>AH21*18%</f>
        <v>261.87894915254236</v>
      </c>
      <c r="AJ21" s="55">
        <f>AH21+AI21</f>
        <v>1716.7619999999999</v>
      </c>
      <c r="AK21" s="56"/>
      <c r="AL21" s="57">
        <f>AJ21*U21</f>
        <v>1716.7619999999999</v>
      </c>
      <c r="AM21" s="58">
        <f>(AJ21-(AJ21/1.18))*U21</f>
        <v>261.87894915254219</v>
      </c>
      <c r="AN21" s="58">
        <f>(AJ21-(AJ21/1.02))*U21</f>
        <v>33.662000000000035</v>
      </c>
      <c r="AO21" s="58">
        <f>(AJ21-(AJ21/1.05))*U21</f>
        <v>81.750571428571448</v>
      </c>
      <c r="AP21" s="58">
        <f>R21*U21</f>
        <v>391.52542372881356</v>
      </c>
      <c r="AQ21" s="59">
        <f>AP21-AO21-AN21</f>
        <v>276.11285230024208</v>
      </c>
      <c r="AR21" s="1"/>
      <c r="AS21" s="60">
        <f>AP21*100/(AL21-AM21-AP21)</f>
        <v>36.819731550684509</v>
      </c>
      <c r="AT21" s="60">
        <f>AQ21*100/(AL21-AM21-AP21-AN21-AO21)</f>
        <v>29.127516478182489</v>
      </c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</row>
    <row r="22" spans="1:255" s="73" customFormat="1" ht="27" customHeight="1" x14ac:dyDescent="0.25">
      <c r="B22" s="75" t="s">
        <v>48</v>
      </c>
      <c r="C22" s="74"/>
    </row>
    <row r="24" spans="1:255" ht="24" thickBot="1" x14ac:dyDescent="0.4">
      <c r="L24" s="61" t="s">
        <v>46</v>
      </c>
    </row>
    <row r="25" spans="1:255" ht="45" x14ac:dyDescent="0.2">
      <c r="L25" s="62" t="s">
        <v>10</v>
      </c>
      <c r="M25" s="63" t="s">
        <v>11</v>
      </c>
      <c r="N25" s="63" t="s">
        <v>12</v>
      </c>
      <c r="O25" s="63" t="s">
        <v>13</v>
      </c>
      <c r="P25" s="64" t="s">
        <v>14</v>
      </c>
      <c r="Q25" s="64" t="s">
        <v>15</v>
      </c>
      <c r="R25" s="64" t="s">
        <v>16</v>
      </c>
      <c r="S25" s="64" t="s">
        <v>17</v>
      </c>
      <c r="T25" s="64" t="s">
        <v>18</v>
      </c>
      <c r="U25" s="64" t="s">
        <v>19</v>
      </c>
      <c r="V25" s="64" t="s">
        <v>20</v>
      </c>
      <c r="W25" s="63" t="s">
        <v>21</v>
      </c>
      <c r="X25" s="63" t="s">
        <v>22</v>
      </c>
      <c r="Y25" s="65" t="s">
        <v>23</v>
      </c>
      <c r="Z25" s="65" t="s">
        <v>24</v>
      </c>
      <c r="AA25" s="65" t="s">
        <v>25</v>
      </c>
      <c r="AB25" s="65" t="s">
        <v>26</v>
      </c>
      <c r="AC25" s="65" t="s">
        <v>27</v>
      </c>
      <c r="AD25" s="65" t="s">
        <v>28</v>
      </c>
      <c r="AE25" s="63" t="s">
        <v>29</v>
      </c>
      <c r="AF25" s="63" t="s">
        <v>30</v>
      </c>
      <c r="AG25" s="66" t="s">
        <v>18</v>
      </c>
      <c r="AH25" s="67" t="s">
        <v>31</v>
      </c>
      <c r="AI25" s="67" t="s">
        <v>32</v>
      </c>
      <c r="AJ25" s="68" t="s">
        <v>33</v>
      </c>
    </row>
    <row r="26" spans="1:255" x14ac:dyDescent="0.2">
      <c r="L26" s="69"/>
      <c r="M26" s="69"/>
      <c r="N26" s="70"/>
      <c r="O26" s="69"/>
      <c r="P26" s="69"/>
      <c r="Q26" s="69"/>
      <c r="R26" s="69"/>
      <c r="S26" s="69"/>
      <c r="T26" s="69"/>
      <c r="U26" s="71"/>
      <c r="V26" s="69"/>
      <c r="W26" s="69"/>
      <c r="X26" s="69"/>
      <c r="Y26" s="72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</row>
  </sheetData>
  <mergeCells count="13">
    <mergeCell ref="B6:H8"/>
    <mergeCell ref="B2:J2"/>
    <mergeCell ref="C4:D4"/>
    <mergeCell ref="M4:O4"/>
    <mergeCell ref="C5:D5"/>
    <mergeCell ref="M5:O5"/>
    <mergeCell ref="B19:J19"/>
    <mergeCell ref="C21:D21"/>
    <mergeCell ref="M21:O21"/>
    <mergeCell ref="B11:J11"/>
    <mergeCell ref="C13:D13"/>
    <mergeCell ref="M13:O13"/>
    <mergeCell ref="B14:H1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D96E-0802-46E2-A1CD-D24B79686695}">
  <dimension ref="B1:AJ10"/>
  <sheetViews>
    <sheetView showGridLines="0" tabSelected="1" zoomScale="70" zoomScaleNormal="70" workbookViewId="0">
      <selection activeCell="I11" sqref="I11"/>
    </sheetView>
  </sheetViews>
  <sheetFormatPr baseColWidth="10" defaultColWidth="11.42578125" defaultRowHeight="12.75" x14ac:dyDescent="0.2"/>
  <cols>
    <col min="1" max="1" width="2.5703125" style="1" customWidth="1"/>
    <col min="2" max="2" width="7" style="2" customWidth="1"/>
    <col min="3" max="3" width="13.85546875" style="2" customWidth="1"/>
    <col min="4" max="4" width="13.85546875" style="1" customWidth="1"/>
    <col min="5" max="5" width="40" style="1" customWidth="1"/>
    <col min="6" max="6" width="13.5703125" style="1" customWidth="1"/>
    <col min="7" max="8" width="20" style="1" customWidth="1"/>
    <col min="9" max="9" width="72.5703125" style="1" customWidth="1"/>
    <col min="10" max="10" width="22.140625" style="1" customWidth="1"/>
    <col min="11" max="11" width="16.85546875" style="1" customWidth="1"/>
    <col min="12" max="12" width="14.85546875" style="1" customWidth="1"/>
    <col min="13" max="13" width="40" style="1" customWidth="1"/>
    <col min="14" max="15" width="11.42578125" style="1"/>
    <col min="16" max="16" width="13.5703125" style="1" customWidth="1"/>
    <col min="17" max="17" width="13.7109375" style="1" customWidth="1"/>
    <col min="18" max="18" width="13.5703125" style="1" customWidth="1"/>
    <col min="19" max="19" width="20.140625" style="1" customWidth="1"/>
    <col min="20" max="20" width="14" style="1" bestFit="1" customWidth="1"/>
    <col min="21" max="21" width="11.7109375" style="1" bestFit="1" customWidth="1"/>
    <col min="22" max="22" width="17.42578125" style="1" bestFit="1" customWidth="1"/>
    <col min="23" max="23" width="19" style="1" customWidth="1"/>
    <col min="24" max="24" width="17.85546875" style="1" bestFit="1" customWidth="1"/>
    <col min="25" max="25" width="21.7109375" style="1" customWidth="1"/>
    <col min="26" max="26" width="13.85546875" style="1" bestFit="1" customWidth="1"/>
    <col min="27" max="29" width="11.7109375" style="1" bestFit="1" customWidth="1"/>
    <col min="30" max="30" width="15.42578125" style="1" customWidth="1"/>
    <col min="31" max="31" width="13.5703125" style="1" customWidth="1"/>
    <col min="32" max="32" width="13.28515625" style="1" customWidth="1"/>
    <col min="33" max="33" width="16.140625" style="1" bestFit="1" customWidth="1"/>
    <col min="34" max="34" width="17.7109375" style="1" customWidth="1"/>
    <col min="35" max="35" width="15.28515625" style="1" customWidth="1"/>
    <col min="36" max="36" width="21.28515625" style="1" customWidth="1"/>
    <col min="37" max="37" width="11.42578125" style="1"/>
    <col min="38" max="38" width="14.85546875" style="1" bestFit="1" customWidth="1"/>
    <col min="39" max="39" width="12.7109375" style="1" bestFit="1" customWidth="1"/>
    <col min="40" max="40" width="11.5703125" style="1" bestFit="1" customWidth="1"/>
    <col min="41" max="41" width="12.7109375" style="1" bestFit="1" customWidth="1"/>
    <col min="42" max="42" width="14.85546875" style="1" bestFit="1" customWidth="1"/>
    <col min="43" max="43" width="12.7109375" style="1" bestFit="1" customWidth="1"/>
    <col min="44" max="44" width="11.42578125" style="1"/>
    <col min="45" max="46" width="11.5703125" style="1" bestFit="1" customWidth="1"/>
    <col min="47" max="16384" width="11.42578125" style="1"/>
  </cols>
  <sheetData>
    <row r="1" spans="2:36" ht="13.5" thickBot="1" x14ac:dyDescent="0.25"/>
    <row r="2" spans="2:36" s="106" customFormat="1" ht="33" customHeight="1" thickBot="1" x14ac:dyDescent="0.35">
      <c r="B2" s="178" t="s">
        <v>85</v>
      </c>
      <c r="C2" s="179"/>
      <c r="D2" s="179"/>
      <c r="E2" s="179"/>
      <c r="F2" s="179"/>
      <c r="G2" s="179"/>
      <c r="H2" s="179"/>
      <c r="I2" s="179"/>
      <c r="J2" s="180"/>
      <c r="K2" s="105" t="s">
        <v>64</v>
      </c>
      <c r="L2" s="181" t="s">
        <v>65</v>
      </c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3"/>
    </row>
    <row r="3" spans="2:36" s="106" customFormat="1" ht="49.5" customHeight="1" thickBot="1" x14ac:dyDescent="0.35">
      <c r="B3" s="107" t="s">
        <v>66</v>
      </c>
      <c r="C3" s="108" t="s">
        <v>2</v>
      </c>
      <c r="D3" s="109" t="s">
        <v>67</v>
      </c>
      <c r="E3" s="110" t="s">
        <v>4</v>
      </c>
      <c r="F3" s="111" t="s">
        <v>5</v>
      </c>
      <c r="G3" s="108" t="s">
        <v>68</v>
      </c>
      <c r="H3" s="108" t="s">
        <v>69</v>
      </c>
      <c r="I3" s="108" t="s">
        <v>70</v>
      </c>
      <c r="J3" s="112" t="s">
        <v>71</v>
      </c>
      <c r="K3" s="113" t="s">
        <v>80</v>
      </c>
      <c r="L3" s="114" t="s">
        <v>10</v>
      </c>
      <c r="M3" s="114" t="s">
        <v>11</v>
      </c>
      <c r="N3" s="114" t="s">
        <v>12</v>
      </c>
      <c r="O3" s="114" t="s">
        <v>13</v>
      </c>
      <c r="P3" s="115" t="s">
        <v>14</v>
      </c>
      <c r="Q3" s="115" t="s">
        <v>15</v>
      </c>
      <c r="R3" s="115" t="s">
        <v>16</v>
      </c>
      <c r="S3" s="115" t="s">
        <v>17</v>
      </c>
      <c r="T3" s="115" t="s">
        <v>18</v>
      </c>
      <c r="U3" s="116" t="s">
        <v>19</v>
      </c>
      <c r="V3" s="115" t="s">
        <v>20</v>
      </c>
      <c r="W3" s="114" t="s">
        <v>21</v>
      </c>
      <c r="X3" s="114" t="s">
        <v>22</v>
      </c>
      <c r="Y3" s="117" t="s">
        <v>23</v>
      </c>
      <c r="Z3" s="117" t="s">
        <v>24</v>
      </c>
      <c r="AA3" s="117" t="s">
        <v>25</v>
      </c>
      <c r="AB3" s="117" t="s">
        <v>26</v>
      </c>
      <c r="AC3" s="117" t="s">
        <v>27</v>
      </c>
      <c r="AD3" s="117" t="s">
        <v>28</v>
      </c>
      <c r="AE3" s="114" t="s">
        <v>29</v>
      </c>
      <c r="AF3" s="118" t="s">
        <v>30</v>
      </c>
      <c r="AG3" s="119" t="s">
        <v>18</v>
      </c>
      <c r="AH3" s="120" t="s">
        <v>31</v>
      </c>
      <c r="AI3" s="120" t="s">
        <v>32</v>
      </c>
      <c r="AJ3" s="121" t="s">
        <v>33</v>
      </c>
    </row>
    <row r="4" spans="2:36" s="148" customFormat="1" ht="237" customHeight="1" thickBot="1" x14ac:dyDescent="0.35">
      <c r="B4" s="157">
        <v>1</v>
      </c>
      <c r="C4" s="185" t="s">
        <v>81</v>
      </c>
      <c r="D4" s="185"/>
      <c r="E4" s="158" t="s">
        <v>72</v>
      </c>
      <c r="F4" s="159">
        <v>60</v>
      </c>
      <c r="G4" s="160">
        <v>16.899999999999999</v>
      </c>
      <c r="H4" s="161" t="s">
        <v>78</v>
      </c>
      <c r="I4" s="162" t="s">
        <v>83</v>
      </c>
      <c r="J4" s="163">
        <f t="shared" ref="J4" si="0">F4*G4</f>
        <v>1013.9999999999999</v>
      </c>
      <c r="K4" s="127"/>
      <c r="L4" s="128" t="s">
        <v>75</v>
      </c>
      <c r="M4" s="129" t="s">
        <v>87</v>
      </c>
      <c r="N4" s="129" t="s">
        <v>76</v>
      </c>
      <c r="O4" s="130"/>
      <c r="P4" s="131">
        <v>10.5</v>
      </c>
      <c r="Q4" s="132">
        <v>39</v>
      </c>
      <c r="R4" s="133">
        <f t="shared" ref="R4" si="1">P4*Q4/100</f>
        <v>4.0949999999999998</v>
      </c>
      <c r="S4" s="134">
        <f t="shared" ref="S4" si="2">R4*U4</f>
        <v>245.7</v>
      </c>
      <c r="T4" s="135">
        <f t="shared" ref="T4" si="3">P4+R4</f>
        <v>14.594999999999999</v>
      </c>
      <c r="U4" s="136">
        <f t="shared" ref="U4" si="4">F4</f>
        <v>60</v>
      </c>
      <c r="V4" s="137">
        <f t="shared" ref="V4" si="5">P4*1</f>
        <v>10.5</v>
      </c>
      <c r="W4" s="125">
        <f>40+60</f>
        <v>100</v>
      </c>
      <c r="X4" s="138">
        <f t="shared" ref="X4" si="6">U4*T4+V4+W4</f>
        <v>986.19999999999993</v>
      </c>
      <c r="Y4" s="139" t="s">
        <v>77</v>
      </c>
      <c r="Z4" s="140"/>
      <c r="AA4" s="141">
        <v>1</v>
      </c>
      <c r="AB4" s="122">
        <v>1</v>
      </c>
      <c r="AC4" s="141">
        <v>1</v>
      </c>
      <c r="AD4" s="142">
        <f t="shared" ref="AD4" si="7">Z4*AA4*AB4*AC4</f>
        <v>0</v>
      </c>
      <c r="AE4" s="143">
        <v>8</v>
      </c>
      <c r="AF4" s="126">
        <f>1.5%*(X4+AD4+AE4)</f>
        <v>14.912999999999998</v>
      </c>
      <c r="AG4" s="144">
        <f t="shared" ref="AG4" si="8">X4+AD4+AF4+AE4</f>
        <v>1009.1129999999999</v>
      </c>
      <c r="AH4" s="145">
        <f t="shared" ref="AH4" si="9">AG4/U4</f>
        <v>16.818549999999998</v>
      </c>
      <c r="AI4" s="146">
        <f t="shared" ref="AI4" si="10">AH4*18%</f>
        <v>3.0273389999999996</v>
      </c>
      <c r="AJ4" s="147">
        <f t="shared" ref="AJ4" si="11">AH4+AI4</f>
        <v>19.845889</v>
      </c>
    </row>
    <row r="5" spans="2:36" s="148" customFormat="1" ht="237" customHeight="1" thickBot="1" x14ac:dyDescent="0.35">
      <c r="B5" s="150">
        <v>2</v>
      </c>
      <c r="C5" s="184" t="s">
        <v>82</v>
      </c>
      <c r="D5" s="184"/>
      <c r="E5" s="151" t="s">
        <v>72</v>
      </c>
      <c r="F5" s="152">
        <v>60</v>
      </c>
      <c r="G5" s="153">
        <v>25.9</v>
      </c>
      <c r="H5" s="154" t="s">
        <v>78</v>
      </c>
      <c r="I5" s="155" t="s">
        <v>84</v>
      </c>
      <c r="J5" s="156">
        <f t="shared" ref="J5" si="12">F5*G5</f>
        <v>1554</v>
      </c>
      <c r="K5" s="127"/>
      <c r="L5" s="128" t="s">
        <v>75</v>
      </c>
      <c r="M5" s="129" t="s">
        <v>73</v>
      </c>
      <c r="N5" s="129" t="s">
        <v>86</v>
      </c>
      <c r="O5" s="130"/>
      <c r="P5" s="131">
        <v>15.5</v>
      </c>
      <c r="Q5" s="132">
        <v>37.5</v>
      </c>
      <c r="R5" s="133">
        <f t="shared" ref="R5" si="13">P5*Q5/100</f>
        <v>5.8125</v>
      </c>
      <c r="S5" s="134">
        <f t="shared" ref="S5" si="14">R5*U5</f>
        <v>348.75</v>
      </c>
      <c r="T5" s="135">
        <f t="shared" ref="T5" si="15">P5+R5</f>
        <v>21.3125</v>
      </c>
      <c r="U5" s="136">
        <f t="shared" ref="U5" si="16">F5</f>
        <v>60</v>
      </c>
      <c r="V5" s="137">
        <f t="shared" ref="V5" si="17">P5*1</f>
        <v>15.5</v>
      </c>
      <c r="W5" s="125">
        <f>40+60</f>
        <v>100</v>
      </c>
      <c r="X5" s="138">
        <f t="shared" ref="X5" si="18">U5*T5+V5+W5</f>
        <v>1394.25</v>
      </c>
      <c r="Y5" s="139" t="s">
        <v>77</v>
      </c>
      <c r="Z5" s="140">
        <f>26+70</f>
        <v>96</v>
      </c>
      <c r="AA5" s="141">
        <v>1</v>
      </c>
      <c r="AB5" s="122">
        <v>1</v>
      </c>
      <c r="AC5" s="141">
        <v>1</v>
      </c>
      <c r="AD5" s="142">
        <f t="shared" ref="AD5" si="19">Z5*AA5*AB5*AC5</f>
        <v>96</v>
      </c>
      <c r="AE5" s="143">
        <v>8</v>
      </c>
      <c r="AF5" s="126">
        <f>1.5%*(X5+AD5+AE5)</f>
        <v>22.473749999999999</v>
      </c>
      <c r="AG5" s="144">
        <f t="shared" ref="AG5" si="20">X5+AD5+AF5+AE5</f>
        <v>1520.7237500000001</v>
      </c>
      <c r="AH5" s="145">
        <f t="shared" ref="AH5" si="21">AG5/U5</f>
        <v>25.345395833333335</v>
      </c>
      <c r="AI5" s="146">
        <f t="shared" ref="AI5" si="22">AH5*18%</f>
        <v>4.5621712500000005</v>
      </c>
      <c r="AJ5" s="147">
        <f t="shared" ref="AJ5" si="23">AH5+AI5</f>
        <v>29.907567083333333</v>
      </c>
    </row>
    <row r="6" spans="2:36" ht="25.5" x14ac:dyDescent="0.35">
      <c r="B6" s="164" t="s">
        <v>79</v>
      </c>
      <c r="J6" s="149"/>
      <c r="Q6" s="123">
        <f>AVERAGE(Q4:Q5)</f>
        <v>38.25</v>
      </c>
      <c r="S6" s="124">
        <f>SUM(S4:S5)</f>
        <v>594.45000000000005</v>
      </c>
      <c r="W6" s="124">
        <f>SUM(W4:W5)</f>
        <v>200</v>
      </c>
      <c r="AE6" s="124">
        <f>SUM(AE4:AE5)</f>
        <v>16</v>
      </c>
      <c r="AF6" s="124">
        <f>SUM(AF4:AF5)</f>
        <v>37.386749999999999</v>
      </c>
    </row>
    <row r="7" spans="2:36" ht="15" x14ac:dyDescent="0.25">
      <c r="S7"/>
    </row>
    <row r="8" spans="2:36" ht="24" thickBot="1" x14ac:dyDescent="0.4">
      <c r="L8" s="61" t="s">
        <v>46</v>
      </c>
    </row>
    <row r="9" spans="2:36" ht="45" x14ac:dyDescent="0.2">
      <c r="L9" s="62" t="s">
        <v>10</v>
      </c>
      <c r="M9" s="63" t="s">
        <v>11</v>
      </c>
      <c r="N9" s="63" t="s">
        <v>74</v>
      </c>
      <c r="O9" s="63" t="s">
        <v>13</v>
      </c>
      <c r="P9" s="64" t="s">
        <v>14</v>
      </c>
      <c r="Q9" s="64" t="s">
        <v>15</v>
      </c>
      <c r="R9" s="64" t="s">
        <v>16</v>
      </c>
      <c r="S9" s="64" t="s">
        <v>17</v>
      </c>
      <c r="T9" s="64" t="s">
        <v>18</v>
      </c>
      <c r="U9" s="64" t="s">
        <v>19</v>
      </c>
      <c r="V9" s="64" t="s">
        <v>20</v>
      </c>
      <c r="W9" s="63" t="s">
        <v>21</v>
      </c>
      <c r="X9" s="63" t="s">
        <v>22</v>
      </c>
      <c r="Y9" s="65" t="s">
        <v>23</v>
      </c>
      <c r="Z9" s="65" t="s">
        <v>24</v>
      </c>
      <c r="AA9" s="65" t="s">
        <v>25</v>
      </c>
      <c r="AB9" s="65" t="s">
        <v>26</v>
      </c>
      <c r="AC9" s="65" t="s">
        <v>27</v>
      </c>
      <c r="AD9" s="65" t="s">
        <v>28</v>
      </c>
      <c r="AE9" s="63" t="s">
        <v>29</v>
      </c>
      <c r="AF9" s="63" t="s">
        <v>30</v>
      </c>
      <c r="AG9" s="66" t="s">
        <v>18</v>
      </c>
      <c r="AH9" s="67" t="s">
        <v>31</v>
      </c>
      <c r="AI9" s="67" t="s">
        <v>32</v>
      </c>
      <c r="AJ9" s="68" t="s">
        <v>33</v>
      </c>
    </row>
    <row r="10" spans="2:36" x14ac:dyDescent="0.2">
      <c r="L10" s="69"/>
      <c r="M10" s="69"/>
      <c r="N10" s="70"/>
      <c r="O10" s="69"/>
      <c r="P10" s="69"/>
      <c r="Q10" s="69"/>
      <c r="R10" s="69"/>
      <c r="S10" s="69"/>
      <c r="T10" s="69"/>
      <c r="U10" s="71"/>
      <c r="V10" s="69"/>
      <c r="W10" s="69"/>
      <c r="X10" s="69"/>
      <c r="Y10" s="72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</row>
  </sheetData>
  <mergeCells count="4">
    <mergeCell ref="B2:J2"/>
    <mergeCell ref="L2:AB2"/>
    <mergeCell ref="C5:D5"/>
    <mergeCell ref="C4:D4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ENE</vt:lpstr>
      <vt:lpstr>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Área Comercial</dc:creator>
  <cp:lastModifiedBy>Área Comercial</cp:lastModifiedBy>
  <dcterms:created xsi:type="dcterms:W3CDTF">2026-01-09T17:12:58Z</dcterms:created>
  <dcterms:modified xsi:type="dcterms:W3CDTF">2026-05-12T00:29:27Z</dcterms:modified>
</cp:coreProperties>
</file>