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SBA Communications Corporation/BD Cotizaciones/2026/"/>
    </mc:Choice>
  </mc:AlternateContent>
  <xr:revisionPtr revIDLastSave="23" documentId="13_ncr:1_{DD1EE712-C3C4-46BC-8EF6-67F44805B648}" xr6:coauthVersionLast="47" xr6:coauthVersionMax="47" xr10:uidLastSave="{BDCBCCFB-9749-48B3-9734-3E45A51BEB4A}"/>
  <bookViews>
    <workbookView xWindow="-120" yWindow="-120" windowWidth="29040" windowHeight="15720" activeTab="1" xr2:uid="{9FF71EA6-4A54-4614-ADCD-A225CC9175C4}"/>
  </bookViews>
  <sheets>
    <sheet name="ENERO" sheetId="1" r:id="rId1"/>
    <sheet name="ABRIL Y MAY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2" l="1"/>
  <c r="V4" i="2"/>
  <c r="U4" i="2"/>
  <c r="R4" i="2"/>
  <c r="T4" i="2" s="1"/>
  <c r="J4" i="2"/>
  <c r="AD10" i="2"/>
  <c r="V10" i="2"/>
  <c r="U10" i="2"/>
  <c r="R10" i="2"/>
  <c r="T10" i="2" s="1"/>
  <c r="J10" i="2"/>
  <c r="AD9" i="2"/>
  <c r="V9" i="2"/>
  <c r="U9" i="2"/>
  <c r="R9" i="2"/>
  <c r="S9" i="2" s="1"/>
  <c r="J9" i="2"/>
  <c r="AD8" i="2"/>
  <c r="V8" i="2"/>
  <c r="U8" i="2"/>
  <c r="R8" i="2"/>
  <c r="J8" i="2"/>
  <c r="V12" i="2"/>
  <c r="AD12" i="2"/>
  <c r="U12" i="2"/>
  <c r="R12" i="2"/>
  <c r="J12" i="2"/>
  <c r="AD11" i="2"/>
  <c r="V11" i="2"/>
  <c r="U11" i="2"/>
  <c r="R11" i="2"/>
  <c r="T11" i="2" s="1"/>
  <c r="AD17" i="2"/>
  <c r="U17" i="2"/>
  <c r="V17" i="2"/>
  <c r="X4" i="2" l="1"/>
  <c r="K9" i="2"/>
  <c r="S4" i="2"/>
  <c r="K4" i="2" s="1"/>
  <c r="S8" i="2"/>
  <c r="K8" i="2" s="1"/>
  <c r="X10" i="2"/>
  <c r="T8" i="2"/>
  <c r="X8" i="2" s="1"/>
  <c r="S10" i="2"/>
  <c r="K10" i="2" s="1"/>
  <c r="T9" i="2"/>
  <c r="X9" i="2" s="1"/>
  <c r="X11" i="2"/>
  <c r="AF11" i="2" s="1"/>
  <c r="AG11" i="2" s="1"/>
  <c r="AH11" i="2" s="1"/>
  <c r="J11" i="2" s="1"/>
  <c r="S12" i="2"/>
  <c r="K12" i="2" s="1"/>
  <c r="T12" i="2"/>
  <c r="X12" i="2"/>
  <c r="AF12" i="2" s="1"/>
  <c r="AG12" i="2" s="1"/>
  <c r="AH12" i="2" s="1"/>
  <c r="S11" i="2"/>
  <c r="R17" i="2"/>
  <c r="S17" i="2" s="1"/>
  <c r="AF8" i="2" l="1"/>
  <c r="AG8" i="2" s="1"/>
  <c r="AH8" i="2" s="1"/>
  <c r="AI8" i="2" s="1"/>
  <c r="AJ8" i="2" s="1"/>
  <c r="AF4" i="2"/>
  <c r="AG4" i="2" s="1"/>
  <c r="AH4" i="2" s="1"/>
  <c r="AF10" i="2"/>
  <c r="AG10" i="2" s="1"/>
  <c r="AH10" i="2" s="1"/>
  <c r="AF9" i="2"/>
  <c r="AG9" i="2" s="1"/>
  <c r="AH9" i="2" s="1"/>
  <c r="K11" i="2"/>
  <c r="AI12" i="2"/>
  <c r="AJ12" i="2" s="1"/>
  <c r="AI11" i="2"/>
  <c r="AJ11" i="2" s="1"/>
  <c r="T17" i="2"/>
  <c r="X17" i="2" s="1"/>
  <c r="AF17" i="2" s="1"/>
  <c r="AI4" i="2" l="1"/>
  <c r="AJ4" i="2" s="1"/>
  <c r="AI10" i="2"/>
  <c r="AJ10" i="2" s="1"/>
  <c r="AI9" i="2"/>
  <c r="AJ9" i="2" s="1"/>
  <c r="AG17" i="2"/>
  <c r="AH17" i="2" s="1"/>
  <c r="AI17" i="2" s="1"/>
  <c r="AJ17" i="2" s="1"/>
  <c r="J17" i="2"/>
  <c r="K17" i="2" s="1"/>
  <c r="AD16" i="2" l="1"/>
  <c r="U16" i="2"/>
  <c r="V16" i="2"/>
  <c r="AD7" i="1"/>
  <c r="V7" i="1"/>
  <c r="U7" i="1"/>
  <c r="R7" i="1"/>
  <c r="T7" i="1" s="1"/>
  <c r="V6" i="1"/>
  <c r="V5" i="1"/>
  <c r="AD6" i="1"/>
  <c r="U6" i="1"/>
  <c r="P5" i="1"/>
  <c r="P4" i="1"/>
  <c r="AD5" i="1"/>
  <c r="W5" i="1"/>
  <c r="U5" i="1"/>
  <c r="W4" i="1"/>
  <c r="U4" i="1"/>
  <c r="AD4" i="1"/>
  <c r="J5" i="1"/>
  <c r="R16" i="2" l="1"/>
  <c r="S16" i="2" s="1"/>
  <c r="S7" i="1"/>
  <c r="X7" i="1"/>
  <c r="AF7" i="1" s="1"/>
  <c r="AG7" i="1" s="1"/>
  <c r="AH7" i="1" s="1"/>
  <c r="R6" i="1"/>
  <c r="S6" i="1" s="1"/>
  <c r="R5" i="1"/>
  <c r="S5" i="1" s="1"/>
  <c r="R4" i="1"/>
  <c r="T4" i="1" s="1"/>
  <c r="V4" i="1"/>
  <c r="T16" i="2" l="1"/>
  <c r="X16" i="2" s="1"/>
  <c r="J7" i="1"/>
  <c r="AI7" i="1"/>
  <c r="AJ7" i="1" s="1"/>
  <c r="T6" i="1"/>
  <c r="X6" i="1" s="1"/>
  <c r="AF6" i="1" s="1"/>
  <c r="AG6" i="1" s="1"/>
  <c r="AH6" i="1" s="1"/>
  <c r="J6" i="1" s="1"/>
  <c r="X4" i="1"/>
  <c r="AF4" i="1" s="1"/>
  <c r="AG4" i="1" s="1"/>
  <c r="AH4" i="1" s="1"/>
  <c r="AI4" i="1" s="1"/>
  <c r="AJ4" i="1" s="1"/>
  <c r="T5" i="1"/>
  <c r="X5" i="1" s="1"/>
  <c r="AF5" i="1" s="1"/>
  <c r="S4" i="1"/>
  <c r="J4" i="1"/>
  <c r="AF16" i="2" l="1"/>
  <c r="AG16" i="2" s="1"/>
  <c r="AH16" i="2" s="1"/>
  <c r="AI6" i="1"/>
  <c r="AJ6" i="1" s="1"/>
  <c r="AG5" i="1"/>
  <c r="AH5" i="1" s="1"/>
  <c r="AI5" i="1" s="1"/>
  <c r="J16" i="2" l="1"/>
  <c r="K16" i="2" s="1"/>
  <c r="AI16" i="2"/>
  <c r="AJ16" i="2" s="1"/>
  <c r="AJ5" i="1"/>
</calcChain>
</file>

<file path=xl/sharedStrings.xml><?xml version="1.0" encoding="utf-8"?>
<sst xmlns="http://schemas.openxmlformats.org/spreadsheetml/2006/main" count="222" uniqueCount="75">
  <si>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</si>
  <si>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</si>
  <si>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</si>
  <si>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</si>
  <si>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</si>
  <si>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</si>
  <si>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</si>
  <si>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</si>
  <si>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</si>
  <si>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</si>
  <si>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</si>
  <si>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</si>
  <si>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</si>
  <si>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</si>
  <si>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</si>
  <si>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</si>
  <si>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</si>
  <si>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</si>
  <si>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</si>
  <si>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</si>
  <si>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</si>
  <si>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</si>
  <si>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</si>
  <si>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</si>
  <si>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</si>
  <si>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</si>
  <si>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</si>
  <si>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</si>
  <si>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</si>
  <si>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</si>
  <si>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</si>
  <si>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</si>
  <si>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</si>
  <si>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</si>
  <si>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COTIZACIÓN PROPUESTA_SBA_22.01.26</t>
  </si>
  <si>
    <t>Imagen Referencial</t>
  </si>
  <si>
    <t>POWER BANK 5 K</t>
  </si>
  <si>
    <t>5 a 7 días utiles</t>
  </si>
  <si>
    <t>POWER BANK 10 K</t>
  </si>
  <si>
    <t>TIENDA PUBLICITARIA</t>
  </si>
  <si>
    <t xml:space="preserve">S/.44.49 + IGV </t>
  </si>
  <si>
    <t xml:space="preserve">S/.52.16 + IGV </t>
  </si>
  <si>
    <t>uv</t>
  </si>
  <si>
    <t>COGPI-1124</t>
  </si>
  <si>
    <t>FIAMBRERA HARXEM</t>
  </si>
  <si>
    <t>GLOBAL PROMO ITEMS</t>
  </si>
  <si>
    <t>S/.35.23+ IGV</t>
  </si>
  <si>
    <t>12 a 14 Días útiles</t>
  </si>
  <si>
    <r>
      <rPr>
        <b/>
        <u/>
        <sz val="18"/>
        <rFont val="Arial"/>
        <family val="2"/>
      </rPr>
      <t>POWER BANK 10 K</t>
    </r>
    <r>
      <rPr>
        <sz val="18"/>
        <rFont val="Arial"/>
        <family val="2"/>
      </rPr>
      <t xml:space="preserve">
Material: Plástico (ABS)
Capacidad: 10.000 mAh
Medida: 13,8cm x 6,8cm x 1,4cm
Incluye: Doble puerto USB con cable 3 en 1( Android, Iphione, Puerto C)
Presentación: Cajita individual
</t>
    </r>
    <r>
      <rPr>
        <b/>
        <sz val="18"/>
        <color rgb="FFFF0000"/>
        <rFont val="Arial"/>
        <family val="2"/>
      </rPr>
      <t>*Incluye 1 logo a 1 color por 1 lado</t>
    </r>
    <r>
      <rPr>
        <sz val="18"/>
        <rFont val="Arial"/>
        <family val="2"/>
      </rPr>
      <t xml:space="preserve">
</t>
    </r>
    <r>
      <rPr>
        <b/>
        <sz val="18"/>
        <color rgb="FFFF0000"/>
        <rFont val="Arial"/>
        <family val="2"/>
      </rPr>
      <t>*Arte y diseño debe ser facilitado por el cliente</t>
    </r>
  </si>
  <si>
    <r>
      <rPr>
        <b/>
        <u/>
        <sz val="18"/>
        <rFont val="Arial"/>
        <family val="2"/>
      </rPr>
      <t>POWER BANK 5 K</t>
    </r>
    <r>
      <rPr>
        <sz val="18"/>
        <rFont val="Arial"/>
        <family val="2"/>
      </rPr>
      <t xml:space="preserve">
Material: Plástico (ABS)
Capacidad: 5000 mAh
Medida: 9cm x 6,2cm x 1,3cm
Incluye: Doble puerto USB con cable 3 en 1( Android, Iphione, Puerto C)
Presentación: Cajita individual
</t>
    </r>
    <r>
      <rPr>
        <b/>
        <sz val="18"/>
        <color rgb="FFFF0000"/>
        <rFont val="Arial"/>
        <family val="2"/>
      </rPr>
      <t>*Incluye 1 logo a 1 color por 1 lado
*Arte y diseño debe ser facilitado por el cliente</t>
    </r>
  </si>
  <si>
    <r>
      <rPr>
        <b/>
        <u/>
        <sz val="18"/>
        <rFont val="Arial"/>
        <family val="2"/>
      </rPr>
      <t xml:space="preserve">FIAMBRERA HARXEM- </t>
    </r>
    <r>
      <rPr>
        <b/>
        <u/>
        <sz val="18"/>
        <color rgb="FFFF0000"/>
        <rFont val="Arial"/>
        <family val="2"/>
      </rPr>
      <t>IMPORTACION DIRECTA</t>
    </r>
    <r>
      <rPr>
        <sz val="18"/>
        <rFont val="Arial"/>
        <family val="2"/>
      </rPr>
      <t xml:space="preserve">
Material: PP veteado libre de BPA.
Certificación Food Grade
Medida: 5cm x 16,5cm x 11,2cm
Capacidad: 700 ml
Incluye: Cinta elástica de seguridad con tenedor y cuchillo.
Presentación: Cajita grupal
</t>
    </r>
    <r>
      <rPr>
        <b/>
        <sz val="18"/>
        <color rgb="FFFF0000"/>
        <rFont val="Arial"/>
        <family val="2"/>
      </rPr>
      <t>*Incluye 1 logo a 1 color o full color por 1 lado</t>
    </r>
    <r>
      <rPr>
        <sz val="18"/>
        <rFont val="Arial"/>
        <family val="2"/>
      </rPr>
      <t xml:space="preserve">
</t>
    </r>
    <r>
      <rPr>
        <b/>
        <sz val="18"/>
        <color rgb="FFFF0000"/>
        <rFont val="Arial"/>
        <family val="2"/>
      </rPr>
      <t>*Arte y diseño debe ser facilitado por el cliente</t>
    </r>
  </si>
  <si>
    <t>FIAMBRERA WEAVER</t>
  </si>
  <si>
    <t>COGPI-1739</t>
  </si>
  <si>
    <r>
      <rPr>
        <b/>
        <u/>
        <sz val="18"/>
        <rFont val="Arial"/>
        <family val="2"/>
      </rPr>
      <t xml:space="preserve">FIAMBRERA WEAVER- </t>
    </r>
    <r>
      <rPr>
        <b/>
        <u/>
        <sz val="18"/>
        <color rgb="FFFF0000"/>
        <rFont val="Arial"/>
        <family val="2"/>
      </rPr>
      <t>IMPORTACION DIRECTA</t>
    </r>
    <r>
      <rPr>
        <sz val="18"/>
        <rFont val="Arial"/>
        <family val="2"/>
      </rPr>
      <t xml:space="preserve">
Material: PP veteado libre de BPA.
Certificación Food Grade
Medida: 6.8 cm / 19.8 cm / 13.7 cm
Capacidad: 1000 ml
Incluye: Cinta elástica de seguridad con tenedor y cuchillo.
Presentación: Cajita grupal
</t>
    </r>
    <r>
      <rPr>
        <b/>
        <sz val="18"/>
        <color rgb="FFFF0000"/>
        <rFont val="Arial"/>
        <family val="2"/>
      </rPr>
      <t>*Incluye 1 logo a 1 color o full color por 1 lado</t>
    </r>
    <r>
      <rPr>
        <sz val="18"/>
        <rFont val="Arial"/>
        <family val="2"/>
      </rPr>
      <t xml:space="preserve">
</t>
    </r>
    <r>
      <rPr>
        <b/>
        <sz val="18"/>
        <color rgb="FFFF0000"/>
        <rFont val="Arial"/>
        <family val="2"/>
      </rPr>
      <t>*Arte y diseño debe ser facilitado por el cliente</t>
    </r>
  </si>
  <si>
    <t>COTIZACIÓN PROPUESTA_SBA_28.04.26</t>
  </si>
  <si>
    <t>YA INCLUYE</t>
  </si>
  <si>
    <t>POLO DEPORTIVOS WIN</t>
  </si>
  <si>
    <t>POLO DEPORTIVOS POLYHEXAGONAL</t>
  </si>
  <si>
    <t>7 a 8 días utiles</t>
  </si>
  <si>
    <r>
      <rPr>
        <b/>
        <u/>
        <sz val="18"/>
        <rFont val="Arial"/>
        <family val="2"/>
      </rPr>
      <t>POLO DEPORTIVOS WIN</t>
    </r>
    <r>
      <rPr>
        <sz val="18"/>
        <rFont val="Arial"/>
        <family val="2"/>
      </rPr>
      <t xml:space="preserve">
Material: Win
Modelo: Cuello redondo basteado y mangas cortas basta de la misma tela.
Impresión full color en sublimación base blanca.
Tallas: S, M, L
Molde unisex
Presentación: Bolsa individual, caja grupal
</t>
    </r>
    <r>
      <rPr>
        <b/>
        <sz val="18"/>
        <color rgb="FFFF0000"/>
        <rFont val="Arial"/>
        <family val="2"/>
      </rPr>
      <t>*Arte y diseño debe ser facilitado por el cliente.</t>
    </r>
  </si>
  <si>
    <r>
      <rPr>
        <b/>
        <u/>
        <sz val="18"/>
        <rFont val="Arial"/>
        <family val="2"/>
      </rPr>
      <t>POLO DEPORTIVOS POLYHEXAGONAL</t>
    </r>
    <r>
      <rPr>
        <sz val="18"/>
        <rFont val="Arial"/>
        <family val="2"/>
      </rPr>
      <t xml:space="preserve">
Material: Polyhexgonal.
Modelo: Cuello redondo basteado y mangas cortas basta de la misma tela.
Impresión full color en sulimacion base blanca.
Tallas: S, M, L
Molde unisex
Presentación: Bolsa individual, caja grupal
</t>
    </r>
    <r>
      <rPr>
        <b/>
        <sz val="18"/>
        <color rgb="FFFF0000"/>
        <rFont val="Arial"/>
        <family val="2"/>
      </rPr>
      <t>*Arte y diseño debe ser facilitado por el cliente.</t>
    </r>
  </si>
  <si>
    <t>LIZ SPORT</t>
  </si>
  <si>
    <t>COTIZACIÓN PROPUESTA_SBA_14.05.26</t>
  </si>
  <si>
    <t>3 a 4 Días útiles</t>
  </si>
  <si>
    <t>7 a 8 Días útiles</t>
  </si>
  <si>
    <t>POLO DEPORTIVO T-PRO</t>
  </si>
  <si>
    <t>DAVID TEX. CENTRAL</t>
  </si>
  <si>
    <r>
      <rPr>
        <b/>
        <u/>
        <sz val="18"/>
        <rFont val="Arial"/>
        <family val="2"/>
      </rPr>
      <t>POLO DEPORTIVO T-PRO</t>
    </r>
    <r>
      <rPr>
        <sz val="18"/>
        <rFont val="Arial"/>
        <family val="2"/>
      </rPr>
      <t xml:space="preserve">
Material:  T-PRO Tecnología Dryfit, Poliester/spandex.
Modelo: Cuello redondo basteado y mangas cortas basta de la misma tela.
Impresión full color en sublimación base blanca.
Tallas: S, M, L
Molde unisex
Presentación: Bolsa individual, caja grupal
</t>
    </r>
    <r>
      <rPr>
        <b/>
        <sz val="18"/>
        <color rgb="FFFF0000"/>
        <rFont val="Arial"/>
        <family val="2"/>
      </rPr>
      <t xml:space="preserve">*Arte y diseño debe ser facilitado por el cliente.
*Costo Adicional por Insignia en bordado: + S/ 4.90 </t>
    </r>
  </si>
  <si>
    <t>MUESTRA FISICA- POLO DEPORTIVO ESTANDAR</t>
  </si>
  <si>
    <t>MUESTRA FISICA- POLO DEPORTIVO
T-PRO</t>
  </si>
  <si>
    <r>
      <rPr>
        <b/>
        <u/>
        <sz val="18"/>
        <rFont val="Arial"/>
        <family val="2"/>
      </rPr>
      <t>MUESTRA FISICA- POLO DEPORTIVO TPRO</t>
    </r>
    <r>
      <rPr>
        <sz val="18"/>
        <rFont val="Arial"/>
        <family val="2"/>
      </rPr>
      <t xml:space="preserve">
Material:  T-PRO Tecnología Dryfit, Poliester/spandex.
Modelo: Cuello redondo basteado y mangas cortas basta de la misma tela.
Impresión full color en sublimación base blanca.
Tallas: S, M, L
Molde unisex
Presentación: Bolsa individual, caja grupal
</t>
    </r>
    <r>
      <rPr>
        <b/>
        <sz val="18"/>
        <color rgb="FFFF0000"/>
        <rFont val="Arial"/>
        <family val="2"/>
      </rPr>
      <t>*Arte y diseño debe ser facilitado por el cliente.</t>
    </r>
  </si>
  <si>
    <t>3 a 4 Días útiles
(21- 22 de mayo)</t>
  </si>
  <si>
    <r>
      <rPr>
        <b/>
        <u/>
        <sz val="18"/>
        <rFont val="Arial"/>
        <family val="2"/>
      </rPr>
      <t>MUESTRA FISICA- POLO DEPORTIVO ESTANDAR</t>
    </r>
    <r>
      <rPr>
        <sz val="18"/>
        <rFont val="Arial"/>
        <family val="2"/>
      </rPr>
      <t xml:space="preserve">
</t>
    </r>
    <r>
      <rPr>
        <b/>
        <sz val="18"/>
        <color rgb="FFFF0000"/>
        <rFont val="Arial"/>
        <family val="2"/>
      </rPr>
      <t>Material: Win o Polyhexgonal.</t>
    </r>
    <r>
      <rPr>
        <sz val="18"/>
        <rFont val="Arial"/>
        <family val="2"/>
      </rPr>
      <t xml:space="preserve">
Modelo: Cuello redondo basteado y mangas cortas basta de la misma tela.
Impresión full color en sulimacion base blanca.
Tallas: S, M, L
Molde unisex
Presentación: Bolsa individual, caja grupal
</t>
    </r>
    <r>
      <rPr>
        <b/>
        <sz val="18"/>
        <color rgb="FFFF0000"/>
        <rFont val="Arial"/>
        <family val="2"/>
      </rPr>
      <t>*Arte y diseño debe ser facilitado por el cliente.</t>
    </r>
  </si>
  <si>
    <t>APROBADO</t>
  </si>
  <si>
    <r>
      <rPr>
        <b/>
        <u/>
        <sz val="18"/>
        <rFont val="Arial"/>
        <family val="2"/>
      </rPr>
      <t>POLO DEPORTIVO T-PRO</t>
    </r>
    <r>
      <rPr>
        <sz val="18"/>
        <rFont val="Arial"/>
        <family val="2"/>
      </rPr>
      <t xml:space="preserve">
Material:  T-PRO Tecnología Dryfit, Poliester/spandex.
Modelo: Cuello redondo basteado y mangas cortas basta de la misma tela.
Impresión full color en sublimación base blanca.
Tallas: S, M, L
Molde unisex
Presentación: Bolsa individual, caja grupal
</t>
    </r>
    <r>
      <rPr>
        <b/>
        <sz val="18"/>
        <color rgb="FFFF0000"/>
        <rFont val="Arial"/>
        <family val="2"/>
      </rPr>
      <t xml:space="preserve">*Arte y diseño debe ser facilitado por el cliente.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</si>
</sst>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.&quot;\ #,##0.00"/>
    <numFmt numFmtId="165" formatCode="[$S/.-280A]\ #,##0.0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8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1"/>
      <color indexed="8"/>
      <name val="Calibri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u/>
      <sz val="18"/>
      <name val="Arial"/>
      <family val="2"/>
    </font>
    <font>
      <sz val="18"/>
      <color rgb="FFFF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indexed="8"/>
      <name val="Arial"/>
      <family val="2"/>
    </font>
    <font>
      <b/>
      <sz val="16"/>
      <name val="Arial"/>
      <family val="2"/>
    </font>
    <font>
      <sz val="18"/>
      <color theme="1"/>
      <name val="Arial"/>
      <family val="2"/>
    </font>
    <font>
      <b/>
      <sz val="18"/>
      <color indexed="10"/>
      <name val="Arial"/>
      <family val="2"/>
    </font>
    <font>
      <sz val="18"/>
      <color theme="2"/>
      <name val="Arial"/>
      <family val="2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</font>
    <font>
      <b/>
      <sz val="18"/>
      <color rgb="FFFF0000"/>
      <name val="Arial"/>
      <family val="2"/>
    </font>
    <font>
      <b/>
      <u/>
      <sz val="18"/>
      <color rgb="FFFF0000"/>
      <name val="Arial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7" fillId="0" borderId="0"/>
    <xf numFmtId="9" fontId="27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1" applyFont="1" applyAlignment="1">
      <alignment horizontal="center" vertical="center" wrapText="1"/>
    </xf>
    <xf numFmtId="0" fontId="1" fillId="0" borderId="0" xfId="1"/>
    <xf numFmtId="0" fontId="5" fillId="0" borderId="0" xfId="0" applyFont="1"/>
    <xf numFmtId="0" fontId="6" fillId="3" borderId="4" xfId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0" fillId="0" borderId="0" xfId="1" applyFont="1"/>
    <xf numFmtId="0" fontId="11" fillId="7" borderId="0" xfId="1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164" fontId="12" fillId="8" borderId="4" xfId="1" applyNumberFormat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 wrapText="1"/>
    </xf>
    <xf numFmtId="164" fontId="13" fillId="0" borderId="4" xfId="3" applyNumberFormat="1" applyFont="1" applyBorder="1" applyAlignment="1">
      <alignment horizontal="center" vertical="center" wrapText="1"/>
    </xf>
    <xf numFmtId="49" fontId="16" fillId="7" borderId="4" xfId="1" applyNumberFormat="1" applyFont="1" applyFill="1" applyBorder="1" applyAlignment="1">
      <alignment horizontal="center" vertical="center" wrapText="1"/>
    </xf>
    <xf numFmtId="165" fontId="17" fillId="0" borderId="4" xfId="1" applyNumberFormat="1" applyFont="1" applyBorder="1" applyAlignment="1">
      <alignment horizontal="center" vertical="center"/>
    </xf>
    <xf numFmtId="0" fontId="13" fillId="9" borderId="4" xfId="1" applyFont="1" applyFill="1" applyBorder="1" applyAlignment="1">
      <alignment horizontal="center" vertical="center"/>
    </xf>
    <xf numFmtId="165" fontId="18" fillId="10" borderId="4" xfId="1" applyNumberFormat="1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18" fillId="10" borderId="4" xfId="1" applyNumberFormat="1" applyFont="1" applyFill="1" applyBorder="1" applyAlignment="1">
      <alignment horizontal="center" vertical="center"/>
    </xf>
    <xf numFmtId="0" fontId="19" fillId="11" borderId="4" xfId="1" applyFont="1" applyFill="1" applyBorder="1" applyAlignment="1">
      <alignment horizontal="center" vertical="center"/>
    </xf>
    <xf numFmtId="164" fontId="20" fillId="12" borderId="4" xfId="1" applyNumberFormat="1" applyFont="1" applyFill="1" applyBorder="1" applyAlignment="1">
      <alignment horizontal="center" vertical="center"/>
    </xf>
    <xf numFmtId="164" fontId="20" fillId="0" borderId="4" xfId="1" applyNumberFormat="1" applyFont="1" applyBorder="1" applyAlignment="1">
      <alignment horizontal="center" vertical="center"/>
    </xf>
    <xf numFmtId="164" fontId="21" fillId="0" borderId="4" xfId="1" applyNumberFormat="1" applyFont="1" applyBorder="1" applyAlignment="1">
      <alignment horizontal="center" vertical="center" wrapText="1"/>
    </xf>
    <xf numFmtId="164" fontId="11" fillId="0" borderId="4" xfId="1" applyNumberFormat="1" applyFont="1" applyBorder="1" applyAlignment="1">
      <alignment horizontal="center" vertical="center" wrapText="1"/>
    </xf>
    <xf numFmtId="164" fontId="18" fillId="13" borderId="4" xfId="1" applyNumberFormat="1" applyFont="1" applyFill="1" applyBorder="1" applyAlignment="1">
      <alignment horizontal="center" vertical="center" wrapText="1"/>
    </xf>
    <xf numFmtId="0" fontId="18" fillId="14" borderId="4" xfId="1" applyFont="1" applyFill="1" applyBorder="1" applyAlignment="1">
      <alignment horizontal="center" vertical="center"/>
    </xf>
    <xf numFmtId="164" fontId="18" fillId="0" borderId="4" xfId="1" applyNumberFormat="1" applyFont="1" applyBorder="1" applyAlignment="1">
      <alignment horizontal="center" vertical="center"/>
    </xf>
    <xf numFmtId="164" fontId="20" fillId="9" borderId="4" xfId="1" applyNumberFormat="1" applyFont="1" applyFill="1" applyBorder="1" applyAlignment="1">
      <alignment horizontal="center" vertical="center"/>
    </xf>
    <xf numFmtId="164" fontId="15" fillId="0" borderId="4" xfId="1" applyNumberFormat="1" applyFont="1" applyBorder="1" applyAlignment="1">
      <alignment horizontal="center" vertical="center"/>
    </xf>
    <xf numFmtId="164" fontId="22" fillId="15" borderId="4" xfId="1" applyNumberFormat="1" applyFont="1" applyFill="1" applyBorder="1" applyAlignment="1">
      <alignment horizontal="center" vertical="center"/>
    </xf>
    <xf numFmtId="165" fontId="11" fillId="0" borderId="4" xfId="2" applyNumberFormat="1" applyFont="1" applyBorder="1" applyAlignment="1">
      <alignment horizontal="center" vertical="center"/>
    </xf>
    <xf numFmtId="0" fontId="23" fillId="0" borderId="0" xfId="0" applyFont="1"/>
    <xf numFmtId="0" fontId="9" fillId="5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9" fontId="8" fillId="6" borderId="4" xfId="1" applyNumberFormat="1" applyFont="1" applyFill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7" fillId="0" borderId="4" xfId="0" quotePrefix="1" applyFont="1" applyBorder="1" applyAlignment="1">
      <alignment vertical="center" wrapText="1"/>
    </xf>
    <xf numFmtId="9" fontId="17" fillId="0" borderId="0" xfId="4" applyFont="1" applyAlignment="1">
      <alignment horizontal="center" vertical="center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7" fillId="0" borderId="4" xfId="0" quotePrefix="1" applyFont="1" applyBorder="1" applyAlignment="1">
      <alignment horizontal="center" vertical="center" wrapText="1"/>
    </xf>
  </cellXfs>
  <cellStyles count="5">
    <cellStyle name="Normal" xfId="0" builtinId="0"/>
    <cellStyle name="Normal 2 2" xfId="1" xr:uid="{58962746-EEC9-4F9D-908E-0182CA036DF7}"/>
    <cellStyle name="Normal 2 3 2 2" xfId="3" xr:uid="{ABDAADBA-4B92-4ACD-9B34-6BB5783CE23B}"/>
    <cellStyle name="Normal 3 4 2" xfId="2" xr:uid="{4FA31074-0431-4727-A670-7044280290AE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A40B281-06B8-4E11-AF1A-DC1F5E405ED1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1058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3C8AC0D-B3D0-4149-8A92-C3A61DACEA99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1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491132</xdr:colOff>
      <xdr:row>3</xdr:row>
      <xdr:rowOff>416718</xdr:rowOff>
    </xdr:from>
    <xdr:to>
      <xdr:col>4</xdr:col>
      <xdr:colOff>3820708</xdr:colOff>
      <xdr:row>3</xdr:row>
      <xdr:rowOff>3365652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22AB23-BA46-57BD-B1AD-28C49A403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460" y="1518046"/>
          <a:ext cx="3329576" cy="2948934"/>
        </a:xfrm>
        <a:prstGeom prst="rect">
          <a:avLst/>
        </a:prstGeom>
      </xdr:spPr>
    </xdr:pic>
    <xdr:clientData/>
  </xdr:twoCellAnchor>
  <xdr:twoCellAnchor editAs="oneCell">
    <xdr:from>
      <xdr:col>4</xdr:col>
      <xdr:colOff>446484</xdr:colOff>
      <xdr:row>4</xdr:row>
      <xdr:rowOff>520899</xdr:rowOff>
    </xdr:from>
    <xdr:to>
      <xdr:col>4</xdr:col>
      <xdr:colOff>3776060</xdr:colOff>
      <xdr:row>4</xdr:row>
      <xdr:rowOff>3469833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2F233A-E2D6-4879-A77C-D87684CF8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2812" y="5521524"/>
          <a:ext cx="3329576" cy="2948934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5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43C8450-C1BD-42E2-BCCA-51C95315117C}"/>
            </a:ext>
          </a:extLst>
        </xdr:cNvPr>
        <xdr:cNvSpPr>
          <a:spLocks noChangeAspect="1" noChangeArrowheads="1"/>
        </xdr:cNvSpPr>
      </xdr:nvSpPr>
      <xdr:spPr bwMode="auto">
        <a:xfrm>
          <a:off x="18067734" y="50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1384103</xdr:colOff>
      <xdr:row>5</xdr:row>
      <xdr:rowOff>1696640</xdr:rowOff>
    </xdr:from>
    <xdr:to>
      <xdr:col>4</xdr:col>
      <xdr:colOff>3646290</xdr:colOff>
      <xdr:row>5</xdr:row>
      <xdr:rowOff>3154262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108F05-BA68-B9C2-72D9-0A862F53F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4376" y="10596562"/>
          <a:ext cx="2262187" cy="1457622"/>
        </a:xfrm>
        <a:prstGeom prst="rect">
          <a:avLst/>
        </a:prstGeom>
      </xdr:spPr>
    </xdr:pic>
    <xdr:clientData/>
  </xdr:twoCellAnchor>
  <xdr:twoCellAnchor editAs="oneCell">
    <xdr:from>
      <xdr:col>4</xdr:col>
      <xdr:colOff>431602</xdr:colOff>
      <xdr:row>5</xdr:row>
      <xdr:rowOff>506016</xdr:rowOff>
    </xdr:from>
    <xdr:to>
      <xdr:col>4</xdr:col>
      <xdr:colOff>2375002</xdr:colOff>
      <xdr:row>5</xdr:row>
      <xdr:rowOff>1610598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5921C1-10C7-2A8C-30FA-3CEF9C37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9405938"/>
          <a:ext cx="1943400" cy="1104582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7EAC488-57A9-49E0-9F60-1E5E9193734E}"/>
            </a:ext>
          </a:extLst>
        </xdr:cNvPr>
        <xdr:cNvSpPr>
          <a:spLocks noChangeAspect="1" noChangeArrowheads="1"/>
        </xdr:cNvSpPr>
      </xdr:nvSpPr>
      <xdr:spPr bwMode="auto">
        <a:xfrm>
          <a:off x="20454938" y="890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690563</xdr:colOff>
      <xdr:row>6</xdr:row>
      <xdr:rowOff>381000</xdr:rowOff>
    </xdr:from>
    <xdr:to>
      <xdr:col>4</xdr:col>
      <xdr:colOff>3643313</xdr:colOff>
      <xdr:row>6</xdr:row>
      <xdr:rowOff>2971247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65F52C4-174C-2015-89C8-F1A583AD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00563" y="12906375"/>
          <a:ext cx="2952750" cy="2590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381992</xdr:colOff>
      <xdr:row>15</xdr:row>
      <xdr:rowOff>517923</xdr:rowOff>
    </xdr:from>
    <xdr:to>
      <xdr:col>4</xdr:col>
      <xdr:colOff>4036235</xdr:colOff>
      <xdr:row>15</xdr:row>
      <xdr:rowOff>2760527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2BEF4EC-0C2A-DF5C-B1EF-440A149B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992" y="1629173"/>
          <a:ext cx="3654243" cy="2242604"/>
        </a:xfrm>
        <a:prstGeom prst="rect">
          <a:avLst/>
        </a:prstGeom>
      </xdr:spPr>
    </xdr:pic>
    <xdr:clientData/>
  </xdr:twoCellAnchor>
  <xdr:twoCellAnchor editAs="oneCell">
    <xdr:from>
      <xdr:col>4</xdr:col>
      <xdr:colOff>368101</xdr:colOff>
      <xdr:row>16</xdr:row>
      <xdr:rowOff>465337</xdr:rowOff>
    </xdr:from>
    <xdr:to>
      <xdr:col>4</xdr:col>
      <xdr:colOff>4022344</xdr:colOff>
      <xdr:row>16</xdr:row>
      <xdr:rowOff>2707941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991F5B2-4D33-47DD-90F7-E1DCB3CE1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8101" y="4878587"/>
          <a:ext cx="3654243" cy="2242604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1047750</xdr:colOff>
      <xdr:row>10</xdr:row>
      <xdr:rowOff>381001</xdr:rowOff>
    </xdr:from>
    <xdr:to>
      <xdr:col>4</xdr:col>
      <xdr:colOff>3024187</xdr:colOff>
      <xdr:row>10</xdr:row>
      <xdr:rowOff>2871603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E1AE2C-9D8C-8B5E-07F7-2D78AAA8F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1476376"/>
          <a:ext cx="1976437" cy="2490602"/>
        </a:xfrm>
        <a:prstGeom prst="rect">
          <a:avLst/>
        </a:prstGeom>
      </xdr:spPr>
    </xdr:pic>
    <xdr:clientData/>
  </xdr:twoCellAnchor>
  <xdr:oneCellAnchor>
    <xdr:from>
      <xdr:col>4</xdr:col>
      <xdr:colOff>381992</xdr:colOff>
      <xdr:row>7</xdr:row>
      <xdr:rowOff>517923</xdr:rowOff>
    </xdr:from>
    <xdr:ext cx="3654243" cy="2242604"/>
    <xdr:pic>
      <xdr:nvPicPr>
        <xdr:cNvPr id="6" name="Imagen 5">
          <a:extLst>
            <a:ext uri="{FF2B5EF4-FFF2-40B4-BE49-F238E27FC236}">
              <a16:creationId xmlns:a16="http://schemas.microsoft.com/office/drawing/2014/main" id="{A268A982-CA55-4504-8FDC-5E05AB3BB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992" y="10495361"/>
          <a:ext cx="3654243" cy="2242604"/>
        </a:xfrm>
        <a:prstGeom prst="rect">
          <a:avLst/>
        </a:prstGeom>
      </xdr:spPr>
    </xdr:pic>
    <xdr:clientData/>
  </xdr:oneCellAnchor>
  <xdr:oneCellAnchor>
    <xdr:from>
      <xdr:col>4</xdr:col>
      <xdr:colOff>368101</xdr:colOff>
      <xdr:row>8</xdr:row>
      <xdr:rowOff>465337</xdr:rowOff>
    </xdr:from>
    <xdr:ext cx="3654243" cy="2242604"/>
    <xdr:pic>
      <xdr:nvPicPr>
        <xdr:cNvPr id="7" name="Imagen 6">
          <a:extLst>
            <a:ext uri="{FF2B5EF4-FFF2-40B4-BE49-F238E27FC236}">
              <a16:creationId xmlns:a16="http://schemas.microsoft.com/office/drawing/2014/main" id="{C677F3E0-DA30-4D14-808D-8E0B2402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8101" y="13752712"/>
          <a:ext cx="3654243" cy="2242604"/>
        </a:xfrm>
        <a:prstGeom prst="rect">
          <a:avLst/>
        </a:prstGeom>
      </xdr:spPr>
    </xdr:pic>
    <xdr:clientData/>
  </xdr:oneCellAnchor>
  <xdr:oneCellAnchor>
    <xdr:from>
      <xdr:col>4</xdr:col>
      <xdr:colOff>1047750</xdr:colOff>
      <xdr:row>3</xdr:row>
      <xdr:rowOff>381001</xdr:rowOff>
    </xdr:from>
    <xdr:ext cx="1976437" cy="2490602"/>
    <xdr:pic>
      <xdr:nvPicPr>
        <xdr:cNvPr id="2" name="Imagen 1">
          <a:extLst>
            <a:ext uri="{FF2B5EF4-FFF2-40B4-BE49-F238E27FC236}">
              <a16:creationId xmlns:a16="http://schemas.microsoft.com/office/drawing/2014/main" id="{E5377CBE-2D82-42A7-B294-27B847F81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13192126"/>
          <a:ext cx="1976437" cy="24906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4C2C-30E0-49E9-A811-0E15357B9617}">
  <dimension ref="A2:AJ7"/>
  <sheetViews>
    <sheetView showGridLines="0" zoomScale="40" zoomScaleNormal="40" workbookViewId="0">
      <selection activeCell="H4" sqref="H4"/>
    </sheetView>
  </sheetViews>
  <sheetFormatPr baseColWidth="10" defaultRowHeight="15" x14ac:dyDescent="0.25"/>
  <cols>
    <col min="1" max="1" width="4" customWidth="1"/>
    <col min="2" max="2" width="6" customWidth="1"/>
    <col min="3" max="3" width="18.85546875" customWidth="1"/>
    <col min="4" max="4" width="28.28515625" customWidth="1"/>
    <col min="5" max="5" width="64.85546875" customWidth="1"/>
    <col min="6" max="6" width="13.140625" customWidth="1"/>
    <col min="7" max="7" width="22.85546875" customWidth="1"/>
    <col min="8" max="8" width="21.42578125" customWidth="1"/>
    <col min="9" max="9" width="95.5703125" customWidth="1"/>
    <col min="10" max="10" width="31.42578125" customWidth="1"/>
    <col min="12" max="12" width="31.42578125" customWidth="1"/>
    <col min="14" max="14" width="5.140625" customWidth="1"/>
    <col min="15" max="15" width="23.28515625" customWidth="1"/>
    <col min="16" max="16" width="16.7109375" customWidth="1"/>
    <col min="18" max="18" width="19" customWidth="1"/>
    <col min="19" max="19" width="26.5703125" customWidth="1"/>
    <col min="20" max="20" width="24.28515625" customWidth="1"/>
    <col min="22" max="22" width="20.42578125" customWidth="1"/>
    <col min="23" max="23" width="17.28515625" bestFit="1" customWidth="1"/>
    <col min="24" max="24" width="30.42578125" customWidth="1"/>
    <col min="25" max="25" width="18.5703125" customWidth="1"/>
    <col min="26" max="26" width="22" customWidth="1"/>
    <col min="30" max="30" width="25.140625" customWidth="1"/>
    <col min="31" max="31" width="15.28515625" bestFit="1" customWidth="1"/>
    <col min="32" max="32" width="17.28515625" bestFit="1" customWidth="1"/>
    <col min="33" max="33" width="22.140625" bestFit="1" customWidth="1"/>
    <col min="34" max="34" width="17.28515625" bestFit="1" customWidth="1"/>
    <col min="35" max="35" width="16.7109375" customWidth="1"/>
    <col min="36" max="36" width="21.5703125" bestFit="1" customWidth="1"/>
  </cols>
  <sheetData>
    <row r="2" spans="1:36" s="2" customFormat="1" ht="28.5" customHeight="1" x14ac:dyDescent="0.25">
      <c r="A2"/>
      <c r="B2" s="45" t="s">
        <v>34</v>
      </c>
      <c r="C2" s="46"/>
      <c r="D2" s="46"/>
      <c r="E2" s="46"/>
      <c r="F2" s="46"/>
      <c r="G2" s="46"/>
      <c r="H2" s="46"/>
      <c r="I2" s="46"/>
      <c r="J2" s="47"/>
      <c r="K2" s="1"/>
      <c r="L2" s="48" t="s">
        <v>0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50"/>
    </row>
    <row r="3" spans="1:36" s="7" customFormat="1" ht="43.5" customHeight="1" x14ac:dyDescent="0.3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"/>
      <c r="L3" s="6" t="s">
        <v>10</v>
      </c>
      <c r="M3" s="6" t="s">
        <v>11</v>
      </c>
      <c r="N3" s="6" t="s">
        <v>12</v>
      </c>
      <c r="O3" s="6" t="s">
        <v>13</v>
      </c>
      <c r="P3" s="34" t="s">
        <v>14</v>
      </c>
      <c r="Q3" s="34" t="s">
        <v>15</v>
      </c>
      <c r="R3" s="34" t="s">
        <v>16</v>
      </c>
      <c r="S3" s="34" t="s">
        <v>17</v>
      </c>
      <c r="T3" s="34" t="s">
        <v>18</v>
      </c>
      <c r="U3" s="34" t="s">
        <v>19</v>
      </c>
      <c r="V3" s="34" t="s">
        <v>20</v>
      </c>
      <c r="W3" s="6" t="s">
        <v>21</v>
      </c>
      <c r="X3" s="6" t="s">
        <v>22</v>
      </c>
      <c r="Y3" s="35" t="s">
        <v>23</v>
      </c>
      <c r="Z3" s="35" t="s">
        <v>24</v>
      </c>
      <c r="AA3" s="35" t="s">
        <v>25</v>
      </c>
      <c r="AB3" s="35" t="s">
        <v>26</v>
      </c>
      <c r="AC3" s="35" t="s">
        <v>27</v>
      </c>
      <c r="AD3" s="35" t="s">
        <v>28</v>
      </c>
      <c r="AE3" s="6" t="s">
        <v>29</v>
      </c>
      <c r="AF3" s="6" t="s">
        <v>30</v>
      </c>
      <c r="AG3" s="36" t="s">
        <v>18</v>
      </c>
      <c r="AH3" s="36" t="s">
        <v>31</v>
      </c>
      <c r="AI3" s="36" t="s">
        <v>32</v>
      </c>
      <c r="AJ3" s="37" t="s">
        <v>33</v>
      </c>
    </row>
    <row r="4" spans="1:36" s="33" customFormat="1" ht="307.5" customHeight="1" x14ac:dyDescent="0.35">
      <c r="A4" s="8"/>
      <c r="B4" s="9">
        <v>1</v>
      </c>
      <c r="C4" s="51" t="s">
        <v>36</v>
      </c>
      <c r="D4" s="52"/>
      <c r="E4" s="39" t="s">
        <v>35</v>
      </c>
      <c r="F4" s="10">
        <v>30</v>
      </c>
      <c r="G4" s="11">
        <v>60.9</v>
      </c>
      <c r="H4" s="12" t="s">
        <v>37</v>
      </c>
      <c r="I4" s="13" t="s">
        <v>49</v>
      </c>
      <c r="J4" s="14">
        <f t="shared" ref="J4" si="0">F4*G4</f>
        <v>1827</v>
      </c>
      <c r="K4"/>
      <c r="L4" s="15" t="s">
        <v>39</v>
      </c>
      <c r="M4" s="53" t="s">
        <v>40</v>
      </c>
      <c r="N4" s="53"/>
      <c r="O4" s="53"/>
      <c r="P4" s="16">
        <f>44.49/1.15</f>
        <v>38.686956521739134</v>
      </c>
      <c r="Q4" s="17">
        <v>40</v>
      </c>
      <c r="R4" s="18">
        <f t="shared" ref="R4" si="1">P4*Q4/100</f>
        <v>15.474782608695655</v>
      </c>
      <c r="S4" s="19">
        <f t="shared" ref="S4" si="2">R4*U4</f>
        <v>464.24347826086967</v>
      </c>
      <c r="T4" s="20">
        <f t="shared" ref="T4" si="3">P4+R4</f>
        <v>54.161739130434789</v>
      </c>
      <c r="U4" s="21">
        <f>F4</f>
        <v>30</v>
      </c>
      <c r="V4" s="22">
        <f>P4*1</f>
        <v>38.686956521739134</v>
      </c>
      <c r="W4" s="23">
        <f>30+60</f>
        <v>90</v>
      </c>
      <c r="X4" s="24">
        <f t="shared" ref="X4" si="4">U4*T4+V4+W4</f>
        <v>1753.5391304347829</v>
      </c>
      <c r="Y4" s="25" t="s">
        <v>42</v>
      </c>
      <c r="Z4" s="26">
        <v>60</v>
      </c>
      <c r="AA4" s="27">
        <v>1</v>
      </c>
      <c r="AB4" s="27">
        <v>1</v>
      </c>
      <c r="AC4" s="27">
        <v>1</v>
      </c>
      <c r="AD4" s="28">
        <f t="shared" ref="AD4" si="5">Z4*AA4*AB4*AC4</f>
        <v>60</v>
      </c>
      <c r="AE4" s="29">
        <v>4.8499999999999996</v>
      </c>
      <c r="AF4" s="30">
        <f>0.5%*(X4+AD4+AE4)</f>
        <v>9.0919456521739139</v>
      </c>
      <c r="AG4" s="28">
        <f t="shared" ref="AG4" si="6">X4+AD4+AF4+AE4</f>
        <v>1827.4810760869568</v>
      </c>
      <c r="AH4" s="31">
        <f t="shared" ref="AH4" si="7">AG4/U4</f>
        <v>60.916035869565228</v>
      </c>
      <c r="AI4" s="32">
        <f t="shared" ref="AI4" si="8">AH4*18%</f>
        <v>10.964886456521741</v>
      </c>
      <c r="AJ4" s="38">
        <f t="shared" ref="AJ4" si="9">AH4+AI4</f>
        <v>71.880922326086974</v>
      </c>
    </row>
    <row r="5" spans="1:36" s="33" customFormat="1" ht="307.5" customHeight="1" x14ac:dyDescent="0.35">
      <c r="A5" s="8"/>
      <c r="B5" s="9">
        <v>2</v>
      </c>
      <c r="C5" s="51" t="s">
        <v>38</v>
      </c>
      <c r="D5" s="52"/>
      <c r="E5" s="39" t="s">
        <v>35</v>
      </c>
      <c r="F5" s="10">
        <v>30</v>
      </c>
      <c r="G5" s="11">
        <v>70.900000000000006</v>
      </c>
      <c r="H5" s="12" t="s">
        <v>37</v>
      </c>
      <c r="I5" s="13" t="s">
        <v>48</v>
      </c>
      <c r="J5" s="14">
        <f t="shared" ref="J5" si="10">F5*G5</f>
        <v>2127</v>
      </c>
      <c r="K5"/>
      <c r="L5" s="15" t="s">
        <v>39</v>
      </c>
      <c r="M5" s="53" t="s">
        <v>41</v>
      </c>
      <c r="N5" s="53"/>
      <c r="O5" s="53"/>
      <c r="P5" s="16">
        <f>52.16/1.15</f>
        <v>45.356521739130436</v>
      </c>
      <c r="Q5" s="17">
        <v>40</v>
      </c>
      <c r="R5" s="18">
        <f t="shared" ref="R5" si="11">P5*Q5/100</f>
        <v>18.142608695652175</v>
      </c>
      <c r="S5" s="19">
        <f t="shared" ref="S5" si="12">R5*U5</f>
        <v>544.2782608695652</v>
      </c>
      <c r="T5" s="20">
        <f t="shared" ref="T5" si="13">P5+R5</f>
        <v>63.499130434782614</v>
      </c>
      <c r="U5" s="21">
        <f>F5</f>
        <v>30</v>
      </c>
      <c r="V5" s="22">
        <f>P5*1</f>
        <v>45.356521739130436</v>
      </c>
      <c r="W5" s="23">
        <f>30+60</f>
        <v>90</v>
      </c>
      <c r="X5" s="24">
        <f t="shared" ref="X5" si="14">U5*T5+V5+W5</f>
        <v>2040.3304347826088</v>
      </c>
      <c r="Y5" s="25" t="s">
        <v>42</v>
      </c>
      <c r="Z5" s="26">
        <v>60</v>
      </c>
      <c r="AA5" s="27">
        <v>1</v>
      </c>
      <c r="AB5" s="27">
        <v>1</v>
      </c>
      <c r="AC5" s="27">
        <v>1</v>
      </c>
      <c r="AD5" s="28">
        <f t="shared" ref="AD5" si="15">Z5*AA5*AB5*AC5</f>
        <v>60</v>
      </c>
      <c r="AE5" s="29">
        <v>4.8499999999999996</v>
      </c>
      <c r="AF5" s="30">
        <f>0.5%*(X5+AD5+AE5)</f>
        <v>10.525902173913044</v>
      </c>
      <c r="AG5" s="28">
        <f t="shared" ref="AG5" si="16">X5+AD5+AF5+AE5</f>
        <v>2115.7063369565217</v>
      </c>
      <c r="AH5" s="31">
        <f t="shared" ref="AH5" si="17">AG5/U5</f>
        <v>70.523544565217392</v>
      </c>
      <c r="AI5" s="32">
        <f t="shared" ref="AI5" si="18">AH5*18%</f>
        <v>12.69423802173913</v>
      </c>
      <c r="AJ5" s="38">
        <f t="shared" ref="AJ5" si="19">AH5+AI5</f>
        <v>83.217782586956517</v>
      </c>
    </row>
    <row r="6" spans="1:36" s="33" customFormat="1" ht="285" customHeight="1" x14ac:dyDescent="0.35">
      <c r="A6" s="8"/>
      <c r="B6" s="9">
        <v>3</v>
      </c>
      <c r="C6" s="40" t="s">
        <v>43</v>
      </c>
      <c r="D6" s="40" t="s">
        <v>44</v>
      </c>
      <c r="E6" s="39" t="s">
        <v>35</v>
      </c>
      <c r="F6" s="10">
        <v>30</v>
      </c>
      <c r="G6" s="11">
        <v>40.9</v>
      </c>
      <c r="H6" s="12" t="s">
        <v>47</v>
      </c>
      <c r="I6" s="13" t="s">
        <v>50</v>
      </c>
      <c r="J6" s="14">
        <f t="shared" ref="J6" si="20">F6*G6</f>
        <v>1227</v>
      </c>
      <c r="K6"/>
      <c r="L6" s="15" t="s">
        <v>45</v>
      </c>
      <c r="M6" s="43">
        <v>1124</v>
      </c>
      <c r="N6" s="44"/>
      <c r="O6" s="41" t="s">
        <v>46</v>
      </c>
      <c r="P6" s="16">
        <v>24.3</v>
      </c>
      <c r="Q6" s="17">
        <v>40</v>
      </c>
      <c r="R6" s="18">
        <f t="shared" ref="R6" si="21">P6*Q6/100</f>
        <v>9.7200000000000006</v>
      </c>
      <c r="S6" s="19">
        <f t="shared" ref="S6" si="22">R6*U6</f>
        <v>291.60000000000002</v>
      </c>
      <c r="T6" s="20">
        <f t="shared" ref="T6" si="23">P6+R6</f>
        <v>34.020000000000003</v>
      </c>
      <c r="U6" s="21">
        <f>F6</f>
        <v>30</v>
      </c>
      <c r="V6" s="22">
        <f>P6*1</f>
        <v>24.3</v>
      </c>
      <c r="W6" s="23">
        <v>90</v>
      </c>
      <c r="X6" s="24">
        <f t="shared" ref="X6" si="24">U6*T6+V6+W6</f>
        <v>1134.9000000000001</v>
      </c>
      <c r="Y6" s="25" t="s">
        <v>42</v>
      </c>
      <c r="Z6" s="26">
        <v>60</v>
      </c>
      <c r="AA6" s="27">
        <v>1</v>
      </c>
      <c r="AB6" s="27">
        <v>1</v>
      </c>
      <c r="AC6" s="27">
        <v>1</v>
      </c>
      <c r="AD6" s="28">
        <f t="shared" ref="AD6" si="25">Z6*AA6*AB6*AC6</f>
        <v>60</v>
      </c>
      <c r="AE6" s="29">
        <v>4.8499999999999996</v>
      </c>
      <c r="AF6" s="30">
        <f>0.5%*(X6+AD6+AE6)</f>
        <v>5.9987500000000002</v>
      </c>
      <c r="AG6" s="28">
        <f t="shared" ref="AG6" si="26">X6+AD6+AF6+AE6</f>
        <v>1205.74875</v>
      </c>
      <c r="AH6" s="31">
        <f t="shared" ref="AH6" si="27">AG6/U6</f>
        <v>40.191625000000002</v>
      </c>
      <c r="AI6" s="32">
        <f t="shared" ref="AI6" si="28">AH6*18%</f>
        <v>7.2344925</v>
      </c>
      <c r="AJ6" s="38">
        <f t="shared" ref="AJ6" si="29">AH6+AI6</f>
        <v>47.426117500000004</v>
      </c>
    </row>
    <row r="7" spans="1:36" s="33" customFormat="1" ht="285" customHeight="1" x14ac:dyDescent="0.35">
      <c r="A7" s="8"/>
      <c r="B7" s="9">
        <v>4</v>
      </c>
      <c r="C7" s="40" t="s">
        <v>52</v>
      </c>
      <c r="D7" s="40" t="s">
        <v>51</v>
      </c>
      <c r="E7" s="39" t="s">
        <v>35</v>
      </c>
      <c r="F7" s="10">
        <v>30</v>
      </c>
      <c r="G7" s="11">
        <v>63.9</v>
      </c>
      <c r="H7" s="12" t="s">
        <v>47</v>
      </c>
      <c r="I7" s="13" t="s">
        <v>53</v>
      </c>
      <c r="J7" s="14">
        <f t="shared" ref="J7" si="30">F7*G7</f>
        <v>1917</v>
      </c>
      <c r="K7"/>
      <c r="L7" s="15" t="s">
        <v>45</v>
      </c>
      <c r="M7" s="43"/>
      <c r="N7" s="44"/>
      <c r="O7" s="41">
        <v>41.15</v>
      </c>
      <c r="P7" s="16">
        <v>41.15</v>
      </c>
      <c r="Q7" s="17">
        <v>37.5</v>
      </c>
      <c r="R7" s="18">
        <f t="shared" ref="R7" si="31">P7*Q7/100</f>
        <v>15.43125</v>
      </c>
      <c r="S7" s="19">
        <f t="shared" ref="S7" si="32">R7*U7</f>
        <v>462.9375</v>
      </c>
      <c r="T7" s="20">
        <f t="shared" ref="T7" si="33">P7+R7</f>
        <v>56.581249999999997</v>
      </c>
      <c r="U7" s="21">
        <f>F7</f>
        <v>30</v>
      </c>
      <c r="V7" s="22">
        <f>P7*1</f>
        <v>41.15</v>
      </c>
      <c r="W7" s="23">
        <v>90</v>
      </c>
      <c r="X7" s="24">
        <f t="shared" ref="X7" si="34">U7*T7+V7+W7</f>
        <v>1828.5875000000001</v>
      </c>
      <c r="Y7" s="25" t="s">
        <v>42</v>
      </c>
      <c r="Z7" s="26">
        <v>70</v>
      </c>
      <c r="AA7" s="27">
        <v>1</v>
      </c>
      <c r="AB7" s="27">
        <v>1</v>
      </c>
      <c r="AC7" s="27">
        <v>1</v>
      </c>
      <c r="AD7" s="28">
        <f t="shared" ref="AD7" si="35">Z7*AA7*AB7*AC7</f>
        <v>70</v>
      </c>
      <c r="AE7" s="29">
        <v>4.8499999999999996</v>
      </c>
      <c r="AF7" s="30">
        <f>0.5%*(X7+AD7+AE7)</f>
        <v>9.5171875000000004</v>
      </c>
      <c r="AG7" s="28">
        <f t="shared" ref="AG7" si="36">X7+AD7+AF7+AE7</f>
        <v>1912.9546875000001</v>
      </c>
      <c r="AH7" s="31">
        <f t="shared" ref="AH7" si="37">AG7/U7</f>
        <v>63.765156250000004</v>
      </c>
      <c r="AI7" s="32">
        <f t="shared" ref="AI7" si="38">AH7*18%</f>
        <v>11.477728125000001</v>
      </c>
      <c r="AJ7" s="38">
        <f t="shared" ref="AJ7" si="39">AH7+AI7</f>
        <v>75.242884375000003</v>
      </c>
    </row>
  </sheetData>
  <mergeCells count="8">
    <mergeCell ref="M7:N7"/>
    <mergeCell ref="M6:N6"/>
    <mergeCell ref="B2:J2"/>
    <mergeCell ref="L2:AB2"/>
    <mergeCell ref="C4:D4"/>
    <mergeCell ref="M4:O4"/>
    <mergeCell ref="C5:D5"/>
    <mergeCell ref="M5:O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826C-BC9B-4A3A-A07E-F36406508FD8}">
  <dimension ref="A2:AJ17"/>
  <sheetViews>
    <sheetView showGridLines="0" tabSelected="1" topLeftCell="F1" zoomScale="40" zoomScaleNormal="40" workbookViewId="0">
      <selection activeCell="I5" sqref="I5"/>
    </sheetView>
  </sheetViews>
  <sheetFormatPr baseColWidth="10" defaultRowHeight="15" x14ac:dyDescent="0.25"/>
  <cols>
    <col min="1" max="1" width="4" customWidth="1"/>
    <col min="2" max="2" width="6" customWidth="1"/>
    <col min="3" max="3" width="18.85546875" customWidth="1"/>
    <col min="4" max="4" width="28.28515625" customWidth="1"/>
    <col min="5" max="5" width="64.85546875" customWidth="1"/>
    <col min="6" max="6" width="13.140625" customWidth="1"/>
    <col min="7" max="7" width="22.85546875" customWidth="1"/>
    <col min="8" max="8" width="21.42578125" customWidth="1"/>
    <col min="9" max="9" width="105.7109375" customWidth="1"/>
    <col min="10" max="10" width="28.85546875" customWidth="1"/>
    <col min="11" max="11" width="13.28515625" customWidth="1"/>
    <col min="12" max="12" width="31.42578125" customWidth="1"/>
    <col min="14" max="14" width="5.140625" customWidth="1"/>
    <col min="15" max="15" width="23.28515625" customWidth="1"/>
    <col min="16" max="16" width="16.7109375" customWidth="1"/>
    <col min="18" max="18" width="19" customWidth="1"/>
    <col min="19" max="19" width="26.5703125" customWidth="1"/>
    <col min="20" max="20" width="24.28515625" customWidth="1"/>
    <col min="22" max="22" width="20.42578125" customWidth="1"/>
    <col min="23" max="23" width="17.28515625" bestFit="1" customWidth="1"/>
    <col min="24" max="24" width="30.42578125" customWidth="1"/>
    <col min="25" max="25" width="18.5703125" customWidth="1"/>
    <col min="26" max="26" width="22" customWidth="1"/>
    <col min="30" max="30" width="25.140625" customWidth="1"/>
    <col min="31" max="31" width="15.28515625" bestFit="1" customWidth="1"/>
    <col min="32" max="32" width="17.28515625" bestFit="1" customWidth="1"/>
    <col min="33" max="33" width="22.140625" bestFit="1" customWidth="1"/>
    <col min="34" max="34" width="17.28515625" bestFit="1" customWidth="1"/>
    <col min="35" max="35" width="16.7109375" customWidth="1"/>
    <col min="36" max="36" width="21.5703125" bestFit="1" customWidth="1"/>
  </cols>
  <sheetData>
    <row r="2" spans="1:36" s="2" customFormat="1" ht="28.5" customHeight="1" x14ac:dyDescent="0.25">
      <c r="A2"/>
      <c r="B2" s="45" t="s">
        <v>62</v>
      </c>
      <c r="C2" s="46"/>
      <c r="D2" s="46"/>
      <c r="E2" s="46"/>
      <c r="F2" s="46"/>
      <c r="G2" s="46"/>
      <c r="H2" s="46"/>
      <c r="I2" s="46"/>
      <c r="J2" s="47"/>
      <c r="K2" s="1"/>
      <c r="L2" s="48" t="s">
        <v>0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50"/>
    </row>
    <row r="3" spans="1:36" s="7" customFormat="1" ht="43.5" customHeight="1" x14ac:dyDescent="0.3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" t="s">
        <v>73</v>
      </c>
      <c r="L3" s="6" t="s">
        <v>10</v>
      </c>
      <c r="M3" s="6" t="s">
        <v>11</v>
      </c>
      <c r="N3" s="6" t="s">
        <v>12</v>
      </c>
      <c r="O3" s="6" t="s">
        <v>13</v>
      </c>
      <c r="P3" s="34" t="s">
        <v>14</v>
      </c>
      <c r="Q3" s="34" t="s">
        <v>15</v>
      </c>
      <c r="R3" s="34" t="s">
        <v>16</v>
      </c>
      <c r="S3" s="34" t="s">
        <v>17</v>
      </c>
      <c r="T3" s="34" t="s">
        <v>18</v>
      </c>
      <c r="U3" s="34" t="s">
        <v>19</v>
      </c>
      <c r="V3" s="34" t="s">
        <v>20</v>
      </c>
      <c r="W3" s="6" t="s">
        <v>21</v>
      </c>
      <c r="X3" s="6" t="s">
        <v>22</v>
      </c>
      <c r="Y3" s="35" t="s">
        <v>23</v>
      </c>
      <c r="Z3" s="35" t="s">
        <v>24</v>
      </c>
      <c r="AA3" s="35" t="s">
        <v>25</v>
      </c>
      <c r="AB3" s="35" t="s">
        <v>26</v>
      </c>
      <c r="AC3" s="35" t="s">
        <v>27</v>
      </c>
      <c r="AD3" s="35" t="s">
        <v>28</v>
      </c>
      <c r="AE3" s="6" t="s">
        <v>29</v>
      </c>
      <c r="AF3" s="6" t="s">
        <v>30</v>
      </c>
      <c r="AG3" s="36" t="s">
        <v>18</v>
      </c>
      <c r="AH3" s="36" t="s">
        <v>31</v>
      </c>
      <c r="AI3" s="36" t="s">
        <v>32</v>
      </c>
      <c r="AJ3" s="37" t="s">
        <v>33</v>
      </c>
    </row>
    <row r="4" spans="1:36" s="33" customFormat="1" ht="260.25" customHeight="1" x14ac:dyDescent="0.35">
      <c r="A4" s="8"/>
      <c r="B4" s="9">
        <v>4</v>
      </c>
      <c r="C4" s="51" t="s">
        <v>65</v>
      </c>
      <c r="D4" s="52"/>
      <c r="E4" s="39" t="s">
        <v>35</v>
      </c>
      <c r="F4" s="10">
        <v>23</v>
      </c>
      <c r="G4" s="11">
        <v>60.9</v>
      </c>
      <c r="H4" s="12" t="s">
        <v>64</v>
      </c>
      <c r="I4" s="13" t="s">
        <v>74</v>
      </c>
      <c r="J4" s="14">
        <f>F4*G4</f>
        <v>1400.7</v>
      </c>
      <c r="K4" s="42">
        <f>S4/J4</f>
        <v>0.2476190476190476</v>
      </c>
      <c r="L4" s="15" t="s">
        <v>66</v>
      </c>
      <c r="M4" s="53"/>
      <c r="N4" s="53"/>
      <c r="O4" s="53"/>
      <c r="P4" s="16">
        <v>40</v>
      </c>
      <c r="Q4" s="17">
        <v>37.700000000000003</v>
      </c>
      <c r="R4" s="18">
        <f t="shared" ref="R4" si="0">P4*Q4/100</f>
        <v>15.08</v>
      </c>
      <c r="S4" s="19">
        <f t="shared" ref="S4" si="1">R4*U4</f>
        <v>346.84</v>
      </c>
      <c r="T4" s="20">
        <f t="shared" ref="T4" si="2">P4+R4</f>
        <v>55.08</v>
      </c>
      <c r="U4" s="21">
        <f>F4</f>
        <v>23</v>
      </c>
      <c r="V4" s="22">
        <f>P4*1</f>
        <v>40</v>
      </c>
      <c r="W4" s="23">
        <v>75</v>
      </c>
      <c r="X4" s="24">
        <f t="shared" ref="X4" si="3">U4*T4+V4+W4</f>
        <v>1381.84</v>
      </c>
      <c r="Y4" s="25" t="s">
        <v>55</v>
      </c>
      <c r="Z4" s="26">
        <v>0</v>
      </c>
      <c r="AA4" s="27">
        <v>1</v>
      </c>
      <c r="AB4" s="27">
        <v>1</v>
      </c>
      <c r="AC4" s="27">
        <v>1</v>
      </c>
      <c r="AD4" s="28">
        <f t="shared" ref="AD4" si="4">Z4*AA4*AB4*AC4</f>
        <v>0</v>
      </c>
      <c r="AE4" s="29">
        <v>4.8499999999999996</v>
      </c>
      <c r="AF4" s="30">
        <f>1%*(X4+AD4+AE4)</f>
        <v>13.866899999999999</v>
      </c>
      <c r="AG4" s="28">
        <f t="shared" ref="AG4" si="5">X4+AD4+AF4+AE4</f>
        <v>1400.5568999999998</v>
      </c>
      <c r="AH4" s="31">
        <f t="shared" ref="AH4" si="6">AG4/U4</f>
        <v>60.89377826086956</v>
      </c>
      <c r="AI4" s="32">
        <f t="shared" ref="AI4" si="7">AH4*18%</f>
        <v>10.96088008695652</v>
      </c>
      <c r="AJ4" s="38">
        <f t="shared" ref="AJ4" si="8">AH4+AI4</f>
        <v>71.854658347826074</v>
      </c>
    </row>
    <row r="6" spans="1:36" s="2" customFormat="1" ht="28.5" customHeight="1" x14ac:dyDescent="0.25">
      <c r="A6"/>
      <c r="B6" s="45" t="s">
        <v>62</v>
      </c>
      <c r="C6" s="46"/>
      <c r="D6" s="46"/>
      <c r="E6" s="46"/>
      <c r="F6" s="46"/>
      <c r="G6" s="46"/>
      <c r="H6" s="46"/>
      <c r="I6" s="46"/>
      <c r="J6" s="47"/>
      <c r="K6" s="1"/>
      <c r="L6" s="48" t="s"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50"/>
    </row>
    <row r="7" spans="1:36" s="7" customFormat="1" ht="43.5" customHeight="1" x14ac:dyDescent="0.3">
      <c r="A7" s="3"/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1"/>
      <c r="L7" s="6" t="s">
        <v>10</v>
      </c>
      <c r="M7" s="6" t="s">
        <v>11</v>
      </c>
      <c r="N7" s="6" t="s">
        <v>12</v>
      </c>
      <c r="O7" s="6" t="s">
        <v>13</v>
      </c>
      <c r="P7" s="34" t="s">
        <v>14</v>
      </c>
      <c r="Q7" s="34" t="s">
        <v>15</v>
      </c>
      <c r="R7" s="34" t="s">
        <v>16</v>
      </c>
      <c r="S7" s="34" t="s">
        <v>17</v>
      </c>
      <c r="T7" s="34" t="s">
        <v>18</v>
      </c>
      <c r="U7" s="34" t="s">
        <v>19</v>
      </c>
      <c r="V7" s="34" t="s">
        <v>20</v>
      </c>
      <c r="W7" s="6" t="s">
        <v>21</v>
      </c>
      <c r="X7" s="6" t="s">
        <v>22</v>
      </c>
      <c r="Y7" s="35" t="s">
        <v>23</v>
      </c>
      <c r="Z7" s="35" t="s">
        <v>24</v>
      </c>
      <c r="AA7" s="35" t="s">
        <v>25</v>
      </c>
      <c r="AB7" s="35" t="s">
        <v>26</v>
      </c>
      <c r="AC7" s="35" t="s">
        <v>27</v>
      </c>
      <c r="AD7" s="35" t="s">
        <v>28</v>
      </c>
      <c r="AE7" s="6" t="s">
        <v>29</v>
      </c>
      <c r="AF7" s="6" t="s">
        <v>30</v>
      </c>
      <c r="AG7" s="36" t="s">
        <v>18</v>
      </c>
      <c r="AH7" s="36" t="s">
        <v>31</v>
      </c>
      <c r="AI7" s="36" t="s">
        <v>32</v>
      </c>
      <c r="AJ7" s="37" t="s">
        <v>33</v>
      </c>
    </row>
    <row r="8" spans="1:36" s="33" customFormat="1" ht="260.25" customHeight="1" x14ac:dyDescent="0.35">
      <c r="A8" s="8"/>
      <c r="B8" s="9">
        <v>1</v>
      </c>
      <c r="C8" s="51" t="s">
        <v>56</v>
      </c>
      <c r="D8" s="52"/>
      <c r="E8" s="39" t="s">
        <v>35</v>
      </c>
      <c r="F8" s="10">
        <v>23</v>
      </c>
      <c r="G8" s="11">
        <v>39.99</v>
      </c>
      <c r="H8" s="12" t="s">
        <v>58</v>
      </c>
      <c r="I8" s="13" t="s">
        <v>59</v>
      </c>
      <c r="J8" s="14">
        <f>F8*G8</f>
        <v>919.7700000000001</v>
      </c>
      <c r="K8" s="42">
        <f>S8/J8</f>
        <v>0.25006251562890719</v>
      </c>
      <c r="L8" s="15" t="s">
        <v>61</v>
      </c>
      <c r="M8" s="53"/>
      <c r="N8" s="53"/>
      <c r="O8" s="53"/>
      <c r="P8" s="16">
        <v>25</v>
      </c>
      <c r="Q8" s="17">
        <v>40</v>
      </c>
      <c r="R8" s="18">
        <f t="shared" ref="R8:R10" si="9">P8*Q8/100</f>
        <v>10</v>
      </c>
      <c r="S8" s="19">
        <f t="shared" ref="S8:S10" si="10">R8*U8</f>
        <v>230</v>
      </c>
      <c r="T8" s="20">
        <f t="shared" ref="T8:T10" si="11">P8+R8</f>
        <v>35</v>
      </c>
      <c r="U8" s="21">
        <f>F8</f>
        <v>23</v>
      </c>
      <c r="V8" s="22">
        <f>P8*1</f>
        <v>25</v>
      </c>
      <c r="W8" s="23">
        <v>70</v>
      </c>
      <c r="X8" s="24">
        <f t="shared" ref="X8:X10" si="12">U8*T8+V8+W8</f>
        <v>900</v>
      </c>
      <c r="Y8" s="25" t="s">
        <v>55</v>
      </c>
      <c r="Z8" s="26">
        <v>0</v>
      </c>
      <c r="AA8" s="27">
        <v>1</v>
      </c>
      <c r="AB8" s="27">
        <v>1</v>
      </c>
      <c r="AC8" s="27">
        <v>1</v>
      </c>
      <c r="AD8" s="28">
        <f t="shared" ref="AD8:AD10" si="13">Z8*AA8*AB8*AC8</f>
        <v>0</v>
      </c>
      <c r="AE8" s="29">
        <v>4.8499999999999996</v>
      </c>
      <c r="AF8" s="30">
        <f>1%*(X8+AD8+AE8)</f>
        <v>9.0485000000000007</v>
      </c>
      <c r="AG8" s="28">
        <f t="shared" ref="AG8:AG10" si="14">X8+AD8+AF8+AE8</f>
        <v>913.89850000000001</v>
      </c>
      <c r="AH8" s="31">
        <f t="shared" ref="AH8:AH10" si="15">AG8/U8</f>
        <v>39.734717391304351</v>
      </c>
      <c r="AI8" s="32">
        <f t="shared" ref="AI8:AI10" si="16">AH8*18%</f>
        <v>7.1522491304347833</v>
      </c>
      <c r="AJ8" s="38">
        <f t="shared" ref="AJ8:AJ10" si="17">AH8+AI8</f>
        <v>46.886966521739133</v>
      </c>
    </row>
    <row r="9" spans="1:36" s="33" customFormat="1" ht="267" customHeight="1" x14ac:dyDescent="0.35">
      <c r="A9" s="8"/>
      <c r="B9" s="9">
        <v>2</v>
      </c>
      <c r="C9" s="51" t="s">
        <v>57</v>
      </c>
      <c r="D9" s="52"/>
      <c r="E9" s="39" t="s">
        <v>35</v>
      </c>
      <c r="F9" s="10">
        <v>23</v>
      </c>
      <c r="G9" s="11">
        <v>42.99</v>
      </c>
      <c r="H9" s="12" t="s">
        <v>58</v>
      </c>
      <c r="I9" s="13" t="s">
        <v>60</v>
      </c>
      <c r="J9" s="14">
        <f t="shared" ref="J9:J10" si="18">F9*G9</f>
        <v>988.7700000000001</v>
      </c>
      <c r="K9" s="42">
        <f>S9/J9</f>
        <v>0.2575017445917655</v>
      </c>
      <c r="L9" s="15" t="s">
        <v>61</v>
      </c>
      <c r="M9" s="53"/>
      <c r="N9" s="53"/>
      <c r="O9" s="53"/>
      <c r="P9" s="16">
        <v>27</v>
      </c>
      <c r="Q9" s="17">
        <v>41</v>
      </c>
      <c r="R9" s="18">
        <f t="shared" si="9"/>
        <v>11.07</v>
      </c>
      <c r="S9" s="19">
        <f t="shared" si="10"/>
        <v>254.61</v>
      </c>
      <c r="T9" s="20">
        <f t="shared" si="11"/>
        <v>38.07</v>
      </c>
      <c r="U9" s="21">
        <f>F9</f>
        <v>23</v>
      </c>
      <c r="V9" s="22">
        <f>P9*1</f>
        <v>27</v>
      </c>
      <c r="W9" s="23">
        <v>70</v>
      </c>
      <c r="X9" s="24">
        <f t="shared" si="12"/>
        <v>972.61</v>
      </c>
      <c r="Y9" s="25" t="s">
        <v>55</v>
      </c>
      <c r="Z9" s="26">
        <v>0</v>
      </c>
      <c r="AA9" s="27">
        <v>1</v>
      </c>
      <c r="AB9" s="27">
        <v>1</v>
      </c>
      <c r="AC9" s="27">
        <v>1</v>
      </c>
      <c r="AD9" s="28">
        <f t="shared" si="13"/>
        <v>0</v>
      </c>
      <c r="AE9" s="29">
        <v>4.8499999999999996</v>
      </c>
      <c r="AF9" s="30">
        <f>1%*(X9+AD9+AE9)</f>
        <v>9.7746000000000013</v>
      </c>
      <c r="AG9" s="28">
        <f t="shared" si="14"/>
        <v>987.2346</v>
      </c>
      <c r="AH9" s="31">
        <f t="shared" si="15"/>
        <v>42.923243478260872</v>
      </c>
      <c r="AI9" s="32">
        <f t="shared" si="16"/>
        <v>7.7261838260869569</v>
      </c>
      <c r="AJ9" s="38">
        <f t="shared" si="17"/>
        <v>50.649427304347832</v>
      </c>
    </row>
    <row r="10" spans="1:36" s="33" customFormat="1" ht="267" customHeight="1" x14ac:dyDescent="0.35">
      <c r="A10" s="8"/>
      <c r="B10" s="9">
        <v>3</v>
      </c>
      <c r="C10" s="51" t="s">
        <v>68</v>
      </c>
      <c r="D10" s="52"/>
      <c r="E10" s="39" t="s">
        <v>35</v>
      </c>
      <c r="F10" s="10">
        <v>1</v>
      </c>
      <c r="G10" s="11">
        <v>70</v>
      </c>
      <c r="H10" s="12" t="s">
        <v>71</v>
      </c>
      <c r="I10" s="13" t="s">
        <v>72</v>
      </c>
      <c r="J10" s="14">
        <f t="shared" si="18"/>
        <v>70</v>
      </c>
      <c r="K10" s="42">
        <f>S10/J10</f>
        <v>0</v>
      </c>
      <c r="L10" s="15" t="s">
        <v>61</v>
      </c>
      <c r="M10" s="53"/>
      <c r="N10" s="53"/>
      <c r="O10" s="53"/>
      <c r="P10" s="16">
        <v>40</v>
      </c>
      <c r="Q10" s="17">
        <v>0</v>
      </c>
      <c r="R10" s="18">
        <f t="shared" si="9"/>
        <v>0</v>
      </c>
      <c r="S10" s="19">
        <f t="shared" si="10"/>
        <v>0</v>
      </c>
      <c r="T10" s="20">
        <f t="shared" si="11"/>
        <v>40</v>
      </c>
      <c r="U10" s="21">
        <f>F10</f>
        <v>1</v>
      </c>
      <c r="V10" s="22">
        <f>P10*0</f>
        <v>0</v>
      </c>
      <c r="W10" s="23">
        <v>20</v>
      </c>
      <c r="X10" s="24">
        <f t="shared" si="12"/>
        <v>60</v>
      </c>
      <c r="Y10" s="25" t="s">
        <v>55</v>
      </c>
      <c r="Z10" s="26">
        <v>0</v>
      </c>
      <c r="AA10" s="27">
        <v>1</v>
      </c>
      <c r="AB10" s="27">
        <v>1</v>
      </c>
      <c r="AC10" s="27">
        <v>1</v>
      </c>
      <c r="AD10" s="28">
        <f t="shared" si="13"/>
        <v>0</v>
      </c>
      <c r="AE10" s="29">
        <v>0</v>
      </c>
      <c r="AF10" s="30">
        <f>1%*(X10+AD10+AE10)</f>
        <v>0.6</v>
      </c>
      <c r="AG10" s="28">
        <f t="shared" si="14"/>
        <v>60.6</v>
      </c>
      <c r="AH10" s="31">
        <f t="shared" si="15"/>
        <v>60.6</v>
      </c>
      <c r="AI10" s="32">
        <f t="shared" si="16"/>
        <v>10.907999999999999</v>
      </c>
      <c r="AJ10" s="38">
        <f t="shared" si="17"/>
        <v>71.507999999999996</v>
      </c>
    </row>
    <row r="11" spans="1:36" s="33" customFormat="1" ht="260.25" customHeight="1" x14ac:dyDescent="0.35">
      <c r="A11" s="8"/>
      <c r="B11" s="9">
        <v>4</v>
      </c>
      <c r="C11" s="51" t="s">
        <v>65</v>
      </c>
      <c r="D11" s="52"/>
      <c r="E11" s="39" t="s">
        <v>35</v>
      </c>
      <c r="F11" s="10">
        <v>23</v>
      </c>
      <c r="G11" s="11">
        <v>60.9</v>
      </c>
      <c r="H11" s="12" t="s">
        <v>64</v>
      </c>
      <c r="I11" s="13" t="s">
        <v>67</v>
      </c>
      <c r="J11" s="14">
        <f>F11*G11</f>
        <v>1400.7</v>
      </c>
      <c r="K11" s="42">
        <f>S11/J11</f>
        <v>0.24630541871921183</v>
      </c>
      <c r="L11" s="15" t="s">
        <v>66</v>
      </c>
      <c r="M11" s="53"/>
      <c r="N11" s="53"/>
      <c r="O11" s="53"/>
      <c r="P11" s="16">
        <v>40</v>
      </c>
      <c r="Q11" s="17">
        <v>37.5</v>
      </c>
      <c r="R11" s="18">
        <f t="shared" ref="R11:R12" si="19">P11*Q11/100</f>
        <v>15</v>
      </c>
      <c r="S11" s="19">
        <f t="shared" ref="S11:S12" si="20">R11*U11</f>
        <v>345</v>
      </c>
      <c r="T11" s="20">
        <f t="shared" ref="T11:T12" si="21">P11+R11</f>
        <v>55</v>
      </c>
      <c r="U11" s="21">
        <f>F11</f>
        <v>23</v>
      </c>
      <c r="V11" s="22">
        <f>P11*1</f>
        <v>40</v>
      </c>
      <c r="W11" s="23">
        <v>70</v>
      </c>
      <c r="X11" s="24">
        <f t="shared" ref="X11:X12" si="22">U11*T11+V11+W11</f>
        <v>1375</v>
      </c>
      <c r="Y11" s="25" t="s">
        <v>55</v>
      </c>
      <c r="Z11" s="26">
        <v>0</v>
      </c>
      <c r="AA11" s="27">
        <v>1</v>
      </c>
      <c r="AB11" s="27">
        <v>1</v>
      </c>
      <c r="AC11" s="27">
        <v>1</v>
      </c>
      <c r="AD11" s="28">
        <f t="shared" ref="AD11:AD12" si="23">Z11*AA11*AB11*AC11</f>
        <v>0</v>
      </c>
      <c r="AE11" s="29">
        <v>4.8499999999999996</v>
      </c>
      <c r="AF11" s="30">
        <f>1%*(X11+AD11+AE11)</f>
        <v>13.798499999999999</v>
      </c>
      <c r="AG11" s="28">
        <f t="shared" ref="AG11:AG12" si="24">X11+AD11+AF11+AE11</f>
        <v>1393.6485</v>
      </c>
      <c r="AH11" s="31">
        <f t="shared" ref="AH11:AH12" si="25">AG11/U11</f>
        <v>60.593413043478265</v>
      </c>
      <c r="AI11" s="32">
        <f t="shared" ref="AI11:AI12" si="26">AH11*18%</f>
        <v>10.906814347826087</v>
      </c>
      <c r="AJ11" s="38">
        <f t="shared" ref="AJ11:AJ12" si="27">AH11+AI11</f>
        <v>71.50022739130435</v>
      </c>
    </row>
    <row r="12" spans="1:36" s="33" customFormat="1" ht="267" customHeight="1" x14ac:dyDescent="0.35">
      <c r="A12" s="8"/>
      <c r="B12" s="9">
        <v>5</v>
      </c>
      <c r="C12" s="51" t="s">
        <v>69</v>
      </c>
      <c r="D12" s="52"/>
      <c r="E12" s="39" t="s">
        <v>35</v>
      </c>
      <c r="F12" s="10">
        <v>1</v>
      </c>
      <c r="G12" s="11">
        <v>95</v>
      </c>
      <c r="H12" s="12" t="s">
        <v>63</v>
      </c>
      <c r="I12" s="13" t="s">
        <v>70</v>
      </c>
      <c r="J12" s="14">
        <f t="shared" ref="J12" si="28">F12*G12</f>
        <v>95</v>
      </c>
      <c r="K12" s="42">
        <f>S12/J12</f>
        <v>0</v>
      </c>
      <c r="L12" s="15" t="s">
        <v>61</v>
      </c>
      <c r="M12" s="53"/>
      <c r="N12" s="53"/>
      <c r="O12" s="53"/>
      <c r="P12" s="16">
        <v>70</v>
      </c>
      <c r="Q12" s="17">
        <v>0</v>
      </c>
      <c r="R12" s="18">
        <f t="shared" si="19"/>
        <v>0</v>
      </c>
      <c r="S12" s="19">
        <f t="shared" si="20"/>
        <v>0</v>
      </c>
      <c r="T12" s="20">
        <f t="shared" si="21"/>
        <v>70</v>
      </c>
      <c r="U12" s="21">
        <f>F12</f>
        <v>1</v>
      </c>
      <c r="V12" s="22">
        <f>P12*0</f>
        <v>0</v>
      </c>
      <c r="W12" s="23">
        <v>20</v>
      </c>
      <c r="X12" s="24">
        <f t="shared" si="22"/>
        <v>90</v>
      </c>
      <c r="Y12" s="25" t="s">
        <v>55</v>
      </c>
      <c r="Z12" s="26">
        <v>0</v>
      </c>
      <c r="AA12" s="27">
        <v>1</v>
      </c>
      <c r="AB12" s="27">
        <v>1</v>
      </c>
      <c r="AC12" s="27">
        <v>1</v>
      </c>
      <c r="AD12" s="28">
        <f t="shared" si="23"/>
        <v>0</v>
      </c>
      <c r="AE12" s="29">
        <v>0</v>
      </c>
      <c r="AF12" s="30">
        <f>1%*(X12+AD12+AE12)</f>
        <v>0.9</v>
      </c>
      <c r="AG12" s="28">
        <f t="shared" si="24"/>
        <v>90.9</v>
      </c>
      <c r="AH12" s="31">
        <f t="shared" si="25"/>
        <v>90.9</v>
      </c>
      <c r="AI12" s="32">
        <f t="shared" si="26"/>
        <v>16.362000000000002</v>
      </c>
      <c r="AJ12" s="38">
        <f t="shared" si="27"/>
        <v>107.262</v>
      </c>
    </row>
    <row r="14" spans="1:36" s="2" customFormat="1" ht="28.5" customHeight="1" x14ac:dyDescent="0.25">
      <c r="A14"/>
      <c r="B14" s="45" t="s">
        <v>54</v>
      </c>
      <c r="C14" s="46"/>
      <c r="D14" s="46"/>
      <c r="E14" s="46"/>
      <c r="F14" s="46"/>
      <c r="G14" s="46"/>
      <c r="H14" s="46"/>
      <c r="I14" s="46"/>
      <c r="J14" s="47"/>
      <c r="K14" s="1"/>
      <c r="L14" s="48" t="s">
        <v>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50"/>
    </row>
    <row r="15" spans="1:36" s="7" customFormat="1" ht="43.5" customHeight="1" x14ac:dyDescent="0.3">
      <c r="A15" s="3"/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1"/>
      <c r="L15" s="6" t="s">
        <v>10</v>
      </c>
      <c r="M15" s="6" t="s">
        <v>11</v>
      </c>
      <c r="N15" s="6" t="s">
        <v>12</v>
      </c>
      <c r="O15" s="6" t="s">
        <v>13</v>
      </c>
      <c r="P15" s="34" t="s">
        <v>14</v>
      </c>
      <c r="Q15" s="34" t="s">
        <v>15</v>
      </c>
      <c r="R15" s="34" t="s">
        <v>16</v>
      </c>
      <c r="S15" s="34" t="s">
        <v>17</v>
      </c>
      <c r="T15" s="34" t="s">
        <v>18</v>
      </c>
      <c r="U15" s="34" t="s">
        <v>19</v>
      </c>
      <c r="V15" s="34" t="s">
        <v>20</v>
      </c>
      <c r="W15" s="6" t="s">
        <v>21</v>
      </c>
      <c r="X15" s="6" t="s">
        <v>22</v>
      </c>
      <c r="Y15" s="35" t="s">
        <v>23</v>
      </c>
      <c r="Z15" s="35" t="s">
        <v>24</v>
      </c>
      <c r="AA15" s="35" t="s">
        <v>25</v>
      </c>
      <c r="AB15" s="35" t="s">
        <v>26</v>
      </c>
      <c r="AC15" s="35" t="s">
        <v>27</v>
      </c>
      <c r="AD15" s="35" t="s">
        <v>28</v>
      </c>
      <c r="AE15" s="6" t="s">
        <v>29</v>
      </c>
      <c r="AF15" s="6" t="s">
        <v>30</v>
      </c>
      <c r="AG15" s="36" t="s">
        <v>18</v>
      </c>
      <c r="AH15" s="36" t="s">
        <v>31</v>
      </c>
      <c r="AI15" s="36" t="s">
        <v>32</v>
      </c>
      <c r="AJ15" s="37" t="s">
        <v>33</v>
      </c>
    </row>
    <row r="16" spans="1:36" s="33" customFormat="1" ht="260.25" customHeight="1" x14ac:dyDescent="0.35">
      <c r="A16" s="8"/>
      <c r="B16" s="9">
        <v>1</v>
      </c>
      <c r="C16" s="51" t="s">
        <v>56</v>
      </c>
      <c r="D16" s="52"/>
      <c r="E16" s="39" t="s">
        <v>35</v>
      </c>
      <c r="F16" s="10">
        <v>23</v>
      </c>
      <c r="G16" s="11">
        <v>39.99</v>
      </c>
      <c r="H16" s="12" t="s">
        <v>58</v>
      </c>
      <c r="I16" s="13" t="s">
        <v>59</v>
      </c>
      <c r="J16" s="14">
        <f>F16*G16</f>
        <v>919.7700000000001</v>
      </c>
      <c r="K16" s="42">
        <f>S16/J16</f>
        <v>0.25006251562890719</v>
      </c>
      <c r="L16" s="15" t="s">
        <v>61</v>
      </c>
      <c r="M16" s="53"/>
      <c r="N16" s="53"/>
      <c r="O16" s="53"/>
      <c r="P16" s="16">
        <v>25</v>
      </c>
      <c r="Q16" s="17">
        <v>40</v>
      </c>
      <c r="R16" s="18">
        <f t="shared" ref="R16" si="29">P16*Q16/100</f>
        <v>10</v>
      </c>
      <c r="S16" s="19">
        <f t="shared" ref="S16" si="30">R16*U16</f>
        <v>230</v>
      </c>
      <c r="T16" s="20">
        <f t="shared" ref="T16" si="31">P16+R16</f>
        <v>35</v>
      </c>
      <c r="U16" s="21">
        <f>F16</f>
        <v>23</v>
      </c>
      <c r="V16" s="22">
        <f>P16*1</f>
        <v>25</v>
      </c>
      <c r="W16" s="23">
        <v>70</v>
      </c>
      <c r="X16" s="24">
        <f t="shared" ref="X16" si="32">U16*T16+V16+W16</f>
        <v>900</v>
      </c>
      <c r="Y16" s="25" t="s">
        <v>55</v>
      </c>
      <c r="Z16" s="26">
        <v>0</v>
      </c>
      <c r="AA16" s="27">
        <v>1</v>
      </c>
      <c r="AB16" s="27">
        <v>1</v>
      </c>
      <c r="AC16" s="27">
        <v>1</v>
      </c>
      <c r="AD16" s="28">
        <f t="shared" ref="AD16" si="33">Z16*AA16*AB16*AC16</f>
        <v>0</v>
      </c>
      <c r="AE16" s="29">
        <v>4.8499999999999996</v>
      </c>
      <c r="AF16" s="30">
        <f>1%*(X16+AD16+AE16)</f>
        <v>9.0485000000000007</v>
      </c>
      <c r="AG16" s="28">
        <f t="shared" ref="AG16" si="34">X16+AD16+AF16+AE16</f>
        <v>913.89850000000001</v>
      </c>
      <c r="AH16" s="31">
        <f t="shared" ref="AH16" si="35">AG16/U16</f>
        <v>39.734717391304351</v>
      </c>
      <c r="AI16" s="32">
        <f t="shared" ref="AI16" si="36">AH16*18%</f>
        <v>7.1522491304347833</v>
      </c>
      <c r="AJ16" s="38">
        <f t="shared" ref="AJ16" si="37">AH16+AI16</f>
        <v>46.886966521739133</v>
      </c>
    </row>
    <row r="17" spans="1:36" s="33" customFormat="1" ht="267" customHeight="1" x14ac:dyDescent="0.35">
      <c r="A17" s="8"/>
      <c r="B17" s="9">
        <v>2</v>
      </c>
      <c r="C17" s="51" t="s">
        <v>57</v>
      </c>
      <c r="D17" s="52"/>
      <c r="E17" s="39" t="s">
        <v>35</v>
      </c>
      <c r="F17" s="10">
        <v>23</v>
      </c>
      <c r="G17" s="11">
        <v>42.99</v>
      </c>
      <c r="H17" s="12" t="s">
        <v>58</v>
      </c>
      <c r="I17" s="13" t="s">
        <v>60</v>
      </c>
      <c r="J17" s="14">
        <f t="shared" ref="J17" si="38">F17*G17</f>
        <v>988.7700000000001</v>
      </c>
      <c r="K17" s="42">
        <f>S17/J17</f>
        <v>0.2575017445917655</v>
      </c>
      <c r="L17" s="15" t="s">
        <v>61</v>
      </c>
      <c r="M17" s="53"/>
      <c r="N17" s="53"/>
      <c r="O17" s="53"/>
      <c r="P17" s="16">
        <v>27</v>
      </c>
      <c r="Q17" s="17">
        <v>41</v>
      </c>
      <c r="R17" s="18">
        <f t="shared" ref="R17" si="39">P17*Q17/100</f>
        <v>11.07</v>
      </c>
      <c r="S17" s="19">
        <f t="shared" ref="S17" si="40">R17*U17</f>
        <v>254.61</v>
      </c>
      <c r="T17" s="20">
        <f t="shared" ref="T17" si="41">P17+R17</f>
        <v>38.07</v>
      </c>
      <c r="U17" s="21">
        <f>F17</f>
        <v>23</v>
      </c>
      <c r="V17" s="22">
        <f>P17*1</f>
        <v>27</v>
      </c>
      <c r="W17" s="23">
        <v>70</v>
      </c>
      <c r="X17" s="24">
        <f t="shared" ref="X17" si="42">U17*T17+V17+W17</f>
        <v>972.61</v>
      </c>
      <c r="Y17" s="25" t="s">
        <v>55</v>
      </c>
      <c r="Z17" s="26">
        <v>0</v>
      </c>
      <c r="AA17" s="27">
        <v>1</v>
      </c>
      <c r="AB17" s="27">
        <v>1</v>
      </c>
      <c r="AC17" s="27">
        <v>1</v>
      </c>
      <c r="AD17" s="28">
        <f t="shared" ref="AD17" si="43">Z17*AA17*AB17*AC17</f>
        <v>0</v>
      </c>
      <c r="AE17" s="29">
        <v>4.8499999999999996</v>
      </c>
      <c r="AF17" s="30">
        <f>1%*(X17+AD17+AE17)</f>
        <v>9.7746000000000013</v>
      </c>
      <c r="AG17" s="28">
        <f t="shared" ref="AG17" si="44">X17+AD17+AF17+AE17</f>
        <v>987.2346</v>
      </c>
      <c r="AH17" s="31">
        <f t="shared" ref="AH17" si="45">AG17/U17</f>
        <v>42.923243478260872</v>
      </c>
      <c r="AI17" s="32">
        <f t="shared" ref="AI17" si="46">AH17*18%</f>
        <v>7.7261838260869569</v>
      </c>
      <c r="AJ17" s="38">
        <f t="shared" ref="AJ17" si="47">AH17+AI17</f>
        <v>50.649427304347832</v>
      </c>
    </row>
  </sheetData>
  <mergeCells count="22">
    <mergeCell ref="B2:J2"/>
    <mergeCell ref="L2:AB2"/>
    <mergeCell ref="C4:D4"/>
    <mergeCell ref="M4:O4"/>
    <mergeCell ref="C17:D17"/>
    <mergeCell ref="M17:O17"/>
    <mergeCell ref="B14:J14"/>
    <mergeCell ref="L14:AB14"/>
    <mergeCell ref="C16:D16"/>
    <mergeCell ref="M16:O16"/>
    <mergeCell ref="B6:J6"/>
    <mergeCell ref="L6:AB6"/>
    <mergeCell ref="C11:D11"/>
    <mergeCell ref="M11:O11"/>
    <mergeCell ref="C12:D12"/>
    <mergeCell ref="M12:O12"/>
    <mergeCell ref="C10:D10"/>
    <mergeCell ref="M10:O10"/>
    <mergeCell ref="C8:D8"/>
    <mergeCell ref="M8:O8"/>
    <mergeCell ref="C9:D9"/>
    <mergeCell ref="M9:O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ABRIL Y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soporte.pruebas001@hotmail.com</dc:creator>
  <cp:lastModifiedBy>Lady Diana Orellana Estrada</cp:lastModifiedBy>
  <dcterms:created xsi:type="dcterms:W3CDTF">2023-11-28T14:49:14Z</dcterms:created>
  <dcterms:modified xsi:type="dcterms:W3CDTF">2026-05-21T16:41:27Z</dcterms:modified>
</cp:coreProperties>
</file>