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ECHE GROUP PERU - KANAY S.A.C/BD Cotizaciones/2026/"/>
    </mc:Choice>
  </mc:AlternateContent>
  <xr:revisionPtr revIDLastSave="1" documentId="13_ncr:1_{BFDB8F0C-141D-47D9-90A4-578148BA9832}" xr6:coauthVersionLast="47" xr6:coauthVersionMax="47" xr10:uidLastSave="{BA119832-5485-4AD6-AEFE-ADDEABEAE28E}"/>
  <bookViews>
    <workbookView xWindow="-120" yWindow="-120" windowWidth="29040" windowHeight="15840" xr2:uid="{00000000-000D-0000-FFFF-FFFF00000000}"/>
  </bookViews>
  <sheets>
    <sheet name="MAYO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9" i="10" l="1"/>
  <c r="V6" i="10"/>
  <c r="V14" i="10"/>
  <c r="V16" i="10"/>
  <c r="W21" i="10" l="1"/>
  <c r="W20" i="10"/>
  <c r="V18" i="10"/>
  <c r="V12" i="10"/>
  <c r="V4" i="10"/>
  <c r="W19" i="10"/>
  <c r="W18" i="10"/>
  <c r="W17" i="10"/>
  <c r="W15" i="10"/>
  <c r="W13" i="10"/>
  <c r="W10" i="10"/>
  <c r="W4" i="10"/>
  <c r="W5" i="10"/>
  <c r="W6" i="10"/>
  <c r="W7" i="10"/>
  <c r="W8" i="10"/>
  <c r="W11" i="10"/>
  <c r="W12" i="10"/>
  <c r="W14" i="10"/>
  <c r="W16" i="10"/>
  <c r="P17" i="10"/>
  <c r="AD16" i="10"/>
  <c r="U16" i="10"/>
  <c r="R16" i="10"/>
  <c r="T16" i="10" s="1"/>
  <c r="X16" i="10" l="1"/>
  <c r="AF16" i="10" s="1"/>
  <c r="S16" i="10"/>
  <c r="P5" i="10"/>
  <c r="V5" i="10" s="1"/>
  <c r="P19" i="10"/>
  <c r="V19" i="10" s="1"/>
  <c r="U5" i="10"/>
  <c r="U6" i="10"/>
  <c r="U7" i="10"/>
  <c r="U8" i="10"/>
  <c r="U9" i="10"/>
  <c r="U10" i="10"/>
  <c r="U11" i="10"/>
  <c r="U12" i="10"/>
  <c r="U13" i="10"/>
  <c r="U14" i="10"/>
  <c r="U15" i="10"/>
  <c r="U17" i="10"/>
  <c r="U18" i="10"/>
  <c r="U19" i="10"/>
  <c r="U20" i="10"/>
  <c r="U21" i="10"/>
  <c r="P7" i="10"/>
  <c r="V7" i="10" s="1"/>
  <c r="P8" i="10"/>
  <c r="V8" i="10" s="1"/>
  <c r="AD8" i="10"/>
  <c r="P9" i="10"/>
  <c r="P15" i="10"/>
  <c r="AD14" i="10"/>
  <c r="AD18" i="10"/>
  <c r="R18" i="10"/>
  <c r="AD17" i="10"/>
  <c r="R17" i="10"/>
  <c r="T17" i="10" s="1"/>
  <c r="AD15" i="10"/>
  <c r="AD12" i="10"/>
  <c r="R12" i="10"/>
  <c r="T12" i="10" s="1"/>
  <c r="AD13" i="10"/>
  <c r="V13" i="10"/>
  <c r="R13" i="10"/>
  <c r="P20" i="10"/>
  <c r="AD20" i="10"/>
  <c r="AD21" i="10"/>
  <c r="R21" i="10"/>
  <c r="T21" i="10" s="1"/>
  <c r="AD19" i="10"/>
  <c r="AG16" i="10" l="1"/>
  <c r="AH16" i="10" s="1"/>
  <c r="J16" i="10" s="1"/>
  <c r="R19" i="10"/>
  <c r="T19" i="10" s="1"/>
  <c r="X19" i="10" s="1"/>
  <c r="AF19" i="10" s="1"/>
  <c r="R8" i="10"/>
  <c r="S8" i="10" s="1"/>
  <c r="S18" i="10"/>
  <c r="R14" i="10"/>
  <c r="S14" i="10" s="1"/>
  <c r="R15" i="10"/>
  <c r="T15" i="10" s="1"/>
  <c r="X15" i="10" s="1"/>
  <c r="AF15" i="10" s="1"/>
  <c r="T18" i="10"/>
  <c r="X18" i="10" s="1"/>
  <c r="AF18" i="10" s="1"/>
  <c r="X17" i="10"/>
  <c r="AF17" i="10" s="1"/>
  <c r="S13" i="10"/>
  <c r="T13" i="10"/>
  <c r="X13" i="10" s="1"/>
  <c r="AF13" i="10" s="1"/>
  <c r="S17" i="10"/>
  <c r="X12" i="10"/>
  <c r="AF12" i="10" s="1"/>
  <c r="S12" i="10"/>
  <c r="R20" i="10"/>
  <c r="S20" i="10" s="1"/>
  <c r="X21" i="10"/>
  <c r="S21" i="10"/>
  <c r="AF21" i="10" l="1"/>
  <c r="AG21" i="10" s="1"/>
  <c r="AH21" i="10" s="1"/>
  <c r="AG12" i="10"/>
  <c r="AH12" i="10" s="1"/>
  <c r="AG13" i="10"/>
  <c r="AH13" i="10" s="1"/>
  <c r="AG15" i="10"/>
  <c r="AH15" i="10" s="1"/>
  <c r="J15" i="10" s="1"/>
  <c r="AG17" i="10"/>
  <c r="AH17" i="10" s="1"/>
  <c r="AG18" i="10"/>
  <c r="AH18" i="10" s="1"/>
  <c r="J18" i="10" s="1"/>
  <c r="S19" i="10"/>
  <c r="AI16" i="10"/>
  <c r="AJ16" i="10" s="1"/>
  <c r="T8" i="10"/>
  <c r="X8" i="10" s="1"/>
  <c r="AF8" i="10" s="1"/>
  <c r="S15" i="10"/>
  <c r="T14" i="10"/>
  <c r="X14" i="10" s="1"/>
  <c r="AF14" i="10" s="1"/>
  <c r="T20" i="10"/>
  <c r="X20" i="10" s="1"/>
  <c r="AF20" i="10" s="1"/>
  <c r="AG19" i="10"/>
  <c r="AH19" i="10" s="1"/>
  <c r="J19" i="10" s="1"/>
  <c r="J21" i="10" l="1"/>
  <c r="AI21" i="10"/>
  <c r="AJ21" i="10" s="1"/>
  <c r="AG8" i="10"/>
  <c r="AH8" i="10" s="1"/>
  <c r="J12" i="10"/>
  <c r="AI12" i="10"/>
  <c r="AJ12" i="10" s="1"/>
  <c r="J13" i="10"/>
  <c r="AI13" i="10"/>
  <c r="AJ13" i="10" s="1"/>
  <c r="AI15" i="10"/>
  <c r="AJ15" i="10" s="1"/>
  <c r="J17" i="10"/>
  <c r="AI17" i="10"/>
  <c r="AJ17" i="10" s="1"/>
  <c r="AI18" i="10"/>
  <c r="AJ18" i="10" s="1"/>
  <c r="AG20" i="10"/>
  <c r="AH20" i="10" s="1"/>
  <c r="AI20" i="10" s="1"/>
  <c r="AJ20" i="10" s="1"/>
  <c r="AG14" i="10"/>
  <c r="AH14" i="10" s="1"/>
  <c r="J14" i="10" s="1"/>
  <c r="AI19" i="10"/>
  <c r="AJ19" i="10" s="1"/>
  <c r="J8" i="10" l="1"/>
  <c r="AI8" i="10"/>
  <c r="AJ8" i="10" s="1"/>
  <c r="J20" i="10"/>
  <c r="AI14" i="10"/>
  <c r="AJ14" i="10" s="1"/>
  <c r="P10" i="10"/>
  <c r="V10" i="10" s="1"/>
  <c r="P11" i="10"/>
  <c r="V11" i="10" s="1"/>
  <c r="AD10" i="10"/>
  <c r="AD11" i="10"/>
  <c r="AD7" i="10"/>
  <c r="R7" i="10"/>
  <c r="T7" i="10" s="1"/>
  <c r="AD9" i="10"/>
  <c r="R9" i="10"/>
  <c r="T9" i="10" s="1"/>
  <c r="X9" i="10" l="1"/>
  <c r="AF9" i="10" s="1"/>
  <c r="R10" i="10"/>
  <c r="S10" i="10" s="1"/>
  <c r="R11" i="10"/>
  <c r="S11" i="10" s="1"/>
  <c r="X7" i="10"/>
  <c r="S7" i="10"/>
  <c r="S9" i="10"/>
  <c r="AD6" i="10"/>
  <c r="R6" i="10"/>
  <c r="T6" i="10" s="1"/>
  <c r="AD5" i="10"/>
  <c r="U4" i="10"/>
  <c r="AE4" i="10" s="1"/>
  <c r="AD4" i="10"/>
  <c r="R4" i="10"/>
  <c r="T4" i="10" s="1"/>
  <c r="AF7" i="10" l="1"/>
  <c r="AG7" i="10" s="1"/>
  <c r="AH7" i="10" s="1"/>
  <c r="AG9" i="10"/>
  <c r="AH9" i="10" s="1"/>
  <c r="J9" i="10" s="1"/>
  <c r="T10" i="10"/>
  <c r="X10" i="10" s="1"/>
  <c r="AF10" i="10" s="1"/>
  <c r="T11" i="10"/>
  <c r="X11" i="10" s="1"/>
  <c r="AF11" i="10" s="1"/>
  <c r="X6" i="10"/>
  <c r="AF6" i="10" s="1"/>
  <c r="S6" i="10"/>
  <c r="R5" i="10"/>
  <c r="X4" i="10"/>
  <c r="S4" i="10"/>
  <c r="J7" i="10" l="1"/>
  <c r="AI7" i="10"/>
  <c r="AJ7" i="10" s="1"/>
  <c r="AG6" i="10"/>
  <c r="AH6" i="10" s="1"/>
  <c r="J6" i="10" s="1"/>
  <c r="AI9" i="10"/>
  <c r="AJ9" i="10" s="1"/>
  <c r="AG10" i="10"/>
  <c r="AH10" i="10" s="1"/>
  <c r="J10" i="10" s="1"/>
  <c r="AG11" i="10"/>
  <c r="AH11" i="10" s="1"/>
  <c r="J11" i="10" s="1"/>
  <c r="S5" i="10"/>
  <c r="AP5" i="10"/>
  <c r="T5" i="10"/>
  <c r="X5" i="10" s="1"/>
  <c r="AF5" i="10" s="1"/>
  <c r="AF4" i="10"/>
  <c r="AG4" i="10" s="1"/>
  <c r="AH4" i="10" s="1"/>
  <c r="J4" i="10" s="1"/>
  <c r="AI6" i="10" l="1"/>
  <c r="AJ6" i="10" s="1"/>
  <c r="AI10" i="10"/>
  <c r="AJ10" i="10" s="1"/>
  <c r="AI11" i="10"/>
  <c r="AJ11" i="10" s="1"/>
  <c r="AG5" i="10"/>
  <c r="AH5" i="10" s="1"/>
  <c r="J5" i="10" s="1"/>
  <c r="AI4" i="10"/>
  <c r="AJ4" i="10" s="1"/>
  <c r="AI5" i="10" l="1"/>
  <c r="AJ5" i="10" s="1"/>
  <c r="AN5" i="10" l="1"/>
  <c r="AO5" i="10"/>
  <c r="AM5" i="10"/>
  <c r="AL5" i="10"/>
  <c r="AS5" i="10" l="1"/>
  <c r="AQ5" i="10"/>
  <c r="AT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10" authorId="0" shapeId="0" xr:uid="{ED50E2B8-EC54-46B5-90E9-3732210A6F2D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11" authorId="0" shapeId="0" xr:uid="{3370D2EE-59E1-40EE-8991-2525F8BDB457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<sst xmlns="http://schemas.openxmlformats.org/spreadsheetml/2006/main" count="126" uniqueCount="105">
  <si>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</si>
  <si>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</si>
  <si>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</si>
  <si>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</si>
  <si>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</si>
  <si>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</si>
  <si>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</si>
  <si>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</si>
  <si>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</si>
  <si>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 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</si>
  <si>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</si>
  <si>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</si>
  <si>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</si>
  <si>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</si>
  <si>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</si>
  <si>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</si>
  <si>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</si>
  <si>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</si>
  <si>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</si>
  <si>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</si>
  <si>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</si>
  <si>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</si>
  <si>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</si>
  <si>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</si>
  <si>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</si>
  <si>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</si>
  <si>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</si>
  <si>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</si>
  <si>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</si>
  <si>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</si>
  <si>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</si>
  <si>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</si>
  <si>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</si>
  <si>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</si>
  <si>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</si>
  <si>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WILFREDO TAMPOGRAFIA</t>
  </si>
  <si>
    <t>KL GRAFIC</t>
  </si>
  <si>
    <t>YA INCLUYE</t>
  </si>
  <si>
    <t>ALMACEN LIMA
Credito: 45 días</t>
  </si>
  <si>
    <t>BOLSA NOTEX PLANA</t>
  </si>
  <si>
    <t>OLAF</t>
  </si>
  <si>
    <t>COCH_919F</t>
  </si>
  <si>
    <t>LAPICERO FIBRA DE TRIGO</t>
  </si>
  <si>
    <t>CHIPER
ITEC</t>
  </si>
  <si>
    <t>0.65 INCL IGV
0.55 + IGV</t>
  </si>
  <si>
    <t>PORTALAPTOP ECOLÓGICO</t>
  </si>
  <si>
    <t>ECOLOGICA COMUNICACIONES
957 175 031</t>
  </si>
  <si>
    <t>PRECIO REFERENCIAL 
LIBRETA: 360
TERMO: 550
CAJA: 360
PARLANTE: 350
LAPIZ SEMILLA: 60</t>
  </si>
  <si>
    <t>TIENDA PUBLICITARIA</t>
  </si>
  <si>
    <t>MUG ECOLOGICO</t>
  </si>
  <si>
    <t>ITEC</t>
  </si>
  <si>
    <t>WILFREDO TAMPOGRAFIA
100 UND: S/ 80.00
500 UND: S/ 300.00
1000 UND: S/ 550.00</t>
  </si>
  <si>
    <t>15 a 18  días útiles</t>
  </si>
  <si>
    <t>ECOLOGICA COMUNICA</t>
  </si>
  <si>
    <t xml:space="preserve">
EYF
</t>
  </si>
  <si>
    <r>
      <rPr>
        <b/>
        <u/>
        <sz val="15"/>
        <color rgb="FF000000"/>
        <rFont val="Arial"/>
        <family val="2"/>
      </rPr>
      <t>LIBRETA CON TAPA DE CORCHO</t>
    </r>
    <r>
      <rPr>
        <b/>
        <sz val="15"/>
        <color rgb="FF000000"/>
        <rFont val="Arial"/>
        <family val="2"/>
      </rPr>
      <t xml:space="preserve">
</t>
    </r>
    <r>
      <rPr>
        <sz val="15"/>
        <color rgb="FF000000"/>
        <rFont val="Arial"/>
        <family val="2"/>
      </rPr>
      <t xml:space="preserve">Medidas 14.7 cm x 21 cm 
Descripción: Cubierta de corcho, 80 hojas de papel crema con línea, banda elástica, marcador de cinta.
Color: Natural 
Presentacion: Grupal
</t>
    </r>
    <r>
      <rPr>
        <sz val="15"/>
        <color rgb="FFFF0000"/>
        <rFont val="Arial"/>
        <family val="2"/>
      </rPr>
      <t>*Incluye logo a 1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</si>
  <si>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LIBRETA CON TAPA DE CORCHO</t>
  </si>
  <si>
    <t>BANNER ROLLSCREEN</t>
  </si>
  <si>
    <t>Banner 2x1 con estructura 185.00 + IGV
Gigantografía 95.00 + IGV</t>
  </si>
  <si>
    <r>
      <rPr>
        <b/>
        <u/>
        <sz val="16"/>
        <color rgb="FF000000"/>
        <rFont val="Arial"/>
        <family val="2"/>
      </rPr>
      <t>BANNER ROLLSCREEN</t>
    </r>
    <r>
      <rPr>
        <sz val="16"/>
        <color rgb="FF000000"/>
        <rFont val="Arial"/>
        <family val="2"/>
      </rPr>
      <t xml:space="preserve">
Material:Banner  RPET y estructura metalica roll
Medidas: 2 mt x 1 mt
Presentaciòn:Grupal
</t>
    </r>
    <r>
      <rPr>
        <b/>
        <sz val="16"/>
        <color rgb="FFFF0000"/>
        <rFont val="Arial"/>
        <family val="2"/>
      </rPr>
      <t>*Incluye impresión full color por 1 lado</t>
    </r>
    <r>
      <rPr>
        <b/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*Arte y diseño debe ser facilitado por el cliente</t>
    </r>
  </si>
  <si>
    <t>SOPORTE ECO PISA</t>
  </si>
  <si>
    <t>8 a 10 Días utiles</t>
  </si>
  <si>
    <t>TAMPOGRAFIA AMERICANA
500 a S/.180
250 a S/.150
100 a S/.60</t>
  </si>
  <si>
    <r>
      <rPr>
        <b/>
        <u/>
        <sz val="16"/>
        <color indexed="8"/>
        <rFont val="Arial"/>
        <family val="2"/>
      </rPr>
      <t>SOPORTE ECO PISA</t>
    </r>
    <r>
      <rPr>
        <sz val="16"/>
        <color indexed="8"/>
        <rFont val="Arial"/>
        <family val="2"/>
      </rPr>
      <t xml:space="preserve">
Descripción: Soporte para celular con orificio para pasar cableado.
Material: Bambu
Medida: 14 cm x 8 cm
Presentacion: Presentación individual y en paquetes grupales.
</t>
    </r>
    <r>
      <rPr>
        <sz val="16"/>
        <color rgb="FFFF0000"/>
        <rFont val="Arial"/>
        <family val="2"/>
      </rPr>
      <t>* Incluye 1 logo a 1 color a 1 lado.
* Arte y diseño debe ser facilitado por el cliente.</t>
    </r>
  </si>
  <si>
    <r>
      <rPr>
        <b/>
        <u/>
        <sz val="16"/>
        <color indexed="8"/>
        <rFont val="Arial"/>
        <family val="2"/>
      </rPr>
      <t>BOLSA NOTEX MEDIANA CON BASE</t>
    </r>
    <r>
      <rPr>
        <sz val="16"/>
        <color indexed="8"/>
        <rFont val="Arial"/>
        <family val="2"/>
      </rPr>
      <t xml:space="preserve">
Material: Notex
Medidas: Alto 35 cm x Ancho 30 cm x Fuelle10 cm
Acabados: Con asas y termosellado
Colores: Blancom negro
</t>
    </r>
    <r>
      <rPr>
        <sz val="16"/>
        <color rgb="FFFF0000"/>
        <rFont val="Arial"/>
        <family val="2"/>
      </rPr>
      <t>*Incluye logo a 1 color a 2 lados
*Arte y diseño debe ser facilitado por el cliente.</t>
    </r>
  </si>
  <si>
    <r>
      <rPr>
        <b/>
        <u/>
        <sz val="16"/>
        <color indexed="8"/>
        <rFont val="Arial"/>
        <family val="2"/>
      </rPr>
      <t>MUG FIBRA DE TRIGO CON SILICONA</t>
    </r>
    <r>
      <rPr>
        <sz val="16"/>
        <color indexed="8"/>
        <rFont val="Arial"/>
        <family val="2"/>
      </rPr>
      <t xml:space="preserve">
Tamaño: 13cm. Altura, 5 cm.  Base, 9 cm. boca
Capacidad: 350 ml.
Color: Azul, negro
Presentacion : Caja ecologica indidual
</t>
    </r>
    <r>
      <rPr>
        <sz val="16"/>
        <color rgb="FFFF0000"/>
        <rFont val="Arial"/>
        <family val="2"/>
      </rPr>
      <t>*Incluye logo a 1 color por un lado.
*Arte y diseño facilitado por el cliente.</t>
    </r>
  </si>
  <si>
    <t>7.25 + IGV</t>
  </si>
  <si>
    <t>COITE- ECO-CUP-5011</t>
  </si>
  <si>
    <t>CUP-5011</t>
  </si>
  <si>
    <t>CABLE CARGADOR ECO</t>
  </si>
  <si>
    <r>
      <t>Precio x ciento:
S/.6.84</t>
    </r>
    <r>
      <rPr>
        <b/>
        <sz val="14"/>
        <color rgb="FFFF0000"/>
        <rFont val="Arial"/>
        <family val="2"/>
      </rPr>
      <t xml:space="preserve">
INC IGV</t>
    </r>
  </si>
  <si>
    <r>
      <rPr>
        <b/>
        <u/>
        <sz val="16"/>
        <color indexed="8"/>
        <rFont val="Arial"/>
        <family val="2"/>
      </rPr>
      <t>CABLE CARGADOR ECO</t>
    </r>
    <r>
      <rPr>
        <sz val="16"/>
        <color indexed="8"/>
        <rFont val="Arial"/>
        <family val="2"/>
      </rPr>
      <t xml:space="preserve">
Material: PVC Y Bambú
Medida: 22.8 cm de largo
Cable cargador para celulares
Incluye:
1 puerto Iphone
1 Puerto C
1 Android V8
1 Usb
1 Llavero
Presentacion: Grupal.
</t>
    </r>
    <r>
      <rPr>
        <sz val="16"/>
        <color rgb="FFFF0000"/>
        <rFont val="Arial"/>
        <family val="2"/>
      </rPr>
      <t>* Incluye 1 logo a 1 color a 1 lado.
* Arte y diseño debe ser facilitado por el cliente.</t>
    </r>
  </si>
  <si>
    <t>14.16 incl igv</t>
  </si>
  <si>
    <t xml:space="preserve">
Libreta:
6.7 + igv
</t>
  </si>
  <si>
    <t>CUADRO SELFIE</t>
  </si>
  <si>
    <r>
      <rPr>
        <b/>
        <u/>
        <sz val="16"/>
        <color rgb="FF000000"/>
        <rFont val="Arial"/>
        <family val="2"/>
      </rPr>
      <t>CUADRO SELFIE</t>
    </r>
    <r>
      <rPr>
        <sz val="16"/>
        <color rgb="FF000000"/>
        <rFont val="Arial"/>
        <family val="2"/>
      </rPr>
      <t xml:space="preserve">
Material:Celtex 5mm
Medidas:80 cm x 120 cm
Presentaciòn:Grupal
</t>
    </r>
    <r>
      <rPr>
        <b/>
        <sz val="16"/>
        <color rgb="FFFF0000"/>
        <rFont val="Arial"/>
        <family val="2"/>
      </rPr>
      <t>*Incluye impresión full color por 1 lado</t>
    </r>
    <r>
      <rPr>
        <b/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*Arte y diseño debe ser facilitado por el cliente</t>
    </r>
  </si>
  <si>
    <t>1.6 + IGV</t>
  </si>
  <si>
    <t>18.07+igv express / 8.11+igv PU</t>
  </si>
  <si>
    <t xml:space="preserve">globalpromo items
</t>
  </si>
  <si>
    <t>globalpromo items</t>
  </si>
  <si>
    <t>5.07+IGV EXPRESS / 1.85+IGV PU</t>
  </si>
  <si>
    <t>10 a 12  días útiles</t>
  </si>
  <si>
    <t>MOCHILA RPET</t>
  </si>
  <si>
    <t>500: 3.8 + IGV</t>
  </si>
  <si>
    <t>50 UMID    39 INCL  igv</t>
  </si>
  <si>
    <t>25 INCL igv</t>
  </si>
  <si>
    <r>
      <rPr>
        <b/>
        <u/>
        <sz val="15"/>
        <color rgb="FF000000"/>
        <rFont val="Arial"/>
        <family val="2"/>
      </rPr>
      <t>SET CUBIERTOS</t>
    </r>
    <r>
      <rPr>
        <b/>
        <sz val="15"/>
        <color rgb="FF000000"/>
        <rFont val="Arial"/>
        <family val="2"/>
      </rPr>
      <t xml:space="preserve">
</t>
    </r>
    <r>
      <rPr>
        <sz val="15"/>
        <color rgb="FF000000"/>
        <rFont val="Arial"/>
        <family val="2"/>
      </rPr>
      <t xml:space="preserve">Material: Bambu Set de 3 cubiertos de línea nature, incluye tenedor, cuchara y 
cuchillo. Presentados en funda de algodón con cordón auto cierre
Color: Natural 
Presentacion: Grupal
</t>
    </r>
    <r>
      <rPr>
        <sz val="15"/>
        <color rgb="FFFF0000"/>
        <rFont val="Arial"/>
        <family val="2"/>
      </rPr>
      <t>*Incluye logo a 1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</si>
  <si>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SET CUBIERTOS</t>
  </si>
  <si>
    <r>
      <rPr>
        <b/>
        <u/>
        <sz val="15"/>
        <color rgb="FF000000"/>
        <rFont val="Arial"/>
        <family val="2"/>
      </rPr>
      <t>BOLSA DE BASURA PARA AUTO</t>
    </r>
    <r>
      <rPr>
        <b/>
        <sz val="15"/>
        <color rgb="FF000000"/>
        <rFont val="Arial"/>
        <family val="2"/>
      </rPr>
      <t xml:space="preserve">
</t>
    </r>
    <r>
      <rPr>
        <sz val="15"/>
        <color rgb="FF000000"/>
        <rFont val="Arial"/>
        <family val="2"/>
      </rPr>
      <t xml:space="preserve">Material: Tela reciclada de las botellas de plástico EKOFIBRA, de 
color blanco Medidas: 20 x 28.50 cm
Incluye sublimación a full color en una cara (diseño enviado por cliente)
Color: Natural 
Presentacion: Grupal
</t>
    </r>
    <r>
      <rPr>
        <sz val="15"/>
        <color rgb="FFFF0000"/>
        <rFont val="Arial"/>
        <family val="2"/>
      </rPr>
      <t>*Incluye logo a 1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</si>
  <si>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BOLSA DE BASURA PARA AUTO</t>
  </si>
  <si>
    <t>500: 3.8 INCL IGV</t>
  </si>
  <si>
    <t>18 a 20 Dïas utiles</t>
  </si>
  <si>
    <r>
      <rPr>
        <b/>
        <u/>
        <sz val="15"/>
        <color rgb="FF000000"/>
        <rFont val="Arial"/>
        <family val="2"/>
      </rPr>
      <t>CARTUCHERA TUBULAR</t>
    </r>
    <r>
      <rPr>
        <b/>
        <sz val="15"/>
        <color rgb="FF000000"/>
        <rFont val="Arial"/>
        <family val="2"/>
      </rPr>
      <t xml:space="preserve">
</t>
    </r>
    <r>
      <rPr>
        <sz val="15"/>
        <color rgb="FF000000"/>
        <rFont val="Arial"/>
        <family val="2"/>
      </rPr>
      <t xml:space="preserve">Cartuchera ecológica reciclada de las botellas de plástico EKOFIBRA, de color blanco. Diseño cilíndrico, cremallera a juego y prácticas asas para 
fácil apertura.
Medidas: Diámetro: 7 cm, alto: 22 cm
Color: Natural 
Presentacion: Grupal
</t>
    </r>
    <r>
      <rPr>
        <sz val="15"/>
        <color rgb="FFFF0000"/>
        <rFont val="Arial"/>
        <family val="2"/>
      </rPr>
      <t>*Incluye logo a 1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</si>
  <si>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CARTUCHERA TUBULAR</t>
  </si>
  <si>
    <t>11 INCL IGV</t>
  </si>
  <si>
    <t>0.9 incl igv</t>
  </si>
  <si>
    <t>POSAVASO ECOLOGICO</t>
  </si>
  <si>
    <r>
      <rPr>
        <b/>
        <u/>
        <sz val="15"/>
        <color rgb="FF000000"/>
        <rFont val="Arial"/>
        <family val="2"/>
      </rPr>
      <t>POSAVASO ECOLOGICO</t>
    </r>
    <r>
      <rPr>
        <b/>
        <sz val="15"/>
        <color rgb="FF000000"/>
        <rFont val="Arial"/>
        <family val="2"/>
      </rPr>
      <t xml:space="preserve">
</t>
    </r>
    <r>
      <rPr>
        <sz val="15"/>
        <color rgb="FF000000"/>
        <rFont val="Arial"/>
        <family val="2"/>
      </rPr>
      <t xml:space="preserve">Medidas  8.5 x 8.5 cm 
Color: Natural 
Presentacion: Grupal
</t>
    </r>
    <r>
      <rPr>
        <sz val="15"/>
        <color rgb="FFFF0000"/>
        <rFont val="Arial"/>
        <family val="2"/>
      </rPr>
      <t>*Incluye logo a full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</si>
  <si>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COTIZACIÓN PROPUESTA_SECHE GROUP_07.05.2026</t>
  </si>
  <si>
    <t>8  a  10 dias utiles</t>
  </si>
  <si>
    <r>
      <t xml:space="preserve">LAPICEROS FIBRA DE TRIGO
</t>
    </r>
    <r>
      <rPr>
        <sz val="16"/>
        <rFont val="Arial"/>
        <family val="2"/>
      </rPr>
      <t xml:space="preserve">Modelo: Lapicero plástico retráctil de cuerpo de color; punta, anillos centrales y clip de color plateado brillante.
Material: Fibra de trigo
Colores: Natural
Color de Tinta: Azul.
</t>
    </r>
    <r>
      <rPr>
        <sz val="16"/>
        <color indexed="10"/>
        <rFont val="Arial"/>
        <family val="2"/>
      </rPr>
      <t xml:space="preserve"> *Incluye 1 Logo a 1 color por 1 lado 
*Arte y diseño facilitado por el cliente.</t>
    </r>
  </si>
  <si>
    <r>
      <rPr>
        <b/>
        <u/>
        <sz val="18"/>
        <rFont val="Arial"/>
        <family val="2"/>
      </rPr>
      <t xml:space="preserve">PORTALAPTOP ECOLÓGICO
</t>
    </r>
    <r>
      <rPr>
        <sz val="18"/>
        <rFont val="Arial"/>
        <family val="2"/>
      </rPr>
      <t xml:space="preserve">Dimensiones: Largo 40 cm x Alto 38 cm 
Material: plástico reciclado ecológico color gris 
Acabados: Debe tener doble bolsillo
Presentación: Caja grupal. Sin bolsa individual
</t>
    </r>
    <r>
      <rPr>
        <sz val="18"/>
        <color rgb="FFFF0000"/>
        <rFont val="Arial"/>
        <family val="2"/>
      </rPr>
      <t>*Incluye 1 logo , solo en parte frontal
*Arte o diseño facilitado por el cliente.</t>
    </r>
  </si>
  <si>
    <r>
      <rPr>
        <b/>
        <u/>
        <sz val="18"/>
        <rFont val="Arial"/>
        <family val="2"/>
      </rPr>
      <t xml:space="preserve">MOCHILA RPET
</t>
    </r>
    <r>
      <rPr>
        <sz val="18"/>
        <rFont val="Arial"/>
        <family val="2"/>
      </rPr>
      <t xml:space="preserve">Material: poliéster 100% reciclado de botellas RPET
Medidas: 38*30*8 Acabados: Costura reforzada de asas de mano y  regulables. 
Presentación: Caja grupal. Sin bolsa individual
</t>
    </r>
    <r>
      <rPr>
        <sz val="18"/>
        <color rgb="FFFF0000"/>
        <rFont val="Arial"/>
        <family val="2"/>
      </rPr>
      <t>*Incluye 1 logo  solo en parte frontal
*Arte o diseño facilitado por el cliente.</t>
    </r>
  </si>
  <si>
    <r>
      <rPr>
        <b/>
        <u/>
        <sz val="15"/>
        <color rgb="FF000000"/>
        <rFont val="Arial"/>
        <family val="2"/>
      </rPr>
      <t>CEPILLO DE DIENTRES</t>
    </r>
    <r>
      <rPr>
        <sz val="15"/>
        <color rgb="FF000000"/>
        <rFont val="Arial"/>
        <family val="2"/>
      </rPr>
      <t xml:space="preserve">
Descripción: Cepillo ecologico
Color: Natural 
Material: Fibra de trigo
Incluye capucha de proteccion
Presentacion: Grupal
</t>
    </r>
    <r>
      <rPr>
        <sz val="15"/>
        <color rgb="FFFF0000"/>
        <rFont val="Arial"/>
        <family val="2"/>
      </rPr>
      <t>*Incluye logo a 1 color en 1 lado
*Arte y diseño debe ser facilitado por el cliente</t>
    </r>
    <r>
      <rPr>
        <sz val="15"/>
        <color rgb="FF000000"/>
        <rFont val="Arial"/>
        <family val="2"/>
      </rPr>
      <t xml:space="preserve"> </t>
    </r>
  </si>
  <si>
    <t>CEPILLO DE DIENTRES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</si>
</sst>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* #,##0_);_(* \(#,##0\);_(* &quot;-&quot;??_);_(@_)"/>
    <numFmt numFmtId="166" formatCode="&quot;S/.&quot;\ #,##0.00"/>
    <numFmt numFmtId="167" formatCode="[$S/.-280A]\ #,##0.00"/>
    <numFmt numFmtId="168" formatCode="_-[$$-409]* #,##0.00_ ;_-[$$-409]* \-#,##0.00\ ;_-[$$-409]* &quot;-&quot;??_ ;_-@_ "/>
    <numFmt numFmtId="169" formatCode="_ * #,##0.00_ ;_ * \-#,##0.00_ ;_ * &quot;-&quot;??_ ;_ @_ "/>
    <numFmt numFmtId="170" formatCode="_ &quot;S/.&quot;\ * #,##0.00_ ;_ &quot;S/.&quot;\ * \-#,##0.00_ ;_ &quot;S/.&quot;\ * &quot;-&quot;??_ ;_ @_ "/>
    <numFmt numFmtId="171" formatCode="_-* #,##0.00\ _€_-;\-* #,##0.00\ _€_-;_-* &quot;-&quot;??\ _€_-;_-@_-"/>
    <numFmt numFmtId="172" formatCode="_(&quot;$&quot;* #,##0.00_);_(&quot;$&quot;* \(#,##0.00\);_(&quot;$&quot;* &quot;-&quot;??_);_(@_)"/>
    <numFmt numFmtId="173" formatCode="_(&quot;$&quot;* #,##0_);_(&quot;$&quot;* \(#,##0\);_(&quot;$&quot;* &quot;-&quot;_);_(@_)"/>
    <numFmt numFmtId="174" formatCode="_([$€-2]\ * #,##0.00_);_([$€-2]\ * \(#,##0.00\);_([$€-2]\ * &quot;-&quot;??_)"/>
    <numFmt numFmtId="175" formatCode="_-[$€]* #,##0.00_-;\-[$€]* #,##0.00_-;_-[$€]* &quot;-&quot;??_-;_-@_-"/>
    <numFmt numFmtId="176" formatCode="[$S/.-280A]\ #,##0.000"/>
    <numFmt numFmtId="177" formatCode="_ &quot;S/.&quot;* #,##0.00_ ;_ &quot;S/.&quot;* \-#,##0.00_ ;_ &quot;S/.&quot;* &quot;-&quot;??_ ;_ @_ "/>
    <numFmt numFmtId="178" formatCode="_(&quot;S/.&quot;\ * #,##0.00_);_(&quot;S/.&quot;\ * \(#,##0.00\);_(&quot;S/.&quot;\ * &quot;-&quot;??_);_(@_)"/>
    <numFmt numFmtId="179" formatCode="_ &quot;€&quot;* #,##0.00_ ;_ &quot;€&quot;* \-#,##0.00_ ;_ &quot;€&quot;* &quot;-&quot;??_ ;_ @_ "/>
    <numFmt numFmtId="180" formatCode="&quot;S/&quot;\ #,##0.00"/>
    <numFmt numFmtId="181" formatCode="&quot;S/. &quot;#,##0.00"/>
    <numFmt numFmtId="182" formatCode="[$$-300A]\ #,##0.00_ ;\-[$$-300A]\ #,##0.00\ "/>
    <numFmt numFmtId="184" formatCode="_(* #,##0_);_(* \(#,##0\);_(* \-??_);_(@_)"/>
    <numFmt numFmtId="187" formatCode="[$$-2C0A]\ #,##0.00"/>
    <numFmt numFmtId="188" formatCode="_ &quot;S/&quot;\ * #,##0.00_ ;_ &quot;S/&quot;\ * \-#,##0.00_ ;_ &quot;S/&quot;\ * &quot;-&quot;??_ ;_ @_ 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name val="Arial"/>
      <family val="2"/>
    </font>
    <font>
      <sz val="16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color indexed="9"/>
      <name val="Arial"/>
      <family val="2"/>
    </font>
    <font>
      <b/>
      <sz val="16"/>
      <color theme="0"/>
      <name val="Arial"/>
      <family val="2"/>
    </font>
    <font>
      <sz val="16"/>
      <color rgb="FF000000"/>
      <name val="Arial"/>
      <family val="2"/>
    </font>
    <font>
      <sz val="11"/>
      <color indexed="8"/>
      <name val="Calibri"/>
      <family val="2"/>
    </font>
    <font>
      <sz val="11"/>
      <color indexed="52"/>
      <name val="Tahoma"/>
      <family val="2"/>
      <charset val="1"/>
    </font>
    <font>
      <sz val="16"/>
      <color indexed="10"/>
      <name val="Arial"/>
      <family val="2"/>
    </font>
    <font>
      <sz val="10"/>
      <name val="Times New Roman"/>
      <family val="1"/>
    </font>
    <font>
      <sz val="12"/>
      <name val="宋体"/>
      <charset val="134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7.5"/>
      <color indexed="12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8"/>
      <name val="Arial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6.05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u/>
      <sz val="16"/>
      <name val="Arial"/>
      <family val="2"/>
    </font>
    <font>
      <b/>
      <u/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6"/>
      <color rgb="FFC00000"/>
      <name val="Arial"/>
      <family val="2"/>
    </font>
    <font>
      <b/>
      <u/>
      <sz val="16"/>
      <color indexed="8"/>
      <name val="Arial"/>
      <family val="2"/>
    </font>
    <font>
      <b/>
      <sz val="16"/>
      <color indexed="10"/>
      <name val="Arial"/>
      <family val="2"/>
    </font>
    <font>
      <sz val="16"/>
      <color indexed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indexed="8"/>
      <name val="Arial"/>
      <family val="2"/>
    </font>
    <font>
      <b/>
      <u/>
      <sz val="18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b/>
      <sz val="18"/>
      <color indexed="8"/>
      <name val="Arial"/>
      <family val="2"/>
    </font>
    <font>
      <b/>
      <sz val="10"/>
      <color rgb="FFFF0000"/>
      <name val="Arial"/>
      <family val="2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5"/>
      <color rgb="FFFF0000"/>
      <name val="Arial"/>
      <family val="2"/>
    </font>
    <font>
      <b/>
      <sz val="15"/>
      <color indexed="8"/>
      <name val="Arial"/>
      <family val="2"/>
    </font>
    <font>
      <b/>
      <sz val="14"/>
      <color rgb="FFFF0000"/>
      <name val="Arial"/>
      <family val="2"/>
    </font>
    <font>
      <b/>
      <u/>
      <sz val="15"/>
      <color rgb="FF000000"/>
      <name val="Arial"/>
      <family val="2"/>
    </font>
    <font>
      <sz val="14"/>
      <color indexed="10"/>
      <name val="Arial"/>
      <family val="2"/>
    </font>
    <font>
      <b/>
      <sz val="14"/>
      <color rgb="FFFF0000"/>
      <name val="Calibri"/>
      <family val="2"/>
      <scheme val="minor"/>
    </font>
    <font>
      <b/>
      <u/>
      <sz val="16"/>
      <color rgb="FFFF0000"/>
      <name val="Arial"/>
      <family val="2"/>
    </font>
    <font>
      <b/>
      <sz val="9"/>
      <color indexed="8"/>
      <name val="Tahoma"/>
      <family val="2"/>
    </font>
  </fonts>
  <fills count="7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CC00"/>
        <bgColor rgb="FFFFCC00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indexed="9"/>
        <bgColor indexed="26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55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69696"/>
        <bgColor rgb="FF969696"/>
      </patternFill>
    </fill>
    <fill>
      <patternFill patternType="solid">
        <fgColor rgb="FFFF0000"/>
        <bgColor rgb="FFFF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8"/>
      </patternFill>
    </fill>
    <fill>
      <patternFill patternType="solid">
        <fgColor rgb="FFFFFF00"/>
        <bgColor indexed="26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53">
    <xf numFmtId="0" fontId="0" fillId="0" borderId="0"/>
    <xf numFmtId="0" fontId="2" fillId="0" borderId="0"/>
    <xf numFmtId="0" fontId="5" fillId="0" borderId="0"/>
    <xf numFmtId="168" fontId="13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4" fillId="0" borderId="11" applyProtection="0">
      <alignment vertical="center"/>
    </xf>
    <xf numFmtId="0" fontId="16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38" fillId="19" borderId="0" applyProtection="0">
      <alignment vertical="center"/>
    </xf>
    <xf numFmtId="0" fontId="38" fillId="19" borderId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Protection="0">
      <alignment vertical="center"/>
    </xf>
    <xf numFmtId="0" fontId="38" fillId="20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Protection="0">
      <alignment vertical="center"/>
    </xf>
    <xf numFmtId="0" fontId="38" fillId="21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Protection="0">
      <alignment vertical="center"/>
    </xf>
    <xf numFmtId="0" fontId="38" fillId="22" borderId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Protection="0">
      <alignment vertical="center"/>
    </xf>
    <xf numFmtId="0" fontId="38" fillId="23" borderId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Protection="0">
      <alignment vertical="center"/>
    </xf>
    <xf numFmtId="0" fontId="38" fillId="24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38" fillId="29" borderId="0" applyProtection="0">
      <alignment vertical="center"/>
    </xf>
    <xf numFmtId="0" fontId="38" fillId="29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Protection="0">
      <alignment vertical="center"/>
    </xf>
    <xf numFmtId="0" fontId="38" fillId="30" borderId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Protection="0">
      <alignment vertical="center"/>
    </xf>
    <xf numFmtId="0" fontId="38" fillId="31" borderId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22" borderId="0" applyProtection="0">
      <alignment vertical="center"/>
    </xf>
    <xf numFmtId="0" fontId="38" fillId="22" borderId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9" borderId="0" applyProtection="0">
      <alignment vertical="center"/>
    </xf>
    <xf numFmtId="0" fontId="38" fillId="29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2" borderId="0" applyProtection="0">
      <alignment vertical="center"/>
    </xf>
    <xf numFmtId="0" fontId="38" fillId="32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39" fillId="37" borderId="0" applyProtection="0">
      <alignment vertical="center"/>
    </xf>
    <xf numFmtId="0" fontId="39" fillId="37" borderId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0" borderId="0" applyProtection="0">
      <alignment vertical="center"/>
    </xf>
    <xf numFmtId="0" fontId="39" fillId="30" borderId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Protection="0">
      <alignment vertical="center"/>
    </xf>
    <xf numFmtId="0" fontId="39" fillId="31" borderId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8" borderId="0" applyProtection="0">
      <alignment vertical="center"/>
    </xf>
    <xf numFmtId="0" fontId="39" fillId="38" borderId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Protection="0">
      <alignment vertical="center"/>
    </xf>
    <xf numFmtId="0" fontId="39" fillId="40" borderId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Protection="0">
      <alignment vertical="center"/>
    </xf>
    <xf numFmtId="0" fontId="39" fillId="41" borderId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3" fillId="42" borderId="12" applyNumberFormat="0" applyAlignment="0" applyProtection="0"/>
    <xf numFmtId="0" fontId="23" fillId="42" borderId="12" applyNumberFormat="0" applyAlignment="0" applyProtection="0"/>
    <xf numFmtId="0" fontId="2" fillId="0" borderId="0"/>
    <xf numFmtId="0" fontId="24" fillId="43" borderId="13" applyNumberFormat="0" applyAlignment="0" applyProtection="0"/>
    <xf numFmtId="0" fontId="24" fillId="43" borderId="13" applyNumberFormat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7" fillId="18" borderId="12" applyNumberFormat="0" applyAlignment="0" applyProtection="0"/>
    <xf numFmtId="0" fontId="27" fillId="18" borderId="12" applyNumberFormat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17" fillId="0" borderId="0" applyFont="0" applyFill="0" applyBorder="0" applyAlignment="0" applyProtection="0"/>
    <xf numFmtId="175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17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0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7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2" fillId="0" borderId="0"/>
    <xf numFmtId="0" fontId="13" fillId="0" borderId="0"/>
    <xf numFmtId="0" fontId="13" fillId="0" borderId="0"/>
    <xf numFmtId="0" fontId="1" fillId="0" borderId="0"/>
    <xf numFmtId="0" fontId="1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center"/>
    </xf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6" fillId="0" borderId="0">
      <alignment vertical="top"/>
    </xf>
    <xf numFmtId="0" fontId="2" fillId="0" borderId="0"/>
    <xf numFmtId="0" fontId="13" fillId="49" borderId="15" applyNumberFormat="0" applyFont="0" applyAlignment="0" applyProtection="0"/>
    <xf numFmtId="0" fontId="13" fillId="49" borderId="15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42" borderId="16" applyNumberFormat="0" applyAlignment="0" applyProtection="0"/>
    <xf numFmtId="0" fontId="30" fillId="42" borderId="16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8" fillId="0" borderId="19" applyNumberFormat="0" applyFill="0" applyAlignment="0" applyProtection="0"/>
    <xf numFmtId="0" fontId="18" fillId="0" borderId="19" applyNumberFormat="0" applyFill="0" applyAlignment="0" applyProtection="0"/>
    <xf numFmtId="0" fontId="40" fillId="21" borderId="0" applyProtection="0">
      <alignment vertical="center"/>
    </xf>
    <xf numFmtId="0" fontId="40" fillId="21" borderId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0" borderId="0" applyProtection="0">
      <alignment vertical="center"/>
    </xf>
    <xf numFmtId="0" fontId="41" fillId="20" borderId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7" fillId="0" borderId="0" applyProtection="0"/>
    <xf numFmtId="0" fontId="39" fillId="50" borderId="0" applyProtection="0">
      <alignment vertical="center"/>
    </xf>
    <xf numFmtId="0" fontId="39" fillId="50" borderId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12" borderId="0" applyProtection="0">
      <alignment vertical="center"/>
    </xf>
    <xf numFmtId="0" fontId="39" fillId="12" borderId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51" borderId="0" applyProtection="0">
      <alignment vertical="center"/>
    </xf>
    <xf numFmtId="0" fontId="39" fillId="51" borderId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38" borderId="0" applyProtection="0">
      <alignment vertical="center"/>
    </xf>
    <xf numFmtId="0" fontId="39" fillId="38" borderId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Protection="0">
      <alignment vertical="center"/>
    </xf>
    <xf numFmtId="0" fontId="39" fillId="40" borderId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52" borderId="0" applyProtection="0">
      <alignment vertical="center"/>
    </xf>
    <xf numFmtId="0" fontId="39" fillId="52" borderId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2" fillId="0" borderId="0" applyProtection="0">
      <alignment vertical="center"/>
    </xf>
    <xf numFmtId="0" fontId="43" fillId="0" borderId="14" applyProtection="0">
      <alignment vertical="center"/>
    </xf>
    <xf numFmtId="0" fontId="43" fillId="0" borderId="14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7" applyProtection="0">
      <alignment vertical="center"/>
    </xf>
    <xf numFmtId="0" fontId="44" fillId="0" borderId="17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8" applyProtection="0">
      <alignment vertical="center"/>
    </xf>
    <xf numFmtId="0" fontId="45" fillId="0" borderId="18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0" applyProtection="0">
      <alignment vertical="center"/>
    </xf>
    <xf numFmtId="0" fontId="45" fillId="0" borderId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11" borderId="13" applyProtection="0">
      <alignment vertical="center"/>
    </xf>
    <xf numFmtId="0" fontId="46" fillId="11" borderId="13" applyProtection="0">
      <alignment vertical="center"/>
    </xf>
    <xf numFmtId="0" fontId="46" fillId="11" borderId="13" applyNumberFormat="0" applyAlignment="0" applyProtection="0">
      <alignment vertical="center"/>
    </xf>
    <xf numFmtId="0" fontId="37" fillId="0" borderId="19" applyProtection="0">
      <alignment vertical="center"/>
    </xf>
    <xf numFmtId="0" fontId="37" fillId="0" borderId="19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17" fillId="53" borderId="15" applyProtection="0">
      <alignment vertical="center"/>
    </xf>
    <xf numFmtId="0" fontId="17" fillId="53" borderId="15" applyProtection="0">
      <alignment vertical="center"/>
    </xf>
    <xf numFmtId="0" fontId="17" fillId="53" borderId="15" applyNumberFormat="0" applyFont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Protection="0">
      <alignment vertical="center"/>
    </xf>
    <xf numFmtId="0" fontId="48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12" applyProtection="0">
      <alignment vertical="center"/>
    </xf>
    <xf numFmtId="0" fontId="49" fillId="9" borderId="12" applyProtection="0">
      <alignment vertical="center"/>
    </xf>
    <xf numFmtId="0" fontId="49" fillId="9" borderId="12" applyNumberFormat="0" applyAlignment="0" applyProtection="0">
      <alignment vertical="center"/>
    </xf>
    <xf numFmtId="0" fontId="50" fillId="24" borderId="12" applyProtection="0">
      <alignment vertical="center"/>
    </xf>
    <xf numFmtId="0" fontId="50" fillId="24" borderId="12" applyProtection="0">
      <alignment vertical="center"/>
    </xf>
    <xf numFmtId="0" fontId="50" fillId="24" borderId="12" applyNumberFormat="0" applyAlignment="0" applyProtection="0">
      <alignment vertical="center"/>
    </xf>
    <xf numFmtId="0" fontId="51" fillId="9" borderId="16" applyProtection="0">
      <alignment vertical="center"/>
    </xf>
    <xf numFmtId="0" fontId="51" fillId="9" borderId="16" applyProtection="0">
      <alignment vertical="center"/>
    </xf>
    <xf numFmtId="0" fontId="51" fillId="9" borderId="16" applyNumberFormat="0" applyAlignment="0" applyProtection="0">
      <alignment vertical="center"/>
    </xf>
    <xf numFmtId="0" fontId="52" fillId="54" borderId="0" applyProtection="0">
      <alignment vertical="center"/>
    </xf>
    <xf numFmtId="0" fontId="52" fillId="54" borderId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3" fillId="0" borderId="11" applyProtection="0">
      <alignment vertical="center"/>
    </xf>
    <xf numFmtId="0" fontId="53" fillId="0" borderId="11" applyProtection="0">
      <alignment vertical="center"/>
    </xf>
    <xf numFmtId="0" fontId="53" fillId="0" borderId="11" applyNumberFormat="0" applyFill="0" applyAlignment="0" applyProtection="0">
      <alignment vertical="center"/>
    </xf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/>
    <xf numFmtId="168" fontId="13" fillId="0" borderId="0" applyFont="0" applyFill="0" applyBorder="0" applyAlignment="0" applyProtection="0"/>
    <xf numFmtId="0" fontId="1" fillId="0" borderId="0"/>
    <xf numFmtId="18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42">
    <xf numFmtId="0" fontId="0" fillId="0" borderId="0" xfId="0"/>
    <xf numFmtId="0" fontId="9" fillId="0" borderId="0" xfId="1" applyFont="1"/>
    <xf numFmtId="0" fontId="10" fillId="5" borderId="7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" fontId="6" fillId="6" borderId="8" xfId="1" applyNumberFormat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0" fontId="6" fillId="7" borderId="8" xfId="1" applyFont="1" applyFill="1" applyBorder="1" applyAlignment="1">
      <alignment horizontal="center" vertical="center" wrapText="1"/>
    </xf>
    <xf numFmtId="0" fontId="6" fillId="7" borderId="9" xfId="1" applyFont="1" applyFill="1" applyBorder="1" applyAlignment="1">
      <alignment horizontal="center" vertical="center" wrapText="1"/>
    </xf>
    <xf numFmtId="0" fontId="10" fillId="8" borderId="7" xfId="1" applyFont="1" applyFill="1" applyBorder="1" applyAlignment="1">
      <alignment horizontal="center" vertical="center" wrapText="1"/>
    </xf>
    <xf numFmtId="0" fontId="11" fillId="8" borderId="8" xfId="1" applyFont="1" applyFill="1" applyBorder="1" applyAlignment="1">
      <alignment horizontal="center" vertical="center" wrapText="1"/>
    </xf>
    <xf numFmtId="9" fontId="11" fillId="8" borderId="9" xfId="1" applyNumberFormat="1" applyFont="1" applyFill="1" applyBorder="1" applyAlignment="1">
      <alignment horizontal="center" vertical="center"/>
    </xf>
    <xf numFmtId="167" fontId="8" fillId="10" borderId="10" xfId="1" applyNumberFormat="1" applyFont="1" applyFill="1" applyBorder="1" applyAlignment="1">
      <alignment horizontal="center" vertical="center"/>
    </xf>
    <xf numFmtId="166" fontId="56" fillId="10" borderId="10" xfId="1" applyNumberFormat="1" applyFont="1" applyFill="1" applyBorder="1" applyAlignment="1">
      <alignment horizontal="center" vertical="center"/>
    </xf>
    <xf numFmtId="166" fontId="57" fillId="10" borderId="10" xfId="1" applyNumberFormat="1" applyFont="1" applyFill="1" applyBorder="1" applyAlignment="1">
      <alignment horizontal="center" vertical="center"/>
    </xf>
    <xf numFmtId="166" fontId="7" fillId="4" borderId="10" xfId="1" applyNumberFormat="1" applyFont="1" applyFill="1" applyBorder="1" applyAlignment="1">
      <alignment horizontal="center" vertical="center"/>
    </xf>
    <xf numFmtId="0" fontId="9" fillId="0" borderId="0" xfId="0" applyFont="1"/>
    <xf numFmtId="0" fontId="6" fillId="56" borderId="20" xfId="0" applyFont="1" applyFill="1" applyBorder="1" applyAlignment="1">
      <alignment horizontal="center" vertical="center"/>
    </xf>
    <xf numFmtId="166" fontId="9" fillId="0" borderId="20" xfId="0" applyNumberFormat="1" applyFont="1" applyBorder="1" applyAlignment="1">
      <alignment horizontal="center" vertical="center"/>
    </xf>
    <xf numFmtId="0" fontId="9" fillId="56" borderId="20" xfId="0" applyFont="1" applyFill="1" applyBorder="1" applyAlignment="1">
      <alignment horizontal="center" vertical="center"/>
    </xf>
    <xf numFmtId="167" fontId="58" fillId="0" borderId="20" xfId="0" applyNumberFormat="1" applyFont="1" applyBorder="1" applyAlignment="1">
      <alignment horizontal="center" vertical="center"/>
    </xf>
    <xf numFmtId="0" fontId="59" fillId="0" borderId="0" xfId="0" applyFont="1"/>
    <xf numFmtId="0" fontId="60" fillId="0" borderId="0" xfId="0" applyFont="1" applyAlignment="1">
      <alignment wrapText="1"/>
    </xf>
    <xf numFmtId="167" fontId="8" fillId="59" borderId="10" xfId="8" applyNumberFormat="1" applyFont="1" applyFill="1" applyBorder="1" applyAlignment="1" applyProtection="1">
      <alignment horizontal="center" vertical="center"/>
    </xf>
    <xf numFmtId="181" fontId="15" fillId="59" borderId="10" xfId="8" applyNumberFormat="1" applyFont="1" applyFill="1" applyBorder="1" applyAlignment="1" applyProtection="1">
      <alignment horizontal="center" vertical="center"/>
    </xf>
    <xf numFmtId="181" fontId="8" fillId="0" borderId="10" xfId="8" applyNumberFormat="1" applyFont="1" applyBorder="1" applyAlignment="1" applyProtection="1">
      <alignment horizontal="center" vertical="center"/>
    </xf>
    <xf numFmtId="181" fontId="10" fillId="60" borderId="10" xfId="8" applyNumberFormat="1" applyFont="1" applyFill="1" applyBorder="1" applyAlignment="1" applyProtection="1">
      <alignment horizontal="center" vertical="center"/>
    </xf>
    <xf numFmtId="166" fontId="59" fillId="6" borderId="10" xfId="1" applyNumberFormat="1" applyFont="1" applyFill="1" applyBorder="1" applyAlignment="1">
      <alignment horizontal="center" vertical="center"/>
    </xf>
    <xf numFmtId="0" fontId="6" fillId="62" borderId="10" xfId="1" applyFont="1" applyFill="1" applyBorder="1" applyAlignment="1">
      <alignment horizontal="center" vertical="center"/>
    </xf>
    <xf numFmtId="167" fontId="59" fillId="6" borderId="10" xfId="1" applyNumberFormat="1" applyFont="1" applyFill="1" applyBorder="1" applyAlignment="1">
      <alignment horizontal="center" vertical="center"/>
    </xf>
    <xf numFmtId="166" fontId="56" fillId="6" borderId="10" xfId="1" applyNumberFormat="1" applyFont="1" applyFill="1" applyBorder="1" applyAlignment="1">
      <alignment horizontal="center" vertical="center"/>
    </xf>
    <xf numFmtId="166" fontId="57" fillId="6" borderId="10" xfId="1" applyNumberFormat="1" applyFont="1" applyFill="1" applyBorder="1" applyAlignment="1">
      <alignment horizontal="center" vertical="center"/>
    </xf>
    <xf numFmtId="166" fontId="8" fillId="63" borderId="10" xfId="1" applyNumberFormat="1" applyFont="1" applyFill="1" applyBorder="1" applyAlignment="1">
      <alignment horizontal="center" vertical="center"/>
    </xf>
    <xf numFmtId="166" fontId="59" fillId="64" borderId="10" xfId="1" applyNumberFormat="1" applyFont="1" applyFill="1" applyBorder="1" applyAlignment="1">
      <alignment horizontal="center" vertical="center"/>
    </xf>
    <xf numFmtId="166" fontId="59" fillId="0" borderId="10" xfId="1" applyNumberFormat="1" applyFont="1" applyBorder="1" applyAlignment="1">
      <alignment horizontal="center" vertical="center"/>
    </xf>
    <xf numFmtId="166" fontId="11" fillId="8" borderId="10" xfId="1" applyNumberFormat="1" applyFont="1" applyFill="1" applyBorder="1" applyAlignment="1">
      <alignment horizontal="center" vertical="center"/>
    </xf>
    <xf numFmtId="167" fontId="59" fillId="61" borderId="10" xfId="5" applyNumberFormat="1" applyFont="1" applyFill="1" applyBorder="1" applyAlignment="1">
      <alignment horizontal="center" vertical="center"/>
    </xf>
    <xf numFmtId="167" fontId="58" fillId="61" borderId="10" xfId="1" applyNumberFormat="1" applyFont="1" applyFill="1" applyBorder="1" applyAlignment="1">
      <alignment horizontal="center" vertical="center"/>
    </xf>
    <xf numFmtId="166" fontId="58" fillId="61" borderId="10" xfId="1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166" fontId="9" fillId="57" borderId="20" xfId="0" applyNumberFormat="1" applyFont="1" applyFill="1" applyBorder="1" applyAlignment="1">
      <alignment horizontal="center" vertical="center"/>
    </xf>
    <xf numFmtId="166" fontId="58" fillId="0" borderId="23" xfId="0" applyNumberFormat="1" applyFont="1" applyBorder="1" applyAlignment="1">
      <alignment horizontal="center" vertical="center"/>
    </xf>
    <xf numFmtId="166" fontId="9" fillId="58" borderId="24" xfId="0" applyNumberFormat="1" applyFont="1" applyFill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 vertical="center" wrapText="1"/>
    </xf>
    <xf numFmtId="49" fontId="6" fillId="55" borderId="21" xfId="1" applyNumberFormat="1" applyFont="1" applyFill="1" applyBorder="1" applyAlignment="1">
      <alignment horizontal="center" vertical="center" wrapText="1"/>
    </xf>
    <xf numFmtId="180" fontId="7" fillId="0" borderId="20" xfId="0" applyNumberFormat="1" applyFont="1" applyBorder="1" applyAlignment="1">
      <alignment horizontal="center" vertical="center"/>
    </xf>
    <xf numFmtId="0" fontId="6" fillId="66" borderId="20" xfId="0" applyFont="1" applyFill="1" applyBorder="1" applyAlignment="1">
      <alignment horizontal="center" vertical="center"/>
    </xf>
    <xf numFmtId="167" fontId="9" fillId="57" borderId="20" xfId="0" applyNumberFormat="1" applyFont="1" applyFill="1" applyBorder="1" applyAlignment="1">
      <alignment horizontal="center" vertical="center"/>
    </xf>
    <xf numFmtId="166" fontId="63" fillId="57" borderId="20" xfId="0" applyNumberFormat="1" applyFont="1" applyFill="1" applyBorder="1" applyAlignment="1">
      <alignment horizontal="center" vertical="center"/>
    </xf>
    <xf numFmtId="166" fontId="64" fillId="57" borderId="20" xfId="0" applyNumberFormat="1" applyFont="1" applyFill="1" applyBorder="1" applyAlignment="1">
      <alignment horizontal="center" vertical="center"/>
    </xf>
    <xf numFmtId="166" fontId="58" fillId="0" borderId="20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center" vertical="center" wrapText="1"/>
    </xf>
    <xf numFmtId="166" fontId="12" fillId="67" borderId="20" xfId="0" applyNumberFormat="1" applyFont="1" applyFill="1" applyBorder="1" applyAlignment="1">
      <alignment horizontal="center" vertical="center"/>
    </xf>
    <xf numFmtId="0" fontId="12" fillId="66" borderId="20" xfId="0" applyFont="1" applyFill="1" applyBorder="1" applyAlignment="1">
      <alignment horizontal="center" vertical="center"/>
    </xf>
    <xf numFmtId="166" fontId="7" fillId="0" borderId="20" xfId="0" applyNumberFormat="1" applyFont="1" applyBorder="1" applyAlignment="1">
      <alignment horizontal="center" vertical="center"/>
    </xf>
    <xf numFmtId="166" fontId="9" fillId="56" borderId="20" xfId="0" applyNumberFormat="1" applyFont="1" applyFill="1" applyBorder="1" applyAlignment="1">
      <alignment horizontal="center" vertical="center"/>
    </xf>
    <xf numFmtId="166" fontId="6" fillId="68" borderId="20" xfId="0" applyNumberFormat="1" applyFont="1" applyFill="1" applyBorder="1" applyAlignment="1">
      <alignment horizontal="center" vertical="center"/>
    </xf>
    <xf numFmtId="167" fontId="9" fillId="0" borderId="20" xfId="0" applyNumberFormat="1" applyFont="1" applyBorder="1" applyAlignment="1">
      <alignment horizontal="center" vertical="center"/>
    </xf>
    <xf numFmtId="167" fontId="65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167" fontId="65" fillId="0" borderId="0" xfId="4" applyNumberFormat="1" applyFont="1" applyAlignment="1">
      <alignment horizontal="center" vertical="center"/>
    </xf>
    <xf numFmtId="167" fontId="59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59" fillId="0" borderId="0" xfId="4" applyFont="1"/>
    <xf numFmtId="182" fontId="60" fillId="55" borderId="10" xfId="1" applyNumberFormat="1" applyFont="1" applyFill="1" applyBorder="1" applyAlignment="1">
      <alignment horizontal="center" vertical="center" wrapText="1"/>
    </xf>
    <xf numFmtId="166" fontId="9" fillId="61" borderId="10" xfId="1" applyNumberFormat="1" applyFont="1" applyFill="1" applyBorder="1" applyAlignment="1">
      <alignment horizontal="center" vertical="center" wrapText="1"/>
    </xf>
    <xf numFmtId="0" fontId="8" fillId="0" borderId="0" xfId="8" applyFont="1" applyBorder="1" applyAlignment="1" applyProtection="1">
      <alignment horizontal="left" vertical="center" wrapText="1"/>
    </xf>
    <xf numFmtId="167" fontId="8" fillId="70" borderId="10" xfId="8" applyNumberFormat="1" applyFont="1" applyFill="1" applyBorder="1" applyAlignment="1" applyProtection="1">
      <alignment horizontal="center" vertical="center"/>
    </xf>
    <xf numFmtId="181" fontId="56" fillId="70" borderId="10" xfId="8" applyNumberFormat="1" applyFont="1" applyFill="1" applyBorder="1" applyAlignment="1" applyProtection="1">
      <alignment horizontal="center" vertical="center"/>
    </xf>
    <xf numFmtId="181" fontId="57" fillId="70" borderId="10" xfId="8" applyNumberFormat="1" applyFont="1" applyFill="1" applyBorder="1" applyAlignment="1" applyProtection="1">
      <alignment horizontal="center" vertical="center"/>
    </xf>
    <xf numFmtId="181" fontId="67" fillId="59" borderId="10" xfId="8" applyNumberFormat="1" applyFont="1" applyFill="1" applyBorder="1" applyAlignment="1" applyProtection="1">
      <alignment horizontal="center" vertical="center"/>
    </xf>
    <xf numFmtId="181" fontId="8" fillId="71" borderId="10" xfId="8" applyNumberFormat="1" applyFont="1" applyFill="1" applyBorder="1" applyAlignment="1" applyProtection="1">
      <alignment horizontal="center" vertical="center"/>
    </xf>
    <xf numFmtId="167" fontId="67" fillId="59" borderId="10" xfId="8" applyNumberFormat="1" applyFont="1" applyFill="1" applyBorder="1" applyAlignment="1" applyProtection="1">
      <alignment horizontal="center" vertical="center"/>
    </xf>
    <xf numFmtId="167" fontId="68" fillId="0" borderId="29" xfId="8" applyNumberFormat="1" applyFont="1" applyBorder="1" applyAlignment="1" applyProtection="1">
      <alignment horizontal="center" vertical="center"/>
    </xf>
    <xf numFmtId="167" fontId="8" fillId="0" borderId="29" xfId="0" applyNumberFormat="1" applyFont="1" applyBorder="1" applyAlignment="1">
      <alignment horizontal="center" vertical="center"/>
    </xf>
    <xf numFmtId="167" fontId="68" fillId="0" borderId="29" xfId="0" applyNumberFormat="1" applyFont="1" applyBorder="1" applyAlignment="1">
      <alignment horizontal="center" vertical="center"/>
    </xf>
    <xf numFmtId="0" fontId="8" fillId="0" borderId="29" xfId="0" applyFont="1" applyBorder="1"/>
    <xf numFmtId="2" fontId="3" fillId="0" borderId="29" xfId="0" applyNumberFormat="1" applyFont="1" applyBorder="1" applyAlignment="1">
      <alignment horizontal="center" vertical="center"/>
    </xf>
    <xf numFmtId="0" fontId="8" fillId="0" borderId="0" xfId="8" applyFont="1" applyBorder="1" applyAlignment="1" applyProtection="1"/>
    <xf numFmtId="0" fontId="6" fillId="64" borderId="10" xfId="1" applyFont="1" applyFill="1" applyBorder="1" applyAlignment="1">
      <alignment horizontal="center" vertical="center"/>
    </xf>
    <xf numFmtId="9" fontId="9" fillId="0" borderId="10" xfId="8" applyNumberFormat="1" applyFont="1" applyBorder="1" applyAlignment="1" applyProtection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81" fontId="8" fillId="70" borderId="10" xfId="8" applyNumberFormat="1" applyFont="1" applyFill="1" applyBorder="1" applyAlignment="1" applyProtection="1">
      <alignment horizontal="center" vertical="center"/>
    </xf>
    <xf numFmtId="0" fontId="71" fillId="0" borderId="0" xfId="1" applyFont="1"/>
    <xf numFmtId="167" fontId="74" fillId="0" borderId="0" xfId="0" applyNumberFormat="1" applyFont="1" applyAlignment="1">
      <alignment horizontal="center" vertical="center"/>
    </xf>
    <xf numFmtId="167" fontId="73" fillId="0" borderId="0" xfId="0" applyNumberFormat="1" applyFont="1" applyAlignment="1">
      <alignment horizontal="center" vertical="center"/>
    </xf>
    <xf numFmtId="0" fontId="74" fillId="0" borderId="0" xfId="0" applyFont="1"/>
    <xf numFmtId="2" fontId="75" fillId="0" borderId="0" xfId="0" applyNumberFormat="1" applyFont="1" applyAlignment="1">
      <alignment horizontal="center" vertical="center"/>
    </xf>
    <xf numFmtId="0" fontId="76" fillId="0" borderId="0" xfId="0" applyFont="1"/>
    <xf numFmtId="0" fontId="81" fillId="0" borderId="0" xfId="0" applyFont="1" applyAlignment="1">
      <alignment horizontal="center" vertical="center"/>
    </xf>
    <xf numFmtId="0" fontId="6" fillId="64" borderId="10" xfId="1" applyFont="1" applyFill="1" applyBorder="1" applyAlignment="1">
      <alignment horizontal="center" vertical="center" wrapText="1"/>
    </xf>
    <xf numFmtId="167" fontId="59" fillId="6" borderId="10" xfId="1" applyNumberFormat="1" applyFont="1" applyFill="1" applyBorder="1" applyAlignment="1">
      <alignment horizontal="center" vertical="center" wrapText="1"/>
    </xf>
    <xf numFmtId="166" fontId="56" fillId="6" borderId="10" xfId="1" applyNumberFormat="1" applyFont="1" applyFill="1" applyBorder="1" applyAlignment="1">
      <alignment horizontal="center" vertical="center" wrapText="1"/>
    </xf>
    <xf numFmtId="166" fontId="57" fillId="6" borderId="10" xfId="1" applyNumberFormat="1" applyFont="1" applyFill="1" applyBorder="1" applyAlignment="1">
      <alignment horizontal="center" vertical="center" wrapText="1"/>
    </xf>
    <xf numFmtId="166" fontId="59" fillId="6" borderId="10" xfId="1" applyNumberFormat="1" applyFont="1" applyFill="1" applyBorder="1" applyAlignment="1">
      <alignment horizontal="center" vertical="center" wrapText="1"/>
    </xf>
    <xf numFmtId="166" fontId="58" fillId="61" borderId="10" xfId="1" applyNumberFormat="1" applyFont="1" applyFill="1" applyBorder="1" applyAlignment="1">
      <alignment horizontal="center" vertical="center" wrapText="1"/>
    </xf>
    <xf numFmtId="188" fontId="59" fillId="69" borderId="10" xfId="749" applyFont="1" applyFill="1" applyBorder="1" applyAlignment="1">
      <alignment horizontal="center" vertical="center" wrapText="1"/>
    </xf>
    <xf numFmtId="0" fontId="59" fillId="64" borderId="10" xfId="1" applyFont="1" applyFill="1" applyBorder="1" applyAlignment="1">
      <alignment horizontal="center" vertical="center" wrapText="1"/>
    </xf>
    <xf numFmtId="166" fontId="7" fillId="61" borderId="10" xfId="1" applyNumberFormat="1" applyFont="1" applyFill="1" applyBorder="1" applyAlignment="1">
      <alignment horizontal="center" vertical="center" wrapText="1"/>
    </xf>
    <xf numFmtId="166" fontId="12" fillId="62" borderId="10" xfId="1" applyNumberFormat="1" applyFont="1" applyFill="1" applyBorder="1" applyAlignment="1">
      <alignment horizontal="center" vertical="center"/>
    </xf>
    <xf numFmtId="166" fontId="59" fillId="0" borderId="10" xfId="1" applyNumberFormat="1" applyFont="1" applyBorder="1" applyAlignment="1">
      <alignment horizontal="center" vertical="center" wrapText="1"/>
    </xf>
    <xf numFmtId="166" fontId="11" fillId="8" borderId="10" xfId="1" applyNumberFormat="1" applyFont="1" applyFill="1" applyBorder="1" applyAlignment="1">
      <alignment horizontal="center" vertical="center" wrapText="1"/>
    </xf>
    <xf numFmtId="167" fontId="59" fillId="61" borderId="10" xfId="5" applyNumberFormat="1" applyFont="1" applyFill="1" applyBorder="1" applyAlignment="1">
      <alignment horizontal="center" vertical="center" wrapText="1"/>
    </xf>
    <xf numFmtId="167" fontId="58" fillId="61" borderId="10" xfId="1" applyNumberFormat="1" applyFont="1" applyFill="1" applyBorder="1" applyAlignment="1">
      <alignment horizontal="center" vertical="center" wrapText="1"/>
    </xf>
    <xf numFmtId="167" fontId="8" fillId="10" borderId="2" xfId="1" applyNumberFormat="1" applyFont="1" applyFill="1" applyBorder="1" applyAlignment="1">
      <alignment horizontal="center" vertical="center"/>
    </xf>
    <xf numFmtId="166" fontId="56" fillId="10" borderId="2" xfId="1" applyNumberFormat="1" applyFont="1" applyFill="1" applyBorder="1" applyAlignment="1">
      <alignment horizontal="center" vertical="center"/>
    </xf>
    <xf numFmtId="166" fontId="57" fillId="6" borderId="2" xfId="1" applyNumberFormat="1" applyFont="1" applyFill="1" applyBorder="1" applyAlignment="1">
      <alignment horizontal="center" vertical="center"/>
    </xf>
    <xf numFmtId="166" fontId="67" fillId="4" borderId="2" xfId="1" applyNumberFormat="1" applyFont="1" applyFill="1" applyBorder="1" applyAlignment="1">
      <alignment horizontal="center" vertical="center"/>
    </xf>
    <xf numFmtId="166" fontId="8" fillId="11" borderId="2" xfId="1" applyNumberFormat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166" fontId="15" fillId="4" borderId="2" xfId="1" applyNumberFormat="1" applyFont="1" applyFill="1" applyBorder="1" applyAlignment="1">
      <alignment horizontal="center" vertical="center"/>
    </xf>
    <xf numFmtId="166" fontId="8" fillId="0" borderId="2" xfId="1" applyNumberFormat="1" applyFont="1" applyBorder="1" applyAlignment="1">
      <alignment horizontal="center" vertical="center"/>
    </xf>
    <xf numFmtId="166" fontId="10" fillId="12" borderId="2" xfId="1" applyNumberFormat="1" applyFont="1" applyFill="1" applyBorder="1" applyAlignment="1">
      <alignment horizontal="center" vertical="center"/>
    </xf>
    <xf numFmtId="167" fontId="8" fillId="4" borderId="2" xfId="7" applyNumberFormat="1" applyFont="1" applyFill="1" applyBorder="1" applyAlignment="1">
      <alignment horizontal="center" vertical="center"/>
    </xf>
    <xf numFmtId="167" fontId="67" fillId="4" borderId="3" xfId="1" applyNumberFormat="1" applyFont="1" applyFill="1" applyBorder="1" applyAlignment="1">
      <alignment horizontal="center" vertical="center"/>
    </xf>
    <xf numFmtId="167" fontId="72" fillId="4" borderId="0" xfId="1" applyNumberFormat="1" applyFont="1" applyFill="1" applyAlignment="1">
      <alignment horizontal="center" vertical="center"/>
    </xf>
    <xf numFmtId="2" fontId="83" fillId="0" borderId="0" xfId="1" applyNumberFormat="1" applyFont="1" applyAlignment="1">
      <alignment vertical="center" wrapText="1"/>
    </xf>
    <xf numFmtId="166" fontId="6" fillId="0" borderId="6" xfId="1" applyNumberFormat="1" applyFont="1" applyBorder="1" applyAlignment="1">
      <alignment horizontal="center" vertical="center" wrapText="1"/>
    </xf>
    <xf numFmtId="0" fontId="59" fillId="61" borderId="0" xfId="0" applyFont="1" applyFill="1"/>
    <xf numFmtId="0" fontId="69" fillId="0" borderId="2" xfId="0" applyFont="1" applyBorder="1" applyAlignment="1">
      <alignment horizontal="center" vertical="center" wrapText="1"/>
    </xf>
    <xf numFmtId="166" fontId="69" fillId="0" borderId="2" xfId="1" applyNumberFormat="1" applyFont="1" applyBorder="1" applyAlignment="1">
      <alignment horizontal="center" vertical="center" wrapText="1"/>
    </xf>
    <xf numFmtId="166" fontId="69" fillId="0" borderId="3" xfId="0" applyNumberFormat="1" applyFont="1" applyBorder="1" applyAlignment="1">
      <alignment horizontal="center" vertical="center" wrapText="1"/>
    </xf>
    <xf numFmtId="181" fontId="12" fillId="57" borderId="20" xfId="0" applyNumberFormat="1" applyFont="1" applyFill="1" applyBorder="1" applyAlignment="1">
      <alignment horizontal="center" vertical="center"/>
    </xf>
    <xf numFmtId="166" fontId="6" fillId="56" borderId="20" xfId="0" applyNumberFormat="1" applyFont="1" applyFill="1" applyBorder="1" applyAlignment="1">
      <alignment horizontal="center" vertical="center"/>
    </xf>
    <xf numFmtId="0" fontId="71" fillId="6" borderId="0" xfId="1" applyFont="1" applyFill="1"/>
    <xf numFmtId="0" fontId="0" fillId="6" borderId="0" xfId="0" applyFill="1"/>
    <xf numFmtId="49" fontId="9" fillId="55" borderId="35" xfId="1" applyNumberFormat="1" applyFont="1" applyFill="1" applyBorder="1" applyAlignment="1">
      <alignment horizontal="center" vertical="center" wrapText="1"/>
    </xf>
    <xf numFmtId="49" fontId="8" fillId="4" borderId="35" xfId="1" applyNumberFormat="1" applyFont="1" applyFill="1" applyBorder="1" applyAlignment="1">
      <alignment vertical="center" wrapText="1"/>
    </xf>
    <xf numFmtId="0" fontId="6" fillId="62" borderId="35" xfId="1" applyFont="1" applyFill="1" applyBorder="1" applyAlignment="1">
      <alignment horizontal="center" vertical="center"/>
    </xf>
    <xf numFmtId="167" fontId="59" fillId="6" borderId="35" xfId="1" applyNumberFormat="1" applyFont="1" applyFill="1" applyBorder="1" applyAlignment="1">
      <alignment horizontal="center" vertical="center"/>
    </xf>
    <xf numFmtId="166" fontId="56" fillId="6" borderId="35" xfId="1" applyNumberFormat="1" applyFont="1" applyFill="1" applyBorder="1" applyAlignment="1">
      <alignment horizontal="center" vertical="center"/>
    </xf>
    <xf numFmtId="166" fontId="57" fillId="6" borderId="35" xfId="1" applyNumberFormat="1" applyFont="1" applyFill="1" applyBorder="1" applyAlignment="1">
      <alignment horizontal="center" vertical="center"/>
    </xf>
    <xf numFmtId="166" fontId="59" fillId="6" borderId="35" xfId="1" applyNumberFormat="1" applyFont="1" applyFill="1" applyBorder="1" applyAlignment="1">
      <alignment horizontal="center" vertical="center"/>
    </xf>
    <xf numFmtId="166" fontId="67" fillId="2" borderId="35" xfId="1" applyNumberFormat="1" applyFont="1" applyFill="1" applyBorder="1" applyAlignment="1">
      <alignment horizontal="center" vertical="center"/>
    </xf>
    <xf numFmtId="166" fontId="9" fillId="61" borderId="35" xfId="1" applyNumberFormat="1" applyFont="1" applyFill="1" applyBorder="1" applyAlignment="1">
      <alignment horizontal="center" vertical="center" wrapText="1"/>
    </xf>
    <xf numFmtId="166" fontId="8" fillId="63" borderId="35" xfId="1" applyNumberFormat="1" applyFont="1" applyFill="1" applyBorder="1" applyAlignment="1">
      <alignment horizontal="center" vertical="center"/>
    </xf>
    <xf numFmtId="0" fontId="8" fillId="72" borderId="35" xfId="1" applyFont="1" applyFill="1" applyBorder="1" applyAlignment="1">
      <alignment horizontal="center" vertical="center"/>
    </xf>
    <xf numFmtId="166" fontId="90" fillId="2" borderId="35" xfId="1" applyNumberFormat="1" applyFont="1" applyFill="1" applyBorder="1" applyAlignment="1">
      <alignment horizontal="center" vertical="center"/>
    </xf>
    <xf numFmtId="166" fontId="71" fillId="72" borderId="35" xfId="1" applyNumberFormat="1" applyFont="1" applyFill="1" applyBorder="1" applyAlignment="1">
      <alignment horizontal="center" vertical="center"/>
    </xf>
    <xf numFmtId="166" fontId="59" fillId="0" borderId="35" xfId="1" applyNumberFormat="1" applyFont="1" applyBorder="1" applyAlignment="1">
      <alignment horizontal="center" vertical="center"/>
    </xf>
    <xf numFmtId="166" fontId="11" fillId="8" borderId="35" xfId="1" applyNumberFormat="1" applyFont="1" applyFill="1" applyBorder="1" applyAlignment="1">
      <alignment horizontal="center" vertical="center"/>
    </xf>
    <xf numFmtId="167" fontId="59" fillId="61" borderId="35" xfId="5" applyNumberFormat="1" applyFont="1" applyFill="1" applyBorder="1" applyAlignment="1">
      <alignment horizontal="center" vertical="center"/>
    </xf>
    <xf numFmtId="167" fontId="58" fillId="61" borderId="35" xfId="1" applyNumberFormat="1" applyFont="1" applyFill="1" applyBorder="1" applyAlignment="1">
      <alignment horizontal="center" vertical="center"/>
    </xf>
    <xf numFmtId="167" fontId="73" fillId="0" borderId="0" xfId="750" applyNumberFormat="1" applyFont="1" applyAlignment="1">
      <alignment horizontal="center" vertical="center"/>
    </xf>
    <xf numFmtId="0" fontId="1" fillId="0" borderId="0" xfId="750"/>
    <xf numFmtId="0" fontId="92" fillId="0" borderId="0" xfId="0" applyFont="1" applyAlignment="1"/>
    <xf numFmtId="49" fontId="9" fillId="55" borderId="21" xfId="1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9" fontId="9" fillId="0" borderId="21" xfId="8" applyNumberFormat="1" applyFont="1" applyBorder="1" applyAlignment="1" applyProtection="1">
      <alignment horizontal="center" vertical="center" wrapText="1"/>
    </xf>
    <xf numFmtId="49" fontId="9" fillId="59" borderId="21" xfId="8" applyNumberFormat="1" applyFont="1" applyFill="1" applyBorder="1" applyAlignment="1" applyProtection="1">
      <alignment horizontal="center" vertical="center" wrapText="1"/>
    </xf>
    <xf numFmtId="187" fontId="70" fillId="4" borderId="1" xfId="1" applyNumberFormat="1" applyFont="1" applyFill="1" applyBorder="1" applyAlignment="1">
      <alignment horizontal="center" vertical="center" wrapText="1"/>
    </xf>
    <xf numFmtId="166" fontId="9" fillId="61" borderId="21" xfId="1" applyNumberFormat="1" applyFont="1" applyFill="1" applyBorder="1" applyAlignment="1">
      <alignment horizontal="center" vertical="center" wrapText="1"/>
    </xf>
    <xf numFmtId="166" fontId="59" fillId="4" borderId="2" xfId="1" applyNumberFormat="1" applyFont="1" applyFill="1" applyBorder="1" applyAlignment="1">
      <alignment horizontal="center" vertical="center" wrapText="1"/>
    </xf>
    <xf numFmtId="0" fontId="76" fillId="0" borderId="21" xfId="0" applyFont="1" applyBorder="1" applyAlignment="1">
      <alignment horizontal="center" vertical="center" wrapText="1"/>
    </xf>
    <xf numFmtId="49" fontId="9" fillId="65" borderId="31" xfId="0" applyNumberFormat="1" applyFont="1" applyFill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6" fontId="59" fillId="4" borderId="2" xfId="1" applyNumberFormat="1" applyFont="1" applyFill="1" applyBorder="1" applyAlignment="1">
      <alignment horizontal="center" vertical="center" wrapText="1"/>
    </xf>
    <xf numFmtId="0" fontId="76" fillId="0" borderId="21" xfId="0" applyFont="1" applyBorder="1" applyAlignment="1">
      <alignment horizontal="center" vertical="center" wrapText="1"/>
    </xf>
    <xf numFmtId="187" fontId="70" fillId="4" borderId="1" xfId="1" applyNumberFormat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4" borderId="39" xfId="1" applyFont="1" applyFill="1" applyBorder="1" applyAlignment="1">
      <alignment horizontal="center" vertical="center" wrapText="1"/>
    </xf>
    <xf numFmtId="0" fontId="70" fillId="0" borderId="38" xfId="1" applyFont="1" applyBorder="1" applyAlignment="1">
      <alignment horizontal="center" wrapText="1"/>
    </xf>
    <xf numFmtId="0" fontId="69" fillId="0" borderId="38" xfId="1" applyFont="1" applyBorder="1" applyAlignment="1">
      <alignment horizontal="center" vertical="center" wrapText="1"/>
    </xf>
    <xf numFmtId="166" fontId="69" fillId="0" borderId="38" xfId="1" applyNumberFormat="1" applyFont="1" applyBorder="1" applyAlignment="1">
      <alignment horizontal="center" vertical="center" wrapText="1"/>
    </xf>
    <xf numFmtId="0" fontId="8" fillId="61" borderId="38" xfId="1" applyFont="1" applyFill="1" applyBorder="1" applyAlignment="1">
      <alignment horizontal="center" vertical="center" wrapText="1"/>
    </xf>
    <xf numFmtId="0" fontId="87" fillId="4" borderId="38" xfId="1" applyFont="1" applyFill="1" applyBorder="1" applyAlignment="1">
      <alignment horizontal="left" vertical="center" wrapText="1"/>
    </xf>
    <xf numFmtId="166" fontId="69" fillId="0" borderId="40" xfId="0" applyNumberFormat="1" applyFont="1" applyBorder="1" applyAlignment="1">
      <alignment horizontal="center" vertical="center" wrapText="1"/>
    </xf>
    <xf numFmtId="0" fontId="71" fillId="0" borderId="0" xfId="1" applyFont="1" applyFill="1"/>
    <xf numFmtId="2" fontId="58" fillId="0" borderId="0" xfId="1" applyNumberFormat="1" applyFont="1" applyAlignment="1">
      <alignment vertical="center" wrapText="1"/>
    </xf>
    <xf numFmtId="0" fontId="60" fillId="0" borderId="3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15" fontId="77" fillId="61" borderId="38" xfId="1" applyNumberFormat="1" applyFont="1" applyFill="1" applyBorder="1" applyAlignment="1">
      <alignment horizontal="center" vertical="center" wrapText="1"/>
    </xf>
    <xf numFmtId="0" fontId="69" fillId="0" borderId="38" xfId="5" applyFont="1" applyBorder="1" applyAlignment="1">
      <alignment horizontal="left" vertical="center" wrapText="1"/>
    </xf>
    <xf numFmtId="181" fontId="82" fillId="0" borderId="40" xfId="1" applyNumberFormat="1" applyFont="1" applyBorder="1" applyAlignment="1">
      <alignment horizontal="center" vertical="center" wrapText="1"/>
    </xf>
    <xf numFmtId="0" fontId="8" fillId="73" borderId="0" xfId="8" applyFont="1" applyFill="1" applyBorder="1" applyAlignment="1" applyProtection="1"/>
    <xf numFmtId="0" fontId="9" fillId="0" borderId="38" xfId="0" applyFont="1" applyBorder="1" applyAlignment="1">
      <alignment horizontal="center" vertical="center" wrapText="1"/>
    </xf>
    <xf numFmtId="0" fontId="69" fillId="0" borderId="38" xfId="0" applyFont="1" applyBorder="1" applyAlignment="1">
      <alignment horizontal="center" vertical="center" wrapText="1"/>
    </xf>
    <xf numFmtId="184" fontId="6" fillId="59" borderId="38" xfId="8" applyNumberFormat="1" applyFont="1" applyFill="1" applyBorder="1" applyAlignment="1" applyProtection="1">
      <alignment horizontal="center" vertical="center" wrapText="1"/>
    </xf>
    <xf numFmtId="0" fontId="15" fillId="59" borderId="38" xfId="8" applyFont="1" applyFill="1" applyBorder="1" applyAlignment="1" applyProtection="1">
      <alignment horizontal="center"/>
    </xf>
    <xf numFmtId="0" fontId="61" fillId="0" borderId="38" xfId="8" applyFont="1" applyBorder="1" applyAlignment="1" applyProtection="1">
      <alignment horizontal="left" vertical="center" wrapText="1"/>
    </xf>
    <xf numFmtId="165" fontId="6" fillId="0" borderId="38" xfId="743" applyNumberFormat="1" applyFont="1" applyFill="1" applyBorder="1" applyAlignment="1">
      <alignment horizontal="center" vertical="center" wrapText="1"/>
    </xf>
    <xf numFmtId="169" fontId="58" fillId="61" borderId="38" xfId="1" applyNumberFormat="1" applyFont="1" applyFill="1" applyBorder="1" applyAlignment="1">
      <alignment horizontal="center"/>
    </xf>
    <xf numFmtId="0" fontId="6" fillId="0" borderId="38" xfId="1" applyFont="1" applyBorder="1" applyAlignment="1">
      <alignment horizontal="center" vertical="center" wrapText="1"/>
    </xf>
    <xf numFmtId="0" fontId="8" fillId="61" borderId="38" xfId="1" applyFont="1" applyFill="1" applyBorder="1" applyAlignment="1">
      <alignment horizontal="left" vertical="center" wrapText="1"/>
    </xf>
    <xf numFmtId="0" fontId="91" fillId="0" borderId="38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left" vertical="center" wrapText="1"/>
    </xf>
    <xf numFmtId="0" fontId="6" fillId="59" borderId="39" xfId="8" applyFont="1" applyFill="1" applyBorder="1" applyAlignment="1" applyProtection="1">
      <alignment horizontal="center" vertical="center"/>
    </xf>
    <xf numFmtId="0" fontId="6" fillId="0" borderId="39" xfId="0" applyFont="1" applyBorder="1" applyAlignment="1">
      <alignment horizontal="center" vertical="center"/>
    </xf>
    <xf numFmtId="166" fontId="6" fillId="0" borderId="40" xfId="0" applyNumberFormat="1" applyFont="1" applyBorder="1" applyAlignment="1">
      <alignment horizontal="center" vertical="center" wrapText="1"/>
    </xf>
    <xf numFmtId="0" fontId="69" fillId="0" borderId="39" xfId="1" applyFont="1" applyBorder="1" applyAlignment="1">
      <alignment horizontal="center" vertical="center"/>
    </xf>
    <xf numFmtId="166" fontId="69" fillId="0" borderId="40" xfId="1" applyNumberFormat="1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6" fillId="0" borderId="4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left" vertical="center" wrapText="1"/>
    </xf>
    <xf numFmtId="166" fontId="6" fillId="0" borderId="43" xfId="0" applyNumberFormat="1" applyFont="1" applyBorder="1" applyAlignment="1">
      <alignment horizontal="center" vertical="center" wrapText="1"/>
    </xf>
    <xf numFmtId="166" fontId="69" fillId="0" borderId="42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82" fillId="2" borderId="1" xfId="1" applyFont="1" applyFill="1" applyBorder="1" applyAlignment="1">
      <alignment horizontal="center" vertical="center" wrapText="1"/>
    </xf>
    <xf numFmtId="0" fontId="82" fillId="2" borderId="2" xfId="1" applyFont="1" applyFill="1" applyBorder="1" applyAlignment="1">
      <alignment horizontal="center" vertical="center" wrapText="1"/>
    </xf>
    <xf numFmtId="0" fontId="82" fillId="2" borderId="3" xfId="1" applyFont="1" applyFill="1" applyBorder="1" applyAlignment="1">
      <alignment horizontal="center" vertical="center" wrapText="1"/>
    </xf>
    <xf numFmtId="49" fontId="12" fillId="55" borderId="27" xfId="1" applyNumberFormat="1" applyFont="1" applyFill="1" applyBorder="1" applyAlignment="1">
      <alignment horizontal="center" vertical="center" wrapText="1"/>
    </xf>
    <xf numFmtId="49" fontId="12" fillId="55" borderId="28" xfId="1" applyNumberFormat="1" applyFont="1" applyFill="1" applyBorder="1" applyAlignment="1">
      <alignment horizontal="center" vertical="center" wrapText="1"/>
    </xf>
    <xf numFmtId="165" fontId="6" fillId="0" borderId="42" xfId="0" applyNumberFormat="1" applyFont="1" applyBorder="1" applyAlignment="1">
      <alignment horizontal="center" vertical="center" wrapText="1"/>
    </xf>
    <xf numFmtId="49" fontId="9" fillId="65" borderId="32" xfId="0" applyNumberFormat="1" applyFont="1" applyFill="1" applyBorder="1" applyAlignment="1">
      <alignment horizontal="center" vertical="center" wrapText="1"/>
    </xf>
    <xf numFmtId="49" fontId="9" fillId="65" borderId="33" xfId="0" applyNumberFormat="1" applyFont="1" applyFill="1" applyBorder="1" applyAlignment="1">
      <alignment horizontal="center" vertical="center" wrapText="1"/>
    </xf>
    <xf numFmtId="49" fontId="9" fillId="65" borderId="34" xfId="0" applyNumberFormat="1" applyFont="1" applyFill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 wrapText="1"/>
    </xf>
    <xf numFmtId="0" fontId="59" fillId="0" borderId="30" xfId="0" applyFont="1" applyBorder="1" applyAlignment="1">
      <alignment horizontal="center" vertical="center" wrapText="1"/>
    </xf>
    <xf numFmtId="0" fontId="59" fillId="0" borderId="28" xfId="0" applyFont="1" applyBorder="1" applyAlignment="1">
      <alignment horizontal="center" vertical="center" wrapText="1"/>
    </xf>
    <xf numFmtId="165" fontId="69" fillId="0" borderId="38" xfId="743" applyNumberFormat="1" applyFont="1" applyFill="1" applyBorder="1" applyAlignment="1">
      <alignment horizontal="center" vertical="center" wrapText="1"/>
    </xf>
    <xf numFmtId="49" fontId="71" fillId="4" borderId="36" xfId="1" applyNumberFormat="1" applyFont="1" applyFill="1" applyBorder="1" applyAlignment="1">
      <alignment horizontal="center" vertical="center" wrapText="1"/>
    </xf>
    <xf numFmtId="49" fontId="71" fillId="4" borderId="37" xfId="1" applyNumberFormat="1" applyFont="1" applyFill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49" fontId="8" fillId="4" borderId="2" xfId="1" applyNumberFormat="1" applyFont="1" applyFill="1" applyBorder="1" applyAlignment="1">
      <alignment horizontal="center" vertical="center" wrapText="1"/>
    </xf>
    <xf numFmtId="0" fontId="60" fillId="0" borderId="38" xfId="0" applyFont="1" applyBorder="1" applyAlignment="1">
      <alignment horizontal="center" vertical="center" wrapText="1"/>
    </xf>
    <xf numFmtId="15" fontId="77" fillId="61" borderId="38" xfId="1" applyNumberFormat="1" applyFont="1" applyFill="1" applyBorder="1" applyAlignment="1">
      <alignment horizontal="center" vertical="center" wrapText="1"/>
    </xf>
    <xf numFmtId="0" fontId="69" fillId="0" borderId="38" xfId="5" applyFont="1" applyBorder="1" applyAlignment="1">
      <alignment horizontal="left" vertical="center" wrapText="1"/>
    </xf>
    <xf numFmtId="0" fontId="60" fillId="0" borderId="3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8" fillId="61" borderId="38" xfId="1" applyFont="1" applyFill="1" applyBorder="1" applyAlignment="1">
      <alignment horizontal="center" vertical="center" wrapText="1"/>
    </xf>
    <xf numFmtId="0" fontId="87" fillId="4" borderId="38" xfId="1" applyFont="1" applyFill="1" applyBorder="1" applyAlignment="1">
      <alignment horizontal="left" vertical="center" wrapText="1"/>
    </xf>
    <xf numFmtId="0" fontId="6" fillId="4" borderId="39" xfId="1" applyFont="1" applyFill="1" applyBorder="1" applyAlignment="1">
      <alignment horizontal="center" vertical="center" wrapText="1"/>
    </xf>
    <xf numFmtId="0" fontId="70" fillId="0" borderId="38" xfId="1" applyFont="1" applyBorder="1" applyAlignment="1">
      <alignment horizontal="center" wrapText="1"/>
    </xf>
  </cellXfs>
  <cellStyles count="753">
    <cellStyle name="          _x000d__x000a_386grabber=VGA.3GR_x000d__x000a_" xfId="9" xr:uid="{00000000-0005-0000-0000-000000000000}"/>
    <cellStyle name="_Hoja1" xfId="10" xr:uid="{00000000-0005-0000-0000-000001000000}"/>
    <cellStyle name="_Hoja1_1" xfId="11" xr:uid="{00000000-0005-0000-0000-000002000000}"/>
    <cellStyle name="_Hoja1_2" xfId="12" xr:uid="{00000000-0005-0000-0000-000003000000}"/>
    <cellStyle name="_Hoja1_3" xfId="13" xr:uid="{00000000-0005-0000-0000-000004000000}"/>
    <cellStyle name="_Hoja1_4" xfId="14" xr:uid="{00000000-0005-0000-0000-000005000000}"/>
    <cellStyle name="20% - Énfasis1 2" xfId="15" xr:uid="{00000000-0005-0000-0000-000006000000}"/>
    <cellStyle name="20% - Énfasis1 2 2" xfId="16" xr:uid="{00000000-0005-0000-0000-000007000000}"/>
    <cellStyle name="20% - Énfasis2 2" xfId="17" xr:uid="{00000000-0005-0000-0000-000008000000}"/>
    <cellStyle name="20% - Énfasis2 2 2" xfId="18" xr:uid="{00000000-0005-0000-0000-000009000000}"/>
    <cellStyle name="20% - Énfasis3 2" xfId="19" xr:uid="{00000000-0005-0000-0000-00000A000000}"/>
    <cellStyle name="20% - Énfasis3 2 2" xfId="20" xr:uid="{00000000-0005-0000-0000-00000B000000}"/>
    <cellStyle name="20% - Énfasis4 2" xfId="21" xr:uid="{00000000-0005-0000-0000-00000C000000}"/>
    <cellStyle name="20% - Énfasis4 2 2" xfId="22" xr:uid="{00000000-0005-0000-0000-00000D000000}"/>
    <cellStyle name="20% - Énfasis5 2" xfId="23" xr:uid="{00000000-0005-0000-0000-00000E000000}"/>
    <cellStyle name="20% - Énfasis5 2 2" xfId="24" xr:uid="{00000000-0005-0000-0000-00000F000000}"/>
    <cellStyle name="20% - Énfasis6 2" xfId="25" xr:uid="{00000000-0005-0000-0000-000010000000}"/>
    <cellStyle name="20% - Énfasis6 2 2" xfId="26" xr:uid="{00000000-0005-0000-0000-000011000000}"/>
    <cellStyle name="20% - 强调文字颜色 1" xfId="27" xr:uid="{00000000-0005-0000-0000-000012000000}"/>
    <cellStyle name="20% - 强调文字颜色 1 2" xfId="28" xr:uid="{00000000-0005-0000-0000-000013000000}"/>
    <cellStyle name="20% - 强调文字颜色 1 3" xfId="29" xr:uid="{00000000-0005-0000-0000-000014000000}"/>
    <cellStyle name="20% - 强调文字颜色 2" xfId="30" xr:uid="{00000000-0005-0000-0000-000015000000}"/>
    <cellStyle name="20% - 强调文字颜色 2 2" xfId="31" xr:uid="{00000000-0005-0000-0000-000016000000}"/>
    <cellStyle name="20% - 强调文字颜色 2 3" xfId="32" xr:uid="{00000000-0005-0000-0000-000017000000}"/>
    <cellStyle name="20% - 强调文字颜色 3" xfId="33" xr:uid="{00000000-0005-0000-0000-000018000000}"/>
    <cellStyle name="20% - 强调文字颜色 3 2" xfId="34" xr:uid="{00000000-0005-0000-0000-000019000000}"/>
    <cellStyle name="20% - 强调文字颜色 3 3" xfId="35" xr:uid="{00000000-0005-0000-0000-00001A000000}"/>
    <cellStyle name="20% - 强调文字颜色 4" xfId="36" xr:uid="{00000000-0005-0000-0000-00001B000000}"/>
    <cellStyle name="20% - 强调文字颜色 4 2" xfId="37" xr:uid="{00000000-0005-0000-0000-00001C000000}"/>
    <cellStyle name="20% - 强调文字颜色 4 3" xfId="38" xr:uid="{00000000-0005-0000-0000-00001D000000}"/>
    <cellStyle name="20% - 强调文字颜色 5" xfId="39" xr:uid="{00000000-0005-0000-0000-00001E000000}"/>
    <cellStyle name="20% - 强调文字颜色 5 2" xfId="40" xr:uid="{00000000-0005-0000-0000-00001F000000}"/>
    <cellStyle name="20% - 强调文字颜色 5 3" xfId="41" xr:uid="{00000000-0005-0000-0000-000020000000}"/>
    <cellStyle name="20% - 强调文字颜色 6" xfId="42" xr:uid="{00000000-0005-0000-0000-000021000000}"/>
    <cellStyle name="20% - 强调文字颜色 6 2" xfId="43" xr:uid="{00000000-0005-0000-0000-000022000000}"/>
    <cellStyle name="20% - 强调文字颜色 6 3" xfId="44" xr:uid="{00000000-0005-0000-0000-000023000000}"/>
    <cellStyle name="40% - Énfasis1 2" xfId="45" xr:uid="{00000000-0005-0000-0000-000024000000}"/>
    <cellStyle name="40% - Énfasis1 2 2" xfId="46" xr:uid="{00000000-0005-0000-0000-000025000000}"/>
    <cellStyle name="40% - Énfasis2 2" xfId="47" xr:uid="{00000000-0005-0000-0000-000026000000}"/>
    <cellStyle name="40% - Énfasis2 2 2" xfId="48" xr:uid="{00000000-0005-0000-0000-000027000000}"/>
    <cellStyle name="40% - Énfasis3 2" xfId="49" xr:uid="{00000000-0005-0000-0000-000028000000}"/>
    <cellStyle name="40% - Énfasis3 2 2" xfId="50" xr:uid="{00000000-0005-0000-0000-000029000000}"/>
    <cellStyle name="40% - Énfasis4 2" xfId="51" xr:uid="{00000000-0005-0000-0000-00002A000000}"/>
    <cellStyle name="40% - Énfasis4 2 2" xfId="52" xr:uid="{00000000-0005-0000-0000-00002B000000}"/>
    <cellStyle name="40% - Énfasis5 2" xfId="53" xr:uid="{00000000-0005-0000-0000-00002C000000}"/>
    <cellStyle name="40% - Énfasis5 2 2" xfId="54" xr:uid="{00000000-0005-0000-0000-00002D000000}"/>
    <cellStyle name="40% - Énfasis6 2" xfId="55" xr:uid="{00000000-0005-0000-0000-00002E000000}"/>
    <cellStyle name="40% - Énfasis6 2 2" xfId="56" xr:uid="{00000000-0005-0000-0000-00002F000000}"/>
    <cellStyle name="40% - 强调文字颜色 1" xfId="57" xr:uid="{00000000-0005-0000-0000-000030000000}"/>
    <cellStyle name="40% - 强调文字颜色 1 2" xfId="58" xr:uid="{00000000-0005-0000-0000-000031000000}"/>
    <cellStyle name="40% - 强调文字颜色 1 3" xfId="59" xr:uid="{00000000-0005-0000-0000-000032000000}"/>
    <cellStyle name="40% - 强调文字颜色 2" xfId="60" xr:uid="{00000000-0005-0000-0000-000033000000}"/>
    <cellStyle name="40% - 强调文字颜色 2 2" xfId="61" xr:uid="{00000000-0005-0000-0000-000034000000}"/>
    <cellStyle name="40% - 强调文字颜色 2 3" xfId="62" xr:uid="{00000000-0005-0000-0000-000035000000}"/>
    <cellStyle name="40% - 强调文字颜色 3" xfId="63" xr:uid="{00000000-0005-0000-0000-000036000000}"/>
    <cellStyle name="40% - 强调文字颜色 3 2" xfId="64" xr:uid="{00000000-0005-0000-0000-000037000000}"/>
    <cellStyle name="40% - 强调文字颜色 3 3" xfId="65" xr:uid="{00000000-0005-0000-0000-000038000000}"/>
    <cellStyle name="40% - 强调文字颜色 4" xfId="66" xr:uid="{00000000-0005-0000-0000-000039000000}"/>
    <cellStyle name="40% - 强调文字颜色 4 2" xfId="67" xr:uid="{00000000-0005-0000-0000-00003A000000}"/>
    <cellStyle name="40% - 强调文字颜色 4 3" xfId="68" xr:uid="{00000000-0005-0000-0000-00003B000000}"/>
    <cellStyle name="40% - 强调文字颜色 5" xfId="69" xr:uid="{00000000-0005-0000-0000-00003C000000}"/>
    <cellStyle name="40% - 强调文字颜色 5 2" xfId="70" xr:uid="{00000000-0005-0000-0000-00003D000000}"/>
    <cellStyle name="40% - 强调文字颜色 5 3" xfId="71" xr:uid="{00000000-0005-0000-0000-00003E000000}"/>
    <cellStyle name="40% - 强调文字颜色 6" xfId="72" xr:uid="{00000000-0005-0000-0000-00003F000000}"/>
    <cellStyle name="40% - 强调文字颜色 6 2" xfId="73" xr:uid="{00000000-0005-0000-0000-000040000000}"/>
    <cellStyle name="40% - 强调文字颜色 6 3" xfId="74" xr:uid="{00000000-0005-0000-0000-000041000000}"/>
    <cellStyle name="60% - Énfasis1 2" xfId="75" xr:uid="{00000000-0005-0000-0000-000042000000}"/>
    <cellStyle name="60% - Énfasis1 2 2" xfId="76" xr:uid="{00000000-0005-0000-0000-000043000000}"/>
    <cellStyle name="60% - Énfasis2 2" xfId="77" xr:uid="{00000000-0005-0000-0000-000044000000}"/>
    <cellStyle name="60% - Énfasis2 2 2" xfId="78" xr:uid="{00000000-0005-0000-0000-000045000000}"/>
    <cellStyle name="60% - Énfasis3 2" xfId="79" xr:uid="{00000000-0005-0000-0000-000046000000}"/>
    <cellStyle name="60% - Énfasis3 2 2" xfId="80" xr:uid="{00000000-0005-0000-0000-000047000000}"/>
    <cellStyle name="60% - Énfasis4 2" xfId="81" xr:uid="{00000000-0005-0000-0000-000048000000}"/>
    <cellStyle name="60% - Énfasis4 2 2" xfId="82" xr:uid="{00000000-0005-0000-0000-000049000000}"/>
    <cellStyle name="60% - Énfasis5 2" xfId="83" xr:uid="{00000000-0005-0000-0000-00004A000000}"/>
    <cellStyle name="60% - Énfasis5 2 2" xfId="84" xr:uid="{00000000-0005-0000-0000-00004B000000}"/>
    <cellStyle name="60% - Énfasis6 2" xfId="85" xr:uid="{00000000-0005-0000-0000-00004C000000}"/>
    <cellStyle name="60% - Énfasis6 2 2" xfId="86" xr:uid="{00000000-0005-0000-0000-00004D000000}"/>
    <cellStyle name="60% - 强调文字颜色 1" xfId="87" xr:uid="{00000000-0005-0000-0000-00004E000000}"/>
    <cellStyle name="60% - 强调文字颜色 1 2" xfId="88" xr:uid="{00000000-0005-0000-0000-00004F000000}"/>
    <cellStyle name="60% - 强调文字颜色 1 3" xfId="89" xr:uid="{00000000-0005-0000-0000-000050000000}"/>
    <cellStyle name="60% - 强调文字颜色 2" xfId="90" xr:uid="{00000000-0005-0000-0000-000051000000}"/>
    <cellStyle name="60% - 强调文字颜色 2 2" xfId="91" xr:uid="{00000000-0005-0000-0000-000052000000}"/>
    <cellStyle name="60% - 强调文字颜色 2 3" xfId="92" xr:uid="{00000000-0005-0000-0000-000053000000}"/>
    <cellStyle name="60% - 强调文字颜色 3" xfId="93" xr:uid="{00000000-0005-0000-0000-000054000000}"/>
    <cellStyle name="60% - 强调文字颜色 3 2" xfId="94" xr:uid="{00000000-0005-0000-0000-000055000000}"/>
    <cellStyle name="60% - 强调文字颜色 3 3" xfId="95" xr:uid="{00000000-0005-0000-0000-000056000000}"/>
    <cellStyle name="60% - 强调文字颜色 4" xfId="96" xr:uid="{00000000-0005-0000-0000-000057000000}"/>
    <cellStyle name="60% - 强调文字颜色 4 2" xfId="97" xr:uid="{00000000-0005-0000-0000-000058000000}"/>
    <cellStyle name="60% - 强调文字颜色 4 3" xfId="98" xr:uid="{00000000-0005-0000-0000-000059000000}"/>
    <cellStyle name="60% - 强调文字颜色 5" xfId="99" xr:uid="{00000000-0005-0000-0000-00005A000000}"/>
    <cellStyle name="60% - 强调文字颜色 5 2" xfId="100" xr:uid="{00000000-0005-0000-0000-00005B000000}"/>
    <cellStyle name="60% - 强调文字颜色 5 3" xfId="101" xr:uid="{00000000-0005-0000-0000-00005C000000}"/>
    <cellStyle name="60% - 强调文字颜色 6" xfId="102" xr:uid="{00000000-0005-0000-0000-00005D000000}"/>
    <cellStyle name="60% - 强调文字颜色 6 2" xfId="103" xr:uid="{00000000-0005-0000-0000-00005E000000}"/>
    <cellStyle name="60% - 强调文字颜色 6 3" xfId="104" xr:uid="{00000000-0005-0000-0000-00005F000000}"/>
    <cellStyle name="Buena 2" xfId="105" xr:uid="{00000000-0005-0000-0000-000060000000}"/>
    <cellStyle name="Buena 2 2" xfId="106" xr:uid="{00000000-0005-0000-0000-000061000000}"/>
    <cellStyle name="Cálculo 2" xfId="107" xr:uid="{00000000-0005-0000-0000-000062000000}"/>
    <cellStyle name="Cálculo 2 2" xfId="108" xr:uid="{00000000-0005-0000-0000-000063000000}"/>
    <cellStyle name="Cancel" xfId="109" xr:uid="{00000000-0005-0000-0000-000064000000}"/>
    <cellStyle name="Celda de comprobación 2" xfId="110" xr:uid="{00000000-0005-0000-0000-000065000000}"/>
    <cellStyle name="Celda de comprobación 2 2" xfId="111" xr:uid="{00000000-0005-0000-0000-000066000000}"/>
    <cellStyle name="Celda vinculada 2" xfId="112" xr:uid="{00000000-0005-0000-0000-000067000000}"/>
    <cellStyle name="Celda vinculada 2 2" xfId="113" xr:uid="{00000000-0005-0000-0000-000068000000}"/>
    <cellStyle name="Encabezado 4 2" xfId="114" xr:uid="{00000000-0005-0000-0000-000069000000}"/>
    <cellStyle name="Encabezado 4 2 2" xfId="115" xr:uid="{00000000-0005-0000-0000-00006A000000}"/>
    <cellStyle name="Énfasis1 2" xfId="116" xr:uid="{00000000-0005-0000-0000-00006B000000}"/>
    <cellStyle name="Énfasis1 2 2" xfId="117" xr:uid="{00000000-0005-0000-0000-00006C000000}"/>
    <cellStyle name="Énfasis2 2" xfId="118" xr:uid="{00000000-0005-0000-0000-00006D000000}"/>
    <cellStyle name="Énfasis2 2 2" xfId="119" xr:uid="{00000000-0005-0000-0000-00006E000000}"/>
    <cellStyle name="Énfasis3 2" xfId="120" xr:uid="{00000000-0005-0000-0000-00006F000000}"/>
    <cellStyle name="Énfasis3 2 2" xfId="121" xr:uid="{00000000-0005-0000-0000-000070000000}"/>
    <cellStyle name="Énfasis4 2" xfId="122" xr:uid="{00000000-0005-0000-0000-000071000000}"/>
    <cellStyle name="Énfasis4 2 2" xfId="123" xr:uid="{00000000-0005-0000-0000-000072000000}"/>
    <cellStyle name="Énfasis5 2" xfId="124" xr:uid="{00000000-0005-0000-0000-000073000000}"/>
    <cellStyle name="Énfasis5 2 2" xfId="125" xr:uid="{00000000-0005-0000-0000-000074000000}"/>
    <cellStyle name="Énfasis6 2" xfId="126" xr:uid="{00000000-0005-0000-0000-000075000000}"/>
    <cellStyle name="Énfasis6 2 2" xfId="127" xr:uid="{00000000-0005-0000-0000-000076000000}"/>
    <cellStyle name="Entrada 2" xfId="128" xr:uid="{00000000-0005-0000-0000-000077000000}"/>
    <cellStyle name="Entrada 2 2" xfId="129" xr:uid="{00000000-0005-0000-0000-000078000000}"/>
    <cellStyle name="Estilo 1" xfId="130" xr:uid="{00000000-0005-0000-0000-000079000000}"/>
    <cellStyle name="Euro" xfId="131" xr:uid="{00000000-0005-0000-0000-00007A000000}"/>
    <cellStyle name="Euro 2" xfId="132" xr:uid="{00000000-0005-0000-0000-00007B000000}"/>
    <cellStyle name="Euro 2 2" xfId="133" xr:uid="{00000000-0005-0000-0000-00007C000000}"/>
    <cellStyle name="Euro 2 3" xfId="134" xr:uid="{00000000-0005-0000-0000-00007D000000}"/>
    <cellStyle name="Euro 2 4" xfId="135" xr:uid="{00000000-0005-0000-0000-00007E000000}"/>
    <cellStyle name="Euro 2 4 2" xfId="136" xr:uid="{00000000-0005-0000-0000-00007F000000}"/>
    <cellStyle name="Euro 3" xfId="137" xr:uid="{00000000-0005-0000-0000-000080000000}"/>
    <cellStyle name="Euro 3 2" xfId="138" xr:uid="{00000000-0005-0000-0000-000081000000}"/>
    <cellStyle name="Euro 4" xfId="139" xr:uid="{00000000-0005-0000-0000-000082000000}"/>
    <cellStyle name="Euro 5" xfId="140" xr:uid="{00000000-0005-0000-0000-000083000000}"/>
    <cellStyle name="Euro 6" xfId="141" xr:uid="{00000000-0005-0000-0000-000084000000}"/>
    <cellStyle name="Excel Built-in Explanatory Text" xfId="8" xr:uid="{00000000-0005-0000-0000-000085000000}"/>
    <cellStyle name="Hipervínculo 2" xfId="142" xr:uid="{00000000-0005-0000-0000-000086000000}"/>
    <cellStyle name="Hipervínculo 2 2" xfId="143" xr:uid="{00000000-0005-0000-0000-000087000000}"/>
    <cellStyle name="Hipervínculo 2 2 2" xfId="144" xr:uid="{00000000-0005-0000-0000-000088000000}"/>
    <cellStyle name="Hipervínculo 2 2 2 2" xfId="145" xr:uid="{00000000-0005-0000-0000-000089000000}"/>
    <cellStyle name="Hipervínculo 2 2 2 2 2" xfId="146" xr:uid="{00000000-0005-0000-0000-00008A000000}"/>
    <cellStyle name="Hipervínculo 2 2 2 2 2 2" xfId="147" xr:uid="{00000000-0005-0000-0000-00008B000000}"/>
    <cellStyle name="Hipervínculo 2 2 2 2 2 3" xfId="148" xr:uid="{00000000-0005-0000-0000-00008C000000}"/>
    <cellStyle name="Hipervínculo 2 2 2 2 2 4" xfId="149" xr:uid="{00000000-0005-0000-0000-00008D000000}"/>
    <cellStyle name="Hipervínculo 2 2 2 2 3" xfId="150" xr:uid="{00000000-0005-0000-0000-00008E000000}"/>
    <cellStyle name="Hipervínculo 2 2 2 3" xfId="151" xr:uid="{00000000-0005-0000-0000-00008F000000}"/>
    <cellStyle name="Hipervínculo 2 2 2 3 2" xfId="152" xr:uid="{00000000-0005-0000-0000-000090000000}"/>
    <cellStyle name="Hipervínculo 2 2 2 3 3" xfId="153" xr:uid="{00000000-0005-0000-0000-000091000000}"/>
    <cellStyle name="Hipervínculo 2 2 2 3 4" xfId="154" xr:uid="{00000000-0005-0000-0000-000092000000}"/>
    <cellStyle name="Hipervínculo 2 2 3" xfId="155" xr:uid="{00000000-0005-0000-0000-000093000000}"/>
    <cellStyle name="Hipervínculo 2 2 3 2" xfId="156" xr:uid="{00000000-0005-0000-0000-000094000000}"/>
    <cellStyle name="Hipervínculo 2 2 3 2 2" xfId="157" xr:uid="{00000000-0005-0000-0000-000095000000}"/>
    <cellStyle name="Hipervínculo 2 3" xfId="158" xr:uid="{00000000-0005-0000-0000-000096000000}"/>
    <cellStyle name="Hipervínculo 2 3 2" xfId="159" xr:uid="{00000000-0005-0000-0000-000097000000}"/>
    <cellStyle name="Hipervínculo 2 3 2 2" xfId="160" xr:uid="{00000000-0005-0000-0000-000098000000}"/>
    <cellStyle name="Hipervínculo 2 3 2 2 2" xfId="161" xr:uid="{00000000-0005-0000-0000-000099000000}"/>
    <cellStyle name="Hipervínculo 2 3 2 2 3" xfId="162" xr:uid="{00000000-0005-0000-0000-00009A000000}"/>
    <cellStyle name="Hipervínculo 2 3 2 2 4" xfId="163" xr:uid="{00000000-0005-0000-0000-00009B000000}"/>
    <cellStyle name="Hipervínculo 2 3 2 3" xfId="164" xr:uid="{00000000-0005-0000-0000-00009C000000}"/>
    <cellStyle name="Hipervínculo 2 3 2 4" xfId="165" xr:uid="{00000000-0005-0000-0000-00009D000000}"/>
    <cellStyle name="Hipervínculo 2 3 3" xfId="166" xr:uid="{00000000-0005-0000-0000-00009E000000}"/>
    <cellStyle name="Hipervínculo 2 3 3 2" xfId="167" xr:uid="{00000000-0005-0000-0000-00009F000000}"/>
    <cellStyle name="Hipervínculo 2 3 3 2 2" xfId="168" xr:uid="{00000000-0005-0000-0000-0000A0000000}"/>
    <cellStyle name="Hipervínculo 2 3 4" xfId="169" xr:uid="{00000000-0005-0000-0000-0000A1000000}"/>
    <cellStyle name="Hipervínculo 2 4" xfId="170" xr:uid="{00000000-0005-0000-0000-0000A2000000}"/>
    <cellStyle name="Hipervínculo 2 4 2" xfId="171" xr:uid="{00000000-0005-0000-0000-0000A3000000}"/>
    <cellStyle name="Hipervínculo 2 4 3" xfId="172" xr:uid="{00000000-0005-0000-0000-0000A4000000}"/>
    <cellStyle name="Hipervínculo 2 4 4" xfId="173" xr:uid="{00000000-0005-0000-0000-0000A5000000}"/>
    <cellStyle name="Hipervínculo 2_Canguros" xfId="174" xr:uid="{00000000-0005-0000-0000-0000A6000000}"/>
    <cellStyle name="Hipervínculo 3" xfId="175" xr:uid="{00000000-0005-0000-0000-0000A7000000}"/>
    <cellStyle name="Hipervínculo 4" xfId="176" xr:uid="{00000000-0005-0000-0000-0000A8000000}"/>
    <cellStyle name="Incorrecto 2" xfId="177" xr:uid="{00000000-0005-0000-0000-0000A9000000}"/>
    <cellStyle name="Incorrecto 2 2" xfId="178" xr:uid="{00000000-0005-0000-0000-0000AA000000}"/>
    <cellStyle name="Millares 2" xfId="179" xr:uid="{00000000-0005-0000-0000-0000AB000000}"/>
    <cellStyle name="Millares 2 2" xfId="180" xr:uid="{00000000-0005-0000-0000-0000AC000000}"/>
    <cellStyle name="Millares 2 2 10" xfId="181" xr:uid="{00000000-0005-0000-0000-0000AD000000}"/>
    <cellStyle name="Millares 2 2 10 2 2" xfId="742" xr:uid="{00000000-0005-0000-0000-0000AE000000}"/>
    <cellStyle name="Millares 2 2 2" xfId="182" xr:uid="{00000000-0005-0000-0000-0000AF000000}"/>
    <cellStyle name="Millares 2 2 2 2" xfId="183" xr:uid="{00000000-0005-0000-0000-0000B0000000}"/>
    <cellStyle name="Millares 2 2 2 2 2" xfId="184" xr:uid="{00000000-0005-0000-0000-0000B1000000}"/>
    <cellStyle name="Millares 2 2 2 2 2 2" xfId="185" xr:uid="{00000000-0005-0000-0000-0000B2000000}"/>
    <cellStyle name="Millares 2 2 2 2 2 2 2" xfId="186" xr:uid="{00000000-0005-0000-0000-0000B3000000}"/>
    <cellStyle name="Millares 2 2 2 2 2 2 2 2" xfId="187" xr:uid="{00000000-0005-0000-0000-0000B4000000}"/>
    <cellStyle name="Millares 2 2 2 2 2 2 3" xfId="188" xr:uid="{00000000-0005-0000-0000-0000B5000000}"/>
    <cellStyle name="Millares 2 2 2 2 2 3" xfId="189" xr:uid="{00000000-0005-0000-0000-0000B6000000}"/>
    <cellStyle name="Millares 2 2 2 2 2 3 2" xfId="190" xr:uid="{00000000-0005-0000-0000-0000B7000000}"/>
    <cellStyle name="Millares 2 2 2 2 2 4" xfId="191" xr:uid="{00000000-0005-0000-0000-0000B8000000}"/>
    <cellStyle name="Millares 2 2 2 2 3" xfId="192" xr:uid="{00000000-0005-0000-0000-0000B9000000}"/>
    <cellStyle name="Millares 2 2 2 2 3 2" xfId="193" xr:uid="{00000000-0005-0000-0000-0000BA000000}"/>
    <cellStyle name="Millares 2 2 2 2 3 2 2" xfId="194" xr:uid="{00000000-0005-0000-0000-0000BB000000}"/>
    <cellStyle name="Millares 2 2 2 2 3 2 2 2" xfId="195" xr:uid="{00000000-0005-0000-0000-0000BC000000}"/>
    <cellStyle name="Millares 2 2 2 2 3 2 3" xfId="196" xr:uid="{00000000-0005-0000-0000-0000BD000000}"/>
    <cellStyle name="Millares 2 2 2 2 3 2 4" xfId="197" xr:uid="{00000000-0005-0000-0000-0000BE000000}"/>
    <cellStyle name="Millares 2 2 2 2 3 3" xfId="198" xr:uid="{00000000-0005-0000-0000-0000BF000000}"/>
    <cellStyle name="Millares 2 2 2 2 4" xfId="199" xr:uid="{00000000-0005-0000-0000-0000C0000000}"/>
    <cellStyle name="Millares 2 2 2 2 4 2" xfId="200" xr:uid="{00000000-0005-0000-0000-0000C1000000}"/>
    <cellStyle name="Millares 2 2 2 2 4 3" xfId="201" xr:uid="{00000000-0005-0000-0000-0000C2000000}"/>
    <cellStyle name="Millares 2 2 2 2 5" xfId="202" xr:uid="{00000000-0005-0000-0000-0000C3000000}"/>
    <cellStyle name="Millares 2 2 2 2 6" xfId="203" xr:uid="{00000000-0005-0000-0000-0000C4000000}"/>
    <cellStyle name="Millares 2 2 2 2 7" xfId="204" xr:uid="{00000000-0005-0000-0000-0000C5000000}"/>
    <cellStyle name="Millares 2 2 2 3" xfId="205" xr:uid="{00000000-0005-0000-0000-0000C6000000}"/>
    <cellStyle name="Millares 2 2 2 3 2" xfId="206" xr:uid="{00000000-0005-0000-0000-0000C7000000}"/>
    <cellStyle name="Millares 2 2 2 3 2 2" xfId="207" xr:uid="{00000000-0005-0000-0000-0000C8000000}"/>
    <cellStyle name="Millares 2 2 2 3 2 2 2" xfId="208" xr:uid="{00000000-0005-0000-0000-0000C9000000}"/>
    <cellStyle name="Millares 2 2 2 3 2 3" xfId="209" xr:uid="{00000000-0005-0000-0000-0000CA000000}"/>
    <cellStyle name="Millares 2 2 2 3 3" xfId="210" xr:uid="{00000000-0005-0000-0000-0000CB000000}"/>
    <cellStyle name="Millares 2 2 2 3 3 2" xfId="211" xr:uid="{00000000-0005-0000-0000-0000CC000000}"/>
    <cellStyle name="Millares 2 2 2 3 3 2 2" xfId="212" xr:uid="{00000000-0005-0000-0000-0000CD000000}"/>
    <cellStyle name="Millares 2 2 2 3 3 3" xfId="213" xr:uid="{00000000-0005-0000-0000-0000CE000000}"/>
    <cellStyle name="Millares 2 2 2 3 4" xfId="214" xr:uid="{00000000-0005-0000-0000-0000CF000000}"/>
    <cellStyle name="Millares 2 2 2 3 4 2" xfId="215" xr:uid="{00000000-0005-0000-0000-0000D0000000}"/>
    <cellStyle name="Millares 2 2 2 3 5" xfId="216" xr:uid="{00000000-0005-0000-0000-0000D1000000}"/>
    <cellStyle name="Millares 2 2 2 4" xfId="217" xr:uid="{00000000-0005-0000-0000-0000D2000000}"/>
    <cellStyle name="Millares 2 2 2 4 2" xfId="218" xr:uid="{00000000-0005-0000-0000-0000D3000000}"/>
    <cellStyle name="Millares 2 2 2 4 2 2" xfId="219" xr:uid="{00000000-0005-0000-0000-0000D4000000}"/>
    <cellStyle name="Millares 2 2 2 4 3" xfId="220" xr:uid="{00000000-0005-0000-0000-0000D5000000}"/>
    <cellStyle name="Millares 2 2 2 5" xfId="221" xr:uid="{00000000-0005-0000-0000-0000D6000000}"/>
    <cellStyle name="Millares 2 2 2 5 2" xfId="222" xr:uid="{00000000-0005-0000-0000-0000D7000000}"/>
    <cellStyle name="Millares 2 2 2 5 2 2" xfId="223" xr:uid="{00000000-0005-0000-0000-0000D8000000}"/>
    <cellStyle name="Millares 2 2 2 5 3" xfId="224" xr:uid="{00000000-0005-0000-0000-0000D9000000}"/>
    <cellStyle name="Millares 2 2 2 6" xfId="225" xr:uid="{00000000-0005-0000-0000-0000DA000000}"/>
    <cellStyle name="Millares 2 2 2 6 2" xfId="226" xr:uid="{00000000-0005-0000-0000-0000DB000000}"/>
    <cellStyle name="Millares 2 2 2 7" xfId="227" xr:uid="{00000000-0005-0000-0000-0000DC000000}"/>
    <cellStyle name="Millares 2 2 2 8" xfId="228" xr:uid="{00000000-0005-0000-0000-0000DD000000}"/>
    <cellStyle name="Millares 2 2 3" xfId="229" xr:uid="{00000000-0005-0000-0000-0000DE000000}"/>
    <cellStyle name="Millares 2 2 3 2" xfId="230" xr:uid="{00000000-0005-0000-0000-0000DF000000}"/>
    <cellStyle name="Millares 2 2 3 2 2" xfId="231" xr:uid="{00000000-0005-0000-0000-0000E0000000}"/>
    <cellStyle name="Millares 2 2 3 2 2 2" xfId="232" xr:uid="{00000000-0005-0000-0000-0000E1000000}"/>
    <cellStyle name="Millares 2 2 3 2 2 2 2" xfId="233" xr:uid="{00000000-0005-0000-0000-0000E2000000}"/>
    <cellStyle name="Millares 2 2 3 2 2 2 2 2" xfId="234" xr:uid="{00000000-0005-0000-0000-0000E3000000}"/>
    <cellStyle name="Millares 2 2 3 2 2 2 2 2 2 2 2" xfId="743" xr:uid="{00000000-0005-0000-0000-0000E4000000}"/>
    <cellStyle name="Millares 2 2 3 2 2 2 2 2 2 2 2 2" xfId="3" xr:uid="{00000000-0005-0000-0000-0000E5000000}"/>
    <cellStyle name="Millares 2 2 3 2 2 2 2 2 2 2 3" xfId="745" xr:uid="{00000000-0005-0000-0000-0000E6000000}"/>
    <cellStyle name="Millares 2 2 3 2 2 2 2 2 3" xfId="747" xr:uid="{6AF434B5-EF88-4D82-8BF7-F978D0E3C5B3}"/>
    <cellStyle name="Millares 2 2 3 2 2 2 3" xfId="235" xr:uid="{00000000-0005-0000-0000-0000E7000000}"/>
    <cellStyle name="Millares 2 2 3 2 2 3" xfId="236" xr:uid="{00000000-0005-0000-0000-0000E8000000}"/>
    <cellStyle name="Millares 2 2 3 2 2 3 2" xfId="237" xr:uid="{00000000-0005-0000-0000-0000E9000000}"/>
    <cellStyle name="Millares 2 2 3 2 2 4" xfId="238" xr:uid="{00000000-0005-0000-0000-0000EA000000}"/>
    <cellStyle name="Millares 2 2 3 2 2 5" xfId="239" xr:uid="{00000000-0005-0000-0000-0000EB000000}"/>
    <cellStyle name="Millares 2 2 3 2 3" xfId="240" xr:uid="{00000000-0005-0000-0000-0000EC000000}"/>
    <cellStyle name="Millares 2 2 3 2 3 2" xfId="241" xr:uid="{00000000-0005-0000-0000-0000ED000000}"/>
    <cellStyle name="Millares 2 2 3 2 3 2 2" xfId="242" xr:uid="{00000000-0005-0000-0000-0000EE000000}"/>
    <cellStyle name="Millares 2 2 3 2 3 3" xfId="243" xr:uid="{00000000-0005-0000-0000-0000EF000000}"/>
    <cellStyle name="Millares 2 2 3 2 4" xfId="244" xr:uid="{00000000-0005-0000-0000-0000F0000000}"/>
    <cellStyle name="Millares 2 2 3 2 4 2" xfId="245" xr:uid="{00000000-0005-0000-0000-0000F1000000}"/>
    <cellStyle name="Millares 2 2 3 2 5" xfId="246" xr:uid="{00000000-0005-0000-0000-0000F2000000}"/>
    <cellStyle name="Millares 2 2 3 2 6" xfId="247" xr:uid="{00000000-0005-0000-0000-0000F3000000}"/>
    <cellStyle name="Millares 2 2 3 3" xfId="248" xr:uid="{00000000-0005-0000-0000-0000F4000000}"/>
    <cellStyle name="Millares 2 2 3 3 2" xfId="249" xr:uid="{00000000-0005-0000-0000-0000F5000000}"/>
    <cellStyle name="Millares 2 2 3 3 2 2" xfId="250" xr:uid="{00000000-0005-0000-0000-0000F6000000}"/>
    <cellStyle name="Millares 2 2 3 3 2 2 2" xfId="251" xr:uid="{00000000-0005-0000-0000-0000F7000000}"/>
    <cellStyle name="Millares 2 2 3 3 2 3" xfId="252" xr:uid="{00000000-0005-0000-0000-0000F8000000}"/>
    <cellStyle name="Millares 2 2 3 3 3" xfId="253" xr:uid="{00000000-0005-0000-0000-0000F9000000}"/>
    <cellStyle name="Millares 2 2 3 3 3 2" xfId="254" xr:uid="{00000000-0005-0000-0000-0000FA000000}"/>
    <cellStyle name="Millares 2 2 3 3 3 2 2" xfId="255" xr:uid="{00000000-0005-0000-0000-0000FB000000}"/>
    <cellStyle name="Millares 2 2 3 3 3 3" xfId="256" xr:uid="{00000000-0005-0000-0000-0000FC000000}"/>
    <cellStyle name="Millares 2 2 3 3 4" xfId="257" xr:uid="{00000000-0005-0000-0000-0000FD000000}"/>
    <cellStyle name="Millares 2 2 3 3 4 2" xfId="258" xr:uid="{00000000-0005-0000-0000-0000FE000000}"/>
    <cellStyle name="Millares 2 2 3 3 5" xfId="259" xr:uid="{00000000-0005-0000-0000-0000FF000000}"/>
    <cellStyle name="Millares 2 2 3 4" xfId="260" xr:uid="{00000000-0005-0000-0000-000000010000}"/>
    <cellStyle name="Millares 2 2 3 4 2" xfId="261" xr:uid="{00000000-0005-0000-0000-000001010000}"/>
    <cellStyle name="Millares 2 2 3 4 2 2" xfId="262" xr:uid="{00000000-0005-0000-0000-000002010000}"/>
    <cellStyle name="Millares 2 2 3 4 2 2 2" xfId="263" xr:uid="{00000000-0005-0000-0000-000003010000}"/>
    <cellStyle name="Millares 2 2 3 4 2 2 2 2 2" xfId="744" xr:uid="{00000000-0005-0000-0000-000004010000}"/>
    <cellStyle name="Millares 2 2 3 4 3" xfId="264" xr:uid="{00000000-0005-0000-0000-000005010000}"/>
    <cellStyle name="Millares 2 2 3 4 3 2" xfId="265" xr:uid="{00000000-0005-0000-0000-000006010000}"/>
    <cellStyle name="Millares 2 2 3 4 3 3" xfId="266" xr:uid="{00000000-0005-0000-0000-000007010000}"/>
    <cellStyle name="Millares 2 2 3 4 3 4" xfId="267" xr:uid="{00000000-0005-0000-0000-000008010000}"/>
    <cellStyle name="Millares 2 2 3 4 4" xfId="268" xr:uid="{00000000-0005-0000-0000-000009010000}"/>
    <cellStyle name="Millares 2 2 3 4 5" xfId="269" xr:uid="{00000000-0005-0000-0000-00000A010000}"/>
    <cellStyle name="Millares 2 2 3 5" xfId="270" xr:uid="{00000000-0005-0000-0000-00000B010000}"/>
    <cellStyle name="Millares 2 2 3 5 2" xfId="271" xr:uid="{00000000-0005-0000-0000-00000C010000}"/>
    <cellStyle name="Millares 2 2 3 5 3" xfId="272" xr:uid="{00000000-0005-0000-0000-00000D010000}"/>
    <cellStyle name="Millares 2 2 3 6" xfId="273" xr:uid="{00000000-0005-0000-0000-00000E010000}"/>
    <cellStyle name="Millares 2 2 3 7" xfId="274" xr:uid="{00000000-0005-0000-0000-00000F010000}"/>
    <cellStyle name="Millares 2 2 4" xfId="275" xr:uid="{00000000-0005-0000-0000-000010010000}"/>
    <cellStyle name="Millares 2 2 4 2" xfId="276" xr:uid="{00000000-0005-0000-0000-000011010000}"/>
    <cellStyle name="Millares 2 2 4 2 2" xfId="277" xr:uid="{00000000-0005-0000-0000-000012010000}"/>
    <cellStyle name="Millares 2 2 4 2 2 2" xfId="278" xr:uid="{00000000-0005-0000-0000-000013010000}"/>
    <cellStyle name="Millares 2 2 4 2 2 2 2" xfId="279" xr:uid="{00000000-0005-0000-0000-000014010000}"/>
    <cellStyle name="Millares 2 2 4 2 2 3" xfId="280" xr:uid="{00000000-0005-0000-0000-000015010000}"/>
    <cellStyle name="Millares 2 2 4 2 3" xfId="281" xr:uid="{00000000-0005-0000-0000-000016010000}"/>
    <cellStyle name="Millares 2 2 4 2 3 2" xfId="282" xr:uid="{00000000-0005-0000-0000-000017010000}"/>
    <cellStyle name="Millares 2 2 4 2 4" xfId="283" xr:uid="{00000000-0005-0000-0000-000018010000}"/>
    <cellStyle name="Millares 2 2 4 3" xfId="284" xr:uid="{00000000-0005-0000-0000-000019010000}"/>
    <cellStyle name="Millares 2 2 4 3 2" xfId="285" xr:uid="{00000000-0005-0000-0000-00001A010000}"/>
    <cellStyle name="Millares 2 2 4 3 2 2" xfId="286" xr:uid="{00000000-0005-0000-0000-00001B010000}"/>
    <cellStyle name="Millares 2 2 4 3 3" xfId="287" xr:uid="{00000000-0005-0000-0000-00001C010000}"/>
    <cellStyle name="Millares 2 2 4 4" xfId="288" xr:uid="{00000000-0005-0000-0000-00001D010000}"/>
    <cellStyle name="Millares 2 2 4 4 2" xfId="289" xr:uid="{00000000-0005-0000-0000-00001E010000}"/>
    <cellStyle name="Millares 2 2 4 4 3" xfId="290" xr:uid="{00000000-0005-0000-0000-00001F010000}"/>
    <cellStyle name="Millares 2 2 4 5" xfId="291" xr:uid="{00000000-0005-0000-0000-000020010000}"/>
    <cellStyle name="Millares 2 2 4 5 2" xfId="292" xr:uid="{00000000-0005-0000-0000-000021010000}"/>
    <cellStyle name="Millares 2 2 4 5 3" xfId="293" xr:uid="{00000000-0005-0000-0000-000022010000}"/>
    <cellStyle name="Millares 2 2 4 6" xfId="294" xr:uid="{00000000-0005-0000-0000-000023010000}"/>
    <cellStyle name="Millares 2 2 4 7" xfId="295" xr:uid="{00000000-0005-0000-0000-000024010000}"/>
    <cellStyle name="Millares 2 2 4 7 2" xfId="296" xr:uid="{00000000-0005-0000-0000-000025010000}"/>
    <cellStyle name="Millares 2 2 4 7 3" xfId="297" xr:uid="{00000000-0005-0000-0000-000026010000}"/>
    <cellStyle name="Millares 2 2 4 8" xfId="298" xr:uid="{00000000-0005-0000-0000-000027010000}"/>
    <cellStyle name="Millares 2 2 4 9" xfId="299" xr:uid="{00000000-0005-0000-0000-000028010000}"/>
    <cellStyle name="Millares 2 2 5" xfId="300" xr:uid="{00000000-0005-0000-0000-000029010000}"/>
    <cellStyle name="Millares 2 2 5 2" xfId="301" xr:uid="{00000000-0005-0000-0000-00002A010000}"/>
    <cellStyle name="Millares 2 2 5 2 2" xfId="302" xr:uid="{00000000-0005-0000-0000-00002B010000}"/>
    <cellStyle name="Millares 2 2 5 2 2 2" xfId="303" xr:uid="{00000000-0005-0000-0000-00002C010000}"/>
    <cellStyle name="Millares 2 2 5 2 3" xfId="304" xr:uid="{00000000-0005-0000-0000-00002D010000}"/>
    <cellStyle name="Millares 2 2 5 3" xfId="305" xr:uid="{00000000-0005-0000-0000-00002E010000}"/>
    <cellStyle name="Millares 2 2 5 3 2" xfId="306" xr:uid="{00000000-0005-0000-0000-00002F010000}"/>
    <cellStyle name="Millares 2 2 5 3 2 2" xfId="307" xr:uid="{00000000-0005-0000-0000-000030010000}"/>
    <cellStyle name="Millares 2 2 5 3 3" xfId="308" xr:uid="{00000000-0005-0000-0000-000031010000}"/>
    <cellStyle name="Millares 2 2 5 4" xfId="309" xr:uid="{00000000-0005-0000-0000-000032010000}"/>
    <cellStyle name="Millares 2 2 5 4 2" xfId="310" xr:uid="{00000000-0005-0000-0000-000033010000}"/>
    <cellStyle name="Millares 2 2 5 4 3" xfId="311" xr:uid="{00000000-0005-0000-0000-000034010000}"/>
    <cellStyle name="Millares 2 2 5 5" xfId="312" xr:uid="{00000000-0005-0000-0000-000035010000}"/>
    <cellStyle name="Millares 2 2 5 6" xfId="313" xr:uid="{00000000-0005-0000-0000-000036010000}"/>
    <cellStyle name="Millares 2 2 6" xfId="314" xr:uid="{00000000-0005-0000-0000-000037010000}"/>
    <cellStyle name="Millares 2 2 6 2" xfId="315" xr:uid="{00000000-0005-0000-0000-000038010000}"/>
    <cellStyle name="Millares 2 2 6 2 2" xfId="316" xr:uid="{00000000-0005-0000-0000-000039010000}"/>
    <cellStyle name="Millares 2 2 6 2 2 2" xfId="317" xr:uid="{00000000-0005-0000-0000-00003A010000}"/>
    <cellStyle name="Millares 2 2 6 2 3" xfId="318" xr:uid="{00000000-0005-0000-0000-00003B010000}"/>
    <cellStyle name="Millares 2 2 6 3" xfId="319" xr:uid="{00000000-0005-0000-0000-00003C010000}"/>
    <cellStyle name="Millares 2 2 6 3 2" xfId="320" xr:uid="{00000000-0005-0000-0000-00003D010000}"/>
    <cellStyle name="Millares 2 2 6 3 2 2" xfId="321" xr:uid="{00000000-0005-0000-0000-00003E010000}"/>
    <cellStyle name="Millares 2 2 6 3 3" xfId="322" xr:uid="{00000000-0005-0000-0000-00003F010000}"/>
    <cellStyle name="Millares 2 2 6 4" xfId="323" xr:uid="{00000000-0005-0000-0000-000040010000}"/>
    <cellStyle name="Millares 2 2 6 4 2" xfId="324" xr:uid="{00000000-0005-0000-0000-000041010000}"/>
    <cellStyle name="Millares 2 2 6 5" xfId="325" xr:uid="{00000000-0005-0000-0000-000042010000}"/>
    <cellStyle name="Millares 2 2 7" xfId="326" xr:uid="{00000000-0005-0000-0000-000043010000}"/>
    <cellStyle name="Millares 2 2 7 2" xfId="327" xr:uid="{00000000-0005-0000-0000-000044010000}"/>
    <cellStyle name="Millares 2 2 7 2 2" xfId="328" xr:uid="{00000000-0005-0000-0000-000045010000}"/>
    <cellStyle name="Millares 2 2 7 2 2 2" xfId="329" xr:uid="{00000000-0005-0000-0000-000046010000}"/>
    <cellStyle name="Millares 2 2 7 3" xfId="330" xr:uid="{00000000-0005-0000-0000-000047010000}"/>
    <cellStyle name="Millares 2 2 7 3 2" xfId="331" xr:uid="{00000000-0005-0000-0000-000048010000}"/>
    <cellStyle name="Millares 2 2 7 3 3" xfId="332" xr:uid="{00000000-0005-0000-0000-000049010000}"/>
    <cellStyle name="Millares 2 2 7 3 4" xfId="333" xr:uid="{00000000-0005-0000-0000-00004A010000}"/>
    <cellStyle name="Millares 2 2 7 4" xfId="334" xr:uid="{00000000-0005-0000-0000-00004B010000}"/>
    <cellStyle name="Millares 2 2 8" xfId="335" xr:uid="{00000000-0005-0000-0000-00004C010000}"/>
    <cellStyle name="Millares 2 2 8 2" xfId="336" xr:uid="{00000000-0005-0000-0000-00004D010000}"/>
    <cellStyle name="Millares 2 2 8 2 2" xfId="337" xr:uid="{00000000-0005-0000-0000-00004E010000}"/>
    <cellStyle name="Millares 2 2 8 2 2 2" xfId="338" xr:uid="{00000000-0005-0000-0000-00004F010000}"/>
    <cellStyle name="Millares 2 2 8 2 3" xfId="339" xr:uid="{00000000-0005-0000-0000-000050010000}"/>
    <cellStyle name="Millares 2 2 8 3" xfId="340" xr:uid="{00000000-0005-0000-0000-000051010000}"/>
    <cellStyle name="Millares 2 2 8 3 2" xfId="341" xr:uid="{00000000-0005-0000-0000-000052010000}"/>
    <cellStyle name="Millares 2 2 8 4" xfId="342" xr:uid="{00000000-0005-0000-0000-000053010000}"/>
    <cellStyle name="Millares 2 2 8 5" xfId="343" xr:uid="{00000000-0005-0000-0000-000054010000}"/>
    <cellStyle name="Millares 2 2 9" xfId="344" xr:uid="{00000000-0005-0000-0000-000055010000}"/>
    <cellStyle name="Millares 2 2 9 2" xfId="345" xr:uid="{00000000-0005-0000-0000-000056010000}"/>
    <cellStyle name="Millares 2 2_13.02 (2)" xfId="346" xr:uid="{00000000-0005-0000-0000-000057010000}"/>
    <cellStyle name="Millares 2 3" xfId="347" xr:uid="{00000000-0005-0000-0000-000058010000}"/>
    <cellStyle name="Millares 2 3 2" xfId="348" xr:uid="{00000000-0005-0000-0000-000059010000}"/>
    <cellStyle name="Millares 2 3 2 2" xfId="349" xr:uid="{00000000-0005-0000-0000-00005A010000}"/>
    <cellStyle name="Millares 2 3 2 2 2" xfId="350" xr:uid="{00000000-0005-0000-0000-00005B010000}"/>
    <cellStyle name="Millares 2 3 2 2 2 2" xfId="351" xr:uid="{00000000-0005-0000-0000-00005C010000}"/>
    <cellStyle name="Millares 2 3 2 2 2 2 2" xfId="352" xr:uid="{00000000-0005-0000-0000-00005D010000}"/>
    <cellStyle name="Millares 2 3 2 2 2 2 2 2" xfId="353" xr:uid="{00000000-0005-0000-0000-00005E010000}"/>
    <cellStyle name="Millares 2 3 2 2 2 2 3" xfId="354" xr:uid="{00000000-0005-0000-0000-00005F010000}"/>
    <cellStyle name="Millares 2 3 2 2 2 3" xfId="355" xr:uid="{00000000-0005-0000-0000-000060010000}"/>
    <cellStyle name="Millares 2 3 2 2 2 3 2" xfId="356" xr:uid="{00000000-0005-0000-0000-000061010000}"/>
    <cellStyle name="Millares 2 3 2 2 2 4" xfId="357" xr:uid="{00000000-0005-0000-0000-000062010000}"/>
    <cellStyle name="Millares 2 3 2 2 3" xfId="358" xr:uid="{00000000-0005-0000-0000-000063010000}"/>
    <cellStyle name="Millares 2 3 2 2 3 2" xfId="359" xr:uid="{00000000-0005-0000-0000-000064010000}"/>
    <cellStyle name="Millares 2 3 2 2 3 2 2" xfId="360" xr:uid="{00000000-0005-0000-0000-000065010000}"/>
    <cellStyle name="Millares 2 3 2 2 3 3" xfId="361" xr:uid="{00000000-0005-0000-0000-000066010000}"/>
    <cellStyle name="Millares 2 3 2 2 4" xfId="362" xr:uid="{00000000-0005-0000-0000-000067010000}"/>
    <cellStyle name="Millares 2 3 2 2 4 2" xfId="363" xr:uid="{00000000-0005-0000-0000-000068010000}"/>
    <cellStyle name="Millares 2 3 2 2 5" xfId="364" xr:uid="{00000000-0005-0000-0000-000069010000}"/>
    <cellStyle name="Millares 2 3 2 2 6" xfId="365" xr:uid="{00000000-0005-0000-0000-00006A010000}"/>
    <cellStyle name="Millares 2 3 2 3" xfId="366" xr:uid="{00000000-0005-0000-0000-00006B010000}"/>
    <cellStyle name="Millares 2 3 2 3 2" xfId="367" xr:uid="{00000000-0005-0000-0000-00006C010000}"/>
    <cellStyle name="Millares 2 3 2 3 2 2" xfId="368" xr:uid="{00000000-0005-0000-0000-00006D010000}"/>
    <cellStyle name="Millares 2 3 2 3 2 2 2" xfId="369" xr:uid="{00000000-0005-0000-0000-00006E010000}"/>
    <cellStyle name="Millares 2 3 2 3 2 3" xfId="370" xr:uid="{00000000-0005-0000-0000-00006F010000}"/>
    <cellStyle name="Millares 2 3 2 3 3" xfId="371" xr:uid="{00000000-0005-0000-0000-000070010000}"/>
    <cellStyle name="Millares 2 3 2 3 3 2" xfId="372" xr:uid="{00000000-0005-0000-0000-000071010000}"/>
    <cellStyle name="Millares 2 3 2 3 3 2 2" xfId="373" xr:uid="{00000000-0005-0000-0000-000072010000}"/>
    <cellStyle name="Millares 2 3 2 3 3 3" xfId="374" xr:uid="{00000000-0005-0000-0000-000073010000}"/>
    <cellStyle name="Millares 2 3 2 3 4" xfId="375" xr:uid="{00000000-0005-0000-0000-000074010000}"/>
    <cellStyle name="Millares 2 3 2 3 4 2" xfId="376" xr:uid="{00000000-0005-0000-0000-000075010000}"/>
    <cellStyle name="Millares 2 3 2 3 5" xfId="377" xr:uid="{00000000-0005-0000-0000-000076010000}"/>
    <cellStyle name="Millares 2 3 2 4" xfId="378" xr:uid="{00000000-0005-0000-0000-000077010000}"/>
    <cellStyle name="Millares 2 3 2 4 2" xfId="379" xr:uid="{00000000-0005-0000-0000-000078010000}"/>
    <cellStyle name="Millares 2 3 2 4 2 2" xfId="380" xr:uid="{00000000-0005-0000-0000-000079010000}"/>
    <cellStyle name="Millares 2 3 2 4 3" xfId="381" xr:uid="{00000000-0005-0000-0000-00007A010000}"/>
    <cellStyle name="Millares 2 3 2 5" xfId="382" xr:uid="{00000000-0005-0000-0000-00007B010000}"/>
    <cellStyle name="Millares 2 3 2 5 2" xfId="383" xr:uid="{00000000-0005-0000-0000-00007C010000}"/>
    <cellStyle name="Millares 2 3 2 5 2 2" xfId="384" xr:uid="{00000000-0005-0000-0000-00007D010000}"/>
    <cellStyle name="Millares 2 3 2 5 3" xfId="385" xr:uid="{00000000-0005-0000-0000-00007E010000}"/>
    <cellStyle name="Millares 2 3 2 6" xfId="386" xr:uid="{00000000-0005-0000-0000-00007F010000}"/>
    <cellStyle name="Millares 2 3 2 6 2" xfId="387" xr:uid="{00000000-0005-0000-0000-000080010000}"/>
    <cellStyle name="Millares 2 3 2 7" xfId="388" xr:uid="{00000000-0005-0000-0000-000081010000}"/>
    <cellStyle name="Millares 2 3 2 8" xfId="389" xr:uid="{00000000-0005-0000-0000-000082010000}"/>
    <cellStyle name="Millares 2 3 3" xfId="390" xr:uid="{00000000-0005-0000-0000-000083010000}"/>
    <cellStyle name="Millares 2 3 3 2" xfId="391" xr:uid="{00000000-0005-0000-0000-000084010000}"/>
    <cellStyle name="Millares 2 3 3 2 2" xfId="392" xr:uid="{00000000-0005-0000-0000-000085010000}"/>
    <cellStyle name="Millares 2 3 3 2 2 2" xfId="393" xr:uid="{00000000-0005-0000-0000-000086010000}"/>
    <cellStyle name="Millares 2 3 3 2 2 2 2" xfId="394" xr:uid="{00000000-0005-0000-0000-000087010000}"/>
    <cellStyle name="Millares 2 3 3 2 2 3" xfId="395" xr:uid="{00000000-0005-0000-0000-000088010000}"/>
    <cellStyle name="Millares 2 3 3 2 3" xfId="396" xr:uid="{00000000-0005-0000-0000-000089010000}"/>
    <cellStyle name="Millares 2 3 3 2 3 2" xfId="397" xr:uid="{00000000-0005-0000-0000-00008A010000}"/>
    <cellStyle name="Millares 2 3 3 2 4" xfId="398" xr:uid="{00000000-0005-0000-0000-00008B010000}"/>
    <cellStyle name="Millares 2 3 3 3" xfId="399" xr:uid="{00000000-0005-0000-0000-00008C010000}"/>
    <cellStyle name="Millares 2 3 3 3 2" xfId="400" xr:uid="{00000000-0005-0000-0000-00008D010000}"/>
    <cellStyle name="Millares 2 3 3 3 2 2" xfId="401" xr:uid="{00000000-0005-0000-0000-00008E010000}"/>
    <cellStyle name="Millares 2 3 3 3 2 2 2" xfId="402" xr:uid="{00000000-0005-0000-0000-00008F010000}"/>
    <cellStyle name="Millares 2 3 3 3 2 3" xfId="403" xr:uid="{00000000-0005-0000-0000-000090010000}"/>
    <cellStyle name="Millares 2 3 3 3 2 4" xfId="404" xr:uid="{00000000-0005-0000-0000-000091010000}"/>
    <cellStyle name="Millares 2 3 3 3 3" xfId="405" xr:uid="{00000000-0005-0000-0000-000092010000}"/>
    <cellStyle name="Millares 2 3 3 3 4" xfId="406" xr:uid="{00000000-0005-0000-0000-000093010000}"/>
    <cellStyle name="Millares 2 3 3 4" xfId="407" xr:uid="{00000000-0005-0000-0000-000094010000}"/>
    <cellStyle name="Millares 2 3 3 4 2" xfId="408" xr:uid="{00000000-0005-0000-0000-000095010000}"/>
    <cellStyle name="Millares 2 3 3 4 3" xfId="409" xr:uid="{00000000-0005-0000-0000-000096010000}"/>
    <cellStyle name="Millares 2 3 3 5" xfId="410" xr:uid="{00000000-0005-0000-0000-000097010000}"/>
    <cellStyle name="Millares 2 3 3 5 2" xfId="411" xr:uid="{00000000-0005-0000-0000-000098010000}"/>
    <cellStyle name="Millares 2 3 3 6" xfId="412" xr:uid="{00000000-0005-0000-0000-000099010000}"/>
    <cellStyle name="Millares 2 3 3 7" xfId="413" xr:uid="{00000000-0005-0000-0000-00009A010000}"/>
    <cellStyle name="Millares 2 3 3 7 2" xfId="414" xr:uid="{00000000-0005-0000-0000-00009B010000}"/>
    <cellStyle name="Millares 2 3 3 7 3" xfId="415" xr:uid="{00000000-0005-0000-0000-00009C010000}"/>
    <cellStyle name="Millares 2 3 3 8" xfId="416" xr:uid="{00000000-0005-0000-0000-00009D010000}"/>
    <cellStyle name="Millares 2 3 3 9" xfId="417" xr:uid="{00000000-0005-0000-0000-00009E010000}"/>
    <cellStyle name="Millares 2 3 4" xfId="418" xr:uid="{00000000-0005-0000-0000-00009F010000}"/>
    <cellStyle name="Millares 2 3 4 2" xfId="419" xr:uid="{00000000-0005-0000-0000-0000A0010000}"/>
    <cellStyle name="Millares 2 3 4 2 2" xfId="420" xr:uid="{00000000-0005-0000-0000-0000A1010000}"/>
    <cellStyle name="Millares 2 3 4 2 2 2" xfId="421" xr:uid="{00000000-0005-0000-0000-0000A2010000}"/>
    <cellStyle name="Millares 2 3 4 2 3" xfId="422" xr:uid="{00000000-0005-0000-0000-0000A3010000}"/>
    <cellStyle name="Millares 2 3 4 3" xfId="423" xr:uid="{00000000-0005-0000-0000-0000A4010000}"/>
    <cellStyle name="Millares 2 3 4 3 2" xfId="424" xr:uid="{00000000-0005-0000-0000-0000A5010000}"/>
    <cellStyle name="Millares 2 3 4 3 2 2" xfId="425" xr:uid="{00000000-0005-0000-0000-0000A6010000}"/>
    <cellStyle name="Millares 2 3 4 3 3" xfId="426" xr:uid="{00000000-0005-0000-0000-0000A7010000}"/>
    <cellStyle name="Millares 2 3 4 4" xfId="427" xr:uid="{00000000-0005-0000-0000-0000A8010000}"/>
    <cellStyle name="Millares 2 3 4 4 2" xfId="428" xr:uid="{00000000-0005-0000-0000-0000A9010000}"/>
    <cellStyle name="Millares 2 3 4 5" xfId="429" xr:uid="{00000000-0005-0000-0000-0000AA010000}"/>
    <cellStyle name="Millares 2 3 5" xfId="430" xr:uid="{00000000-0005-0000-0000-0000AB010000}"/>
    <cellStyle name="Millares 2 3 5 2" xfId="431" xr:uid="{00000000-0005-0000-0000-0000AC010000}"/>
    <cellStyle name="Millares 2 3 5 2 2" xfId="432" xr:uid="{00000000-0005-0000-0000-0000AD010000}"/>
    <cellStyle name="Millares 2 3 5 2 3" xfId="433" xr:uid="{00000000-0005-0000-0000-0000AE010000}"/>
    <cellStyle name="Millares 2 3 5 3" xfId="434" xr:uid="{00000000-0005-0000-0000-0000AF010000}"/>
    <cellStyle name="Millares 2 3 5 4" xfId="435" xr:uid="{00000000-0005-0000-0000-0000B0010000}"/>
    <cellStyle name="Millares 2 3 6" xfId="436" xr:uid="{00000000-0005-0000-0000-0000B1010000}"/>
    <cellStyle name="Millares 2 3 6 2" xfId="437" xr:uid="{00000000-0005-0000-0000-0000B2010000}"/>
    <cellStyle name="Millares 2 3 6 2 2" xfId="438" xr:uid="{00000000-0005-0000-0000-0000B3010000}"/>
    <cellStyle name="Millares 2 3 6 2 2 2" xfId="439" xr:uid="{00000000-0005-0000-0000-0000B4010000}"/>
    <cellStyle name="Millares 2 3 6 3" xfId="440" xr:uid="{00000000-0005-0000-0000-0000B5010000}"/>
    <cellStyle name="Millares 2 3 6 3 2" xfId="441" xr:uid="{00000000-0005-0000-0000-0000B6010000}"/>
    <cellStyle name="Millares 2 3 6 3 3" xfId="442" xr:uid="{00000000-0005-0000-0000-0000B7010000}"/>
    <cellStyle name="Millares 2 3 6 3 4" xfId="443" xr:uid="{00000000-0005-0000-0000-0000B8010000}"/>
    <cellStyle name="Millares 2 3 6 4" xfId="444" xr:uid="{00000000-0005-0000-0000-0000B9010000}"/>
    <cellStyle name="Millares 2 3 7" xfId="445" xr:uid="{00000000-0005-0000-0000-0000BA010000}"/>
    <cellStyle name="Millares 2 3 7 2" xfId="446" xr:uid="{00000000-0005-0000-0000-0000BB010000}"/>
    <cellStyle name="Millares 2 3 8" xfId="447" xr:uid="{00000000-0005-0000-0000-0000BC010000}"/>
    <cellStyle name="Millares 2 3 9" xfId="448" xr:uid="{00000000-0005-0000-0000-0000BD010000}"/>
    <cellStyle name="Millares 2 3_13.02 (2)" xfId="449" xr:uid="{00000000-0005-0000-0000-0000BE010000}"/>
    <cellStyle name="Millares 2 4" xfId="450" xr:uid="{00000000-0005-0000-0000-0000BF010000}"/>
    <cellStyle name="Millares 2 4 2" xfId="451" xr:uid="{00000000-0005-0000-0000-0000C0010000}"/>
    <cellStyle name="Millares 2 4 2 2" xfId="452" xr:uid="{00000000-0005-0000-0000-0000C1010000}"/>
    <cellStyle name="Millares 2 4 3" xfId="453" xr:uid="{00000000-0005-0000-0000-0000C2010000}"/>
    <cellStyle name="Millares 2 4 3 2" xfId="454" xr:uid="{00000000-0005-0000-0000-0000C3010000}"/>
    <cellStyle name="Millares 2 4 3 3" xfId="455" xr:uid="{00000000-0005-0000-0000-0000C4010000}"/>
    <cellStyle name="Millares 2 4 3 4" xfId="456" xr:uid="{00000000-0005-0000-0000-0000C5010000}"/>
    <cellStyle name="Millares 2 4 4" xfId="457" xr:uid="{00000000-0005-0000-0000-0000C6010000}"/>
    <cellStyle name="Millares 2 5" xfId="458" xr:uid="{00000000-0005-0000-0000-0000C7010000}"/>
    <cellStyle name="Millares 3" xfId="459" xr:uid="{00000000-0005-0000-0000-0000C8010000}"/>
    <cellStyle name="Millares 3 2" xfId="460" xr:uid="{00000000-0005-0000-0000-0000C9010000}"/>
    <cellStyle name="Millares 3 2 2" xfId="461" xr:uid="{00000000-0005-0000-0000-0000CA010000}"/>
    <cellStyle name="Millares 3 2 2 2" xfId="462" xr:uid="{00000000-0005-0000-0000-0000CB010000}"/>
    <cellStyle name="Millares 3 2 2 2 2" xfId="463" xr:uid="{00000000-0005-0000-0000-0000CC010000}"/>
    <cellStyle name="Millares 3 2 3" xfId="464" xr:uid="{00000000-0005-0000-0000-0000CD010000}"/>
    <cellStyle name="Millares 3 3" xfId="465" xr:uid="{00000000-0005-0000-0000-0000CE010000}"/>
    <cellStyle name="Millares 3 3 2" xfId="466" xr:uid="{00000000-0005-0000-0000-0000CF010000}"/>
    <cellStyle name="Millares 3 4" xfId="467" xr:uid="{00000000-0005-0000-0000-0000D0010000}"/>
    <cellStyle name="Millares 4" xfId="468" xr:uid="{00000000-0005-0000-0000-0000D1010000}"/>
    <cellStyle name="Millares 4 2" xfId="469" xr:uid="{00000000-0005-0000-0000-0000D2010000}"/>
    <cellStyle name="Millares 4 2 2" xfId="470" xr:uid="{00000000-0005-0000-0000-0000D3010000}"/>
    <cellStyle name="Millares 4 2 3" xfId="471" xr:uid="{00000000-0005-0000-0000-0000D4010000}"/>
    <cellStyle name="Millares 4 3" xfId="472" xr:uid="{00000000-0005-0000-0000-0000D5010000}"/>
    <cellStyle name="Millares 4 4" xfId="473" xr:uid="{00000000-0005-0000-0000-0000D6010000}"/>
    <cellStyle name="Millares 4 5" xfId="474" xr:uid="{00000000-0005-0000-0000-0000D7010000}"/>
    <cellStyle name="Millares 5" xfId="475" xr:uid="{00000000-0005-0000-0000-0000D8010000}"/>
    <cellStyle name="Millares 5 2" xfId="476" xr:uid="{00000000-0005-0000-0000-0000D9010000}"/>
    <cellStyle name="Millares 5 2 2" xfId="477" xr:uid="{00000000-0005-0000-0000-0000DA010000}"/>
    <cellStyle name="Moneda 2" xfId="478" xr:uid="{00000000-0005-0000-0000-0000DB010000}"/>
    <cellStyle name="Moneda 2 2" xfId="479" xr:uid="{00000000-0005-0000-0000-0000DC010000}"/>
    <cellStyle name="Moneda 3" xfId="480" xr:uid="{00000000-0005-0000-0000-0000DD010000}"/>
    <cellStyle name="Moneda 3 2" xfId="481" xr:uid="{00000000-0005-0000-0000-0000DE010000}"/>
    <cellStyle name="Moneda 3 2 2" xfId="482" xr:uid="{00000000-0005-0000-0000-0000DF010000}"/>
    <cellStyle name="Moneda 3 2 2 2" xfId="483" xr:uid="{00000000-0005-0000-0000-0000E0010000}"/>
    <cellStyle name="Moneda 3 2 2 2 2" xfId="484" xr:uid="{00000000-0005-0000-0000-0000E1010000}"/>
    <cellStyle name="Moneda 3 2 2 2 2 2" xfId="485" xr:uid="{00000000-0005-0000-0000-0000E2010000}"/>
    <cellStyle name="Moneda 3 2 2 2 3" xfId="486" xr:uid="{00000000-0005-0000-0000-0000E3010000}"/>
    <cellStyle name="Moneda 3 2 2 3" xfId="487" xr:uid="{00000000-0005-0000-0000-0000E4010000}"/>
    <cellStyle name="Moneda 3 2 2 3 2" xfId="488" xr:uid="{00000000-0005-0000-0000-0000E5010000}"/>
    <cellStyle name="Moneda 3 2 2 4" xfId="489" xr:uid="{00000000-0005-0000-0000-0000E6010000}"/>
    <cellStyle name="Moneda 3 2 3" xfId="490" xr:uid="{00000000-0005-0000-0000-0000E7010000}"/>
    <cellStyle name="Moneda 3 2 3 2" xfId="491" xr:uid="{00000000-0005-0000-0000-0000E8010000}"/>
    <cellStyle name="Moneda 3 2 3 2 2" xfId="492" xr:uid="{00000000-0005-0000-0000-0000E9010000}"/>
    <cellStyle name="Moneda 3 2 3 2 2 2" xfId="493" xr:uid="{00000000-0005-0000-0000-0000EA010000}"/>
    <cellStyle name="Moneda 3 2 3 2 3" xfId="494" xr:uid="{00000000-0005-0000-0000-0000EB010000}"/>
    <cellStyle name="Moneda 3 2 3 2 4" xfId="495" xr:uid="{00000000-0005-0000-0000-0000EC010000}"/>
    <cellStyle name="Moneda 3 2 3 3" xfId="496" xr:uid="{00000000-0005-0000-0000-0000ED010000}"/>
    <cellStyle name="Moneda 3 2 4" xfId="497" xr:uid="{00000000-0005-0000-0000-0000EE010000}"/>
    <cellStyle name="Moneda 3 2 4 2" xfId="498" xr:uid="{00000000-0005-0000-0000-0000EF010000}"/>
    <cellStyle name="Moneda 3 2 4 3" xfId="499" xr:uid="{00000000-0005-0000-0000-0000F0010000}"/>
    <cellStyle name="Moneda 3 2 5" xfId="500" xr:uid="{00000000-0005-0000-0000-0000F1010000}"/>
    <cellStyle name="Moneda 3 2 6" xfId="501" xr:uid="{00000000-0005-0000-0000-0000F2010000}"/>
    <cellStyle name="Moneda 3 2 7" xfId="502" xr:uid="{00000000-0005-0000-0000-0000F3010000}"/>
    <cellStyle name="Moneda 3 3" xfId="503" xr:uid="{00000000-0005-0000-0000-0000F4010000}"/>
    <cellStyle name="Moneda 3 3 2" xfId="504" xr:uid="{00000000-0005-0000-0000-0000F5010000}"/>
    <cellStyle name="Moneda 3 3 2 2" xfId="505" xr:uid="{00000000-0005-0000-0000-0000F6010000}"/>
    <cellStyle name="Moneda 3 3 2 2 2" xfId="506" xr:uid="{00000000-0005-0000-0000-0000F7010000}"/>
    <cellStyle name="Moneda 3 3 2 3" xfId="507" xr:uid="{00000000-0005-0000-0000-0000F8010000}"/>
    <cellStyle name="Moneda 3 3 3" xfId="508" xr:uid="{00000000-0005-0000-0000-0000F9010000}"/>
    <cellStyle name="Moneda 3 3 3 2" xfId="509" xr:uid="{00000000-0005-0000-0000-0000FA010000}"/>
    <cellStyle name="Moneda 3 3 3 2 2" xfId="510" xr:uid="{00000000-0005-0000-0000-0000FB010000}"/>
    <cellStyle name="Moneda 3 3 3 3" xfId="511" xr:uid="{00000000-0005-0000-0000-0000FC010000}"/>
    <cellStyle name="Moneda 3 3 4" xfId="512" xr:uid="{00000000-0005-0000-0000-0000FD010000}"/>
    <cellStyle name="Moneda 3 3 4 2" xfId="513" xr:uid="{00000000-0005-0000-0000-0000FE010000}"/>
    <cellStyle name="Moneda 3 3 5" xfId="514" xr:uid="{00000000-0005-0000-0000-0000FF010000}"/>
    <cellStyle name="Moneda 3 4" xfId="515" xr:uid="{00000000-0005-0000-0000-000000020000}"/>
    <cellStyle name="Moneda 3 4 2" xfId="516" xr:uid="{00000000-0005-0000-0000-000001020000}"/>
    <cellStyle name="Moneda 3 4 2 2" xfId="517" xr:uid="{00000000-0005-0000-0000-000002020000}"/>
    <cellStyle name="Moneda 3 4 3" xfId="518" xr:uid="{00000000-0005-0000-0000-000003020000}"/>
    <cellStyle name="Moneda 3 5" xfId="519" xr:uid="{00000000-0005-0000-0000-000004020000}"/>
    <cellStyle name="Moneda 3 5 2" xfId="520" xr:uid="{00000000-0005-0000-0000-000005020000}"/>
    <cellStyle name="Moneda 3 5 2 2" xfId="521" xr:uid="{00000000-0005-0000-0000-000006020000}"/>
    <cellStyle name="Moneda 3 5 3" xfId="522" xr:uid="{00000000-0005-0000-0000-000007020000}"/>
    <cellStyle name="Moneda 3 6" xfId="523" xr:uid="{00000000-0005-0000-0000-000008020000}"/>
    <cellStyle name="Moneda 3 6 2" xfId="524" xr:uid="{00000000-0005-0000-0000-000009020000}"/>
    <cellStyle name="Moneda 3 7" xfId="525" xr:uid="{00000000-0005-0000-0000-00000A020000}"/>
    <cellStyle name="Moneda 3 8" xfId="526" xr:uid="{00000000-0005-0000-0000-00000B020000}"/>
    <cellStyle name="Moneda 4" xfId="527" xr:uid="{00000000-0005-0000-0000-00000C020000}"/>
    <cellStyle name="Moneda 4 2" xfId="528" xr:uid="{00000000-0005-0000-0000-00000D020000}"/>
    <cellStyle name="Moneda 6" xfId="749" xr:uid="{99F820F9-8084-4C16-AEC9-604EB075896E}"/>
    <cellStyle name="Neutral 2" xfId="529" xr:uid="{00000000-0005-0000-0000-00000E020000}"/>
    <cellStyle name="Neutral 2 2" xfId="530" xr:uid="{00000000-0005-0000-0000-00000F020000}"/>
    <cellStyle name="Normal" xfId="0" builtinId="0"/>
    <cellStyle name="Normal 10" xfId="531" xr:uid="{00000000-0005-0000-0000-000011020000}"/>
    <cellStyle name="Normal 10 2" xfId="6" xr:uid="{00000000-0005-0000-0000-000012020000}"/>
    <cellStyle name="Normal 10 3" xfId="532" xr:uid="{00000000-0005-0000-0000-000013020000}"/>
    <cellStyle name="Normal 11" xfId="533" xr:uid="{00000000-0005-0000-0000-000014020000}"/>
    <cellStyle name="Normal 11 2" xfId="534" xr:uid="{00000000-0005-0000-0000-000015020000}"/>
    <cellStyle name="Normal 11 2 2" xfId="535" xr:uid="{00000000-0005-0000-0000-000016020000}"/>
    <cellStyle name="Normal 11 2 3" xfId="536" xr:uid="{00000000-0005-0000-0000-000017020000}"/>
    <cellStyle name="Normal 11 2 4" xfId="537" xr:uid="{00000000-0005-0000-0000-000018020000}"/>
    <cellStyle name="Normal 11 3" xfId="538" xr:uid="{00000000-0005-0000-0000-000019020000}"/>
    <cellStyle name="Normal 11 3 2" xfId="539" xr:uid="{00000000-0005-0000-0000-00001A020000}"/>
    <cellStyle name="Normal 11 3 3" xfId="540" xr:uid="{00000000-0005-0000-0000-00001B020000}"/>
    <cellStyle name="Normal 11 3 4" xfId="541" xr:uid="{00000000-0005-0000-0000-00001C020000}"/>
    <cellStyle name="Normal 12" xfId="542" xr:uid="{00000000-0005-0000-0000-00001D020000}"/>
    <cellStyle name="Normal 13" xfId="543" xr:uid="{00000000-0005-0000-0000-00001E020000}"/>
    <cellStyle name="Normal 14" xfId="544" xr:uid="{00000000-0005-0000-0000-00001F020000}"/>
    <cellStyle name="Normal 14 2" xfId="545" xr:uid="{00000000-0005-0000-0000-000020020000}"/>
    <cellStyle name="Normal 14 3" xfId="546" xr:uid="{00000000-0005-0000-0000-000021020000}"/>
    <cellStyle name="Normal 15" xfId="547" xr:uid="{00000000-0005-0000-0000-000022020000}"/>
    <cellStyle name="Normal 16" xfId="2" xr:uid="{00000000-0005-0000-0000-000023020000}"/>
    <cellStyle name="Normal 2" xfId="548" xr:uid="{00000000-0005-0000-0000-000024020000}"/>
    <cellStyle name="Normal 2 10" xfId="549" xr:uid="{00000000-0005-0000-0000-000025020000}"/>
    <cellStyle name="Normal 2 2" xfId="1" xr:uid="{00000000-0005-0000-0000-000026020000}"/>
    <cellStyle name="Normal 2 2 2" xfId="550" xr:uid="{00000000-0005-0000-0000-000027020000}"/>
    <cellStyle name="Normal 2 2 3" xfId="551" xr:uid="{00000000-0005-0000-0000-000028020000}"/>
    <cellStyle name="Normal 2 2 4" xfId="552" xr:uid="{00000000-0005-0000-0000-000029020000}"/>
    <cellStyle name="Normal 2 2 5" xfId="553" xr:uid="{00000000-0005-0000-0000-00002A020000}"/>
    <cellStyle name="Normal 2 2 6" xfId="554" xr:uid="{00000000-0005-0000-0000-00002B020000}"/>
    <cellStyle name="Normal 2 2 6 2" xfId="555" xr:uid="{00000000-0005-0000-0000-00002C020000}"/>
    <cellStyle name="Normal 2 2 6 3" xfId="556" xr:uid="{00000000-0005-0000-0000-00002D020000}"/>
    <cellStyle name="Normal 2 2 6 4" xfId="557" xr:uid="{00000000-0005-0000-0000-00002E020000}"/>
    <cellStyle name="Normal 2 2_PLANTILLA FINAL CON ANALISIS" xfId="558" xr:uid="{00000000-0005-0000-0000-00002F020000}"/>
    <cellStyle name="Normal 2 3" xfId="559" xr:uid="{00000000-0005-0000-0000-000030020000}"/>
    <cellStyle name="Normal 2 3 2" xfId="560" xr:uid="{00000000-0005-0000-0000-000031020000}"/>
    <cellStyle name="Normal 2 3 2 2" xfId="4" xr:uid="{00000000-0005-0000-0000-000032020000}"/>
    <cellStyle name="Normal 2 3 2 2 4" xfId="750" xr:uid="{4DDA01EB-5DD8-4A17-BB94-007DA595D55B}"/>
    <cellStyle name="Normal 2 3 2 3" xfId="561" xr:uid="{00000000-0005-0000-0000-000033020000}"/>
    <cellStyle name="Normal 2 3 3" xfId="562" xr:uid="{00000000-0005-0000-0000-000034020000}"/>
    <cellStyle name="Normal 2 3 3 2" xfId="563" xr:uid="{00000000-0005-0000-0000-000035020000}"/>
    <cellStyle name="Normal 2 3 3 3" xfId="564" xr:uid="{00000000-0005-0000-0000-000036020000}"/>
    <cellStyle name="Normal 2 3 3 4" xfId="565" xr:uid="{00000000-0005-0000-0000-000037020000}"/>
    <cellStyle name="Normal 2 3 4" xfId="566" xr:uid="{00000000-0005-0000-0000-000038020000}"/>
    <cellStyle name="Normal 2 3 6" xfId="567" xr:uid="{00000000-0005-0000-0000-000039020000}"/>
    <cellStyle name="Normal 2 4" xfId="568" xr:uid="{00000000-0005-0000-0000-00003A020000}"/>
    <cellStyle name="Normal 2 4 2" xfId="569" xr:uid="{00000000-0005-0000-0000-00003B020000}"/>
    <cellStyle name="Normal 2 4 2 2" xfId="570" xr:uid="{00000000-0005-0000-0000-00003C020000}"/>
    <cellStyle name="Normal 2 5" xfId="571" xr:uid="{00000000-0005-0000-0000-00003D020000}"/>
    <cellStyle name="Normal 2 6" xfId="572" xr:uid="{00000000-0005-0000-0000-00003E020000}"/>
    <cellStyle name="Normal 2 7" xfId="573" xr:uid="{00000000-0005-0000-0000-00003F020000}"/>
    <cellStyle name="Normal 2 8" xfId="574" xr:uid="{00000000-0005-0000-0000-000040020000}"/>
    <cellStyle name="Normal 2 9" xfId="575" xr:uid="{00000000-0005-0000-0000-000041020000}"/>
    <cellStyle name="Normal 2_13.02 (2)" xfId="576" xr:uid="{00000000-0005-0000-0000-000042020000}"/>
    <cellStyle name="Normal 3" xfId="577" xr:uid="{00000000-0005-0000-0000-000043020000}"/>
    <cellStyle name="Normal 3 2" xfId="578" xr:uid="{00000000-0005-0000-0000-000044020000}"/>
    <cellStyle name="Normal 3 2 2" xfId="579" xr:uid="{00000000-0005-0000-0000-000045020000}"/>
    <cellStyle name="Normal 3 2 2 2" xfId="580" xr:uid="{00000000-0005-0000-0000-000046020000}"/>
    <cellStyle name="Normal 3 2 2 2 2" xfId="581" xr:uid="{00000000-0005-0000-0000-000047020000}"/>
    <cellStyle name="Normal 3 2 3" xfId="582" xr:uid="{00000000-0005-0000-0000-000048020000}"/>
    <cellStyle name="Normal 3 2 4" xfId="583" xr:uid="{00000000-0005-0000-0000-000049020000}"/>
    <cellStyle name="Normal 3 2 4 2" xfId="584" xr:uid="{00000000-0005-0000-0000-00004A020000}"/>
    <cellStyle name="Normal 3 3" xfId="585" xr:uid="{00000000-0005-0000-0000-00004B020000}"/>
    <cellStyle name="Normal 3 3 2" xfId="7" xr:uid="{00000000-0005-0000-0000-00004C020000}"/>
    <cellStyle name="Normal 3 3 2 2" xfId="586" xr:uid="{00000000-0005-0000-0000-00004D020000}"/>
    <cellStyle name="Normal 3 3 2 5" xfId="748" xr:uid="{B8260D4A-9BBA-44CB-9B3E-3E7731BC95BF}"/>
    <cellStyle name="Normal 3 3 2 5 3" xfId="752" xr:uid="{C44C04E2-B348-440E-BCA9-EC0513E49964}"/>
    <cellStyle name="Normal 3 3 3" xfId="587" xr:uid="{00000000-0005-0000-0000-00004E020000}"/>
    <cellStyle name="Normal 3 3 3 2" xfId="588" xr:uid="{00000000-0005-0000-0000-00004F020000}"/>
    <cellStyle name="Normal 3 4" xfId="589" xr:uid="{00000000-0005-0000-0000-000050020000}"/>
    <cellStyle name="Normal 3 4 2" xfId="5" xr:uid="{00000000-0005-0000-0000-000051020000}"/>
    <cellStyle name="Normal 3 4 2 2 3" xfId="746" xr:uid="{00000000-0005-0000-0000-000052020000}"/>
    <cellStyle name="Normal 3 4 2 5" xfId="751" xr:uid="{2C9C0D6B-C720-4CE4-B1CA-7EA6643A82D1}"/>
    <cellStyle name="Normal 3 4 3" xfId="590" xr:uid="{00000000-0005-0000-0000-000053020000}"/>
    <cellStyle name="Normal 3 6" xfId="591" xr:uid="{00000000-0005-0000-0000-000054020000}"/>
    <cellStyle name="Normal 4" xfId="592" xr:uid="{00000000-0005-0000-0000-000055020000}"/>
    <cellStyle name="Normal 4 2" xfId="593" xr:uid="{00000000-0005-0000-0000-000056020000}"/>
    <cellStyle name="Normal 4 3" xfId="594" xr:uid="{00000000-0005-0000-0000-000057020000}"/>
    <cellStyle name="Normal 4 3 2" xfId="595" xr:uid="{00000000-0005-0000-0000-000058020000}"/>
    <cellStyle name="Normal 4 3 3" xfId="596" xr:uid="{00000000-0005-0000-0000-000059020000}"/>
    <cellStyle name="Normal 4 4" xfId="597" xr:uid="{00000000-0005-0000-0000-00005A020000}"/>
    <cellStyle name="Normal 5" xfId="598" xr:uid="{00000000-0005-0000-0000-00005B020000}"/>
    <cellStyle name="Normal 5 10" xfId="599" xr:uid="{00000000-0005-0000-0000-00005C020000}"/>
    <cellStyle name="Normal 5 2" xfId="600" xr:uid="{00000000-0005-0000-0000-00005D020000}"/>
    <cellStyle name="Normal 5 2 2" xfId="601" xr:uid="{00000000-0005-0000-0000-00005E020000}"/>
    <cellStyle name="Normal 5 2 2 2" xfId="602" xr:uid="{00000000-0005-0000-0000-00005F020000}"/>
    <cellStyle name="Normal 5 2 3" xfId="603" xr:uid="{00000000-0005-0000-0000-000060020000}"/>
    <cellStyle name="Normal 5 3" xfId="604" xr:uid="{00000000-0005-0000-0000-000061020000}"/>
    <cellStyle name="Normal 5 3 2" xfId="605" xr:uid="{00000000-0005-0000-0000-000062020000}"/>
    <cellStyle name="Normal 5 3 3" xfId="606" xr:uid="{00000000-0005-0000-0000-000063020000}"/>
    <cellStyle name="Normal 5 3 4" xfId="607" xr:uid="{00000000-0005-0000-0000-000064020000}"/>
    <cellStyle name="Normal 5 3 5" xfId="608" xr:uid="{00000000-0005-0000-0000-000065020000}"/>
    <cellStyle name="Normal 5 4" xfId="609" xr:uid="{00000000-0005-0000-0000-000066020000}"/>
    <cellStyle name="Normal 5 4 2" xfId="610" xr:uid="{00000000-0005-0000-0000-000067020000}"/>
    <cellStyle name="Normal 5 4 3" xfId="611" xr:uid="{00000000-0005-0000-0000-000068020000}"/>
    <cellStyle name="Normal 5 5" xfId="612" xr:uid="{00000000-0005-0000-0000-000069020000}"/>
    <cellStyle name="Normal 5 5 2" xfId="613" xr:uid="{00000000-0005-0000-0000-00006A020000}"/>
    <cellStyle name="Normal 5 5 3" xfId="614" xr:uid="{00000000-0005-0000-0000-00006B020000}"/>
    <cellStyle name="Normal 5 6" xfId="615" xr:uid="{00000000-0005-0000-0000-00006C020000}"/>
    <cellStyle name="Normal 5 7" xfId="616" xr:uid="{00000000-0005-0000-0000-00006D020000}"/>
    <cellStyle name="Normal 5 8" xfId="617" xr:uid="{00000000-0005-0000-0000-00006E020000}"/>
    <cellStyle name="Normal 5 9" xfId="618" xr:uid="{00000000-0005-0000-0000-00006F020000}"/>
    <cellStyle name="Normal 6" xfId="619" xr:uid="{00000000-0005-0000-0000-000070020000}"/>
    <cellStyle name="Normal 6 2" xfId="620" xr:uid="{00000000-0005-0000-0000-000071020000}"/>
    <cellStyle name="Normal 6 3" xfId="621" xr:uid="{00000000-0005-0000-0000-000072020000}"/>
    <cellStyle name="Normal 6 3 2" xfId="622" xr:uid="{00000000-0005-0000-0000-000073020000}"/>
    <cellStyle name="Normal 6 3 2 2" xfId="623" xr:uid="{00000000-0005-0000-0000-000074020000}"/>
    <cellStyle name="Normal 6 3 2 2 2" xfId="624" xr:uid="{00000000-0005-0000-0000-000075020000}"/>
    <cellStyle name="Normal 6 3 2 2 3" xfId="625" xr:uid="{00000000-0005-0000-0000-000076020000}"/>
    <cellStyle name="Normal 6 3 2 2 4" xfId="626" xr:uid="{00000000-0005-0000-0000-000077020000}"/>
    <cellStyle name="Normal 6 3 2 3" xfId="627" xr:uid="{00000000-0005-0000-0000-000078020000}"/>
    <cellStyle name="Normal 6 3 3" xfId="628" xr:uid="{00000000-0005-0000-0000-000079020000}"/>
    <cellStyle name="Normal 6 3 3 2" xfId="629" xr:uid="{00000000-0005-0000-0000-00007A020000}"/>
    <cellStyle name="Normal 6 3 3 3" xfId="630" xr:uid="{00000000-0005-0000-0000-00007B020000}"/>
    <cellStyle name="Normal 6 3 3 4" xfId="631" xr:uid="{00000000-0005-0000-0000-00007C020000}"/>
    <cellStyle name="Normal 6 3 4" xfId="632" xr:uid="{00000000-0005-0000-0000-00007D020000}"/>
    <cellStyle name="Normal 6 4" xfId="633" xr:uid="{00000000-0005-0000-0000-00007E020000}"/>
    <cellStyle name="Normal 6 5" xfId="634" xr:uid="{00000000-0005-0000-0000-00007F020000}"/>
    <cellStyle name="Normal 6 6" xfId="635" xr:uid="{00000000-0005-0000-0000-000080020000}"/>
    <cellStyle name="Normal 7" xfId="636" xr:uid="{00000000-0005-0000-0000-000081020000}"/>
    <cellStyle name="Normal 7 2" xfId="637" xr:uid="{00000000-0005-0000-0000-000082020000}"/>
    <cellStyle name="Normal 7 3" xfId="638" xr:uid="{00000000-0005-0000-0000-000083020000}"/>
    <cellStyle name="Normal 7 4" xfId="639" xr:uid="{00000000-0005-0000-0000-000084020000}"/>
    <cellStyle name="Normal 7 4 2" xfId="640" xr:uid="{00000000-0005-0000-0000-000085020000}"/>
    <cellStyle name="Normal 7 5" xfId="641" xr:uid="{00000000-0005-0000-0000-000086020000}"/>
    <cellStyle name="Normal 8" xfId="642" xr:uid="{00000000-0005-0000-0000-000087020000}"/>
    <cellStyle name="Normal 8 2" xfId="643" xr:uid="{00000000-0005-0000-0000-000088020000}"/>
    <cellStyle name="Normal 8 3" xfId="644" xr:uid="{00000000-0005-0000-0000-000089020000}"/>
    <cellStyle name="Normal 9" xfId="645" xr:uid="{00000000-0005-0000-0000-00008A020000}"/>
    <cellStyle name="Normal 9 2" xfId="646" xr:uid="{00000000-0005-0000-0000-00008B020000}"/>
    <cellStyle name="Normal 9 3" xfId="647" xr:uid="{00000000-0005-0000-0000-00008C020000}"/>
    <cellStyle name="Normal 9 4" xfId="648" xr:uid="{00000000-0005-0000-0000-00008D020000}"/>
    <cellStyle name="Normal 9 5" xfId="649" xr:uid="{00000000-0005-0000-0000-00008E020000}"/>
    <cellStyle name="Normal 9 6" xfId="650" xr:uid="{00000000-0005-0000-0000-00008F020000}"/>
    <cellStyle name="Notas 2" xfId="651" xr:uid="{00000000-0005-0000-0000-000090020000}"/>
    <cellStyle name="Notas 2 2" xfId="652" xr:uid="{00000000-0005-0000-0000-000091020000}"/>
    <cellStyle name="Porcentual 2" xfId="653" xr:uid="{00000000-0005-0000-0000-000092020000}"/>
    <cellStyle name="Porcentual 2 2" xfId="654" xr:uid="{00000000-0005-0000-0000-000093020000}"/>
    <cellStyle name="Porcentual 3" xfId="655" xr:uid="{00000000-0005-0000-0000-000094020000}"/>
    <cellStyle name="Salida 2" xfId="656" xr:uid="{00000000-0005-0000-0000-000095020000}"/>
    <cellStyle name="Salida 2 2" xfId="657" xr:uid="{00000000-0005-0000-0000-000096020000}"/>
    <cellStyle name="Texto de advertencia 2" xfId="658" xr:uid="{00000000-0005-0000-0000-000097020000}"/>
    <cellStyle name="Texto de advertencia 2 2" xfId="659" xr:uid="{00000000-0005-0000-0000-000098020000}"/>
    <cellStyle name="Texto explicativo 2" xfId="660" xr:uid="{00000000-0005-0000-0000-000099020000}"/>
    <cellStyle name="Texto explicativo 2 2" xfId="661" xr:uid="{00000000-0005-0000-0000-00009A020000}"/>
    <cellStyle name="Título 1 2" xfId="662" xr:uid="{00000000-0005-0000-0000-00009B020000}"/>
    <cellStyle name="Título 1 2 2" xfId="663" xr:uid="{00000000-0005-0000-0000-00009C020000}"/>
    <cellStyle name="Título 2 2" xfId="664" xr:uid="{00000000-0005-0000-0000-00009D020000}"/>
    <cellStyle name="Título 2 2 2" xfId="665" xr:uid="{00000000-0005-0000-0000-00009E020000}"/>
    <cellStyle name="Título 3 2" xfId="666" xr:uid="{00000000-0005-0000-0000-00009F020000}"/>
    <cellStyle name="Título 3 2 2" xfId="667" xr:uid="{00000000-0005-0000-0000-0000A0020000}"/>
    <cellStyle name="Título 4" xfId="668" xr:uid="{00000000-0005-0000-0000-0000A1020000}"/>
    <cellStyle name="Título 4 2" xfId="669" xr:uid="{00000000-0005-0000-0000-0000A2020000}"/>
    <cellStyle name="Total 2" xfId="670" xr:uid="{00000000-0005-0000-0000-0000A3020000}"/>
    <cellStyle name="Total 2 2" xfId="671" xr:uid="{00000000-0005-0000-0000-0000A4020000}"/>
    <cellStyle name="好" xfId="672" xr:uid="{00000000-0005-0000-0000-0000A5020000}"/>
    <cellStyle name="好 2" xfId="673" xr:uid="{00000000-0005-0000-0000-0000A6020000}"/>
    <cellStyle name="好 3" xfId="674" xr:uid="{00000000-0005-0000-0000-0000A7020000}"/>
    <cellStyle name="差" xfId="675" xr:uid="{00000000-0005-0000-0000-0000A8020000}"/>
    <cellStyle name="差 2" xfId="676" xr:uid="{00000000-0005-0000-0000-0000A9020000}"/>
    <cellStyle name="差 3" xfId="677" xr:uid="{00000000-0005-0000-0000-0000AA020000}"/>
    <cellStyle name="常规_Sheet1" xfId="678" xr:uid="{00000000-0005-0000-0000-0000AB020000}"/>
    <cellStyle name="强调文字颜色 1" xfId="679" xr:uid="{00000000-0005-0000-0000-0000AC020000}"/>
    <cellStyle name="强调文字颜色 1 2" xfId="680" xr:uid="{00000000-0005-0000-0000-0000AD020000}"/>
    <cellStyle name="强调文字颜色 1 3" xfId="681" xr:uid="{00000000-0005-0000-0000-0000AE020000}"/>
    <cellStyle name="强调文字颜色 2" xfId="682" xr:uid="{00000000-0005-0000-0000-0000AF020000}"/>
    <cellStyle name="强调文字颜色 2 2" xfId="683" xr:uid="{00000000-0005-0000-0000-0000B0020000}"/>
    <cellStyle name="强调文字颜色 2 3" xfId="684" xr:uid="{00000000-0005-0000-0000-0000B1020000}"/>
    <cellStyle name="强调文字颜色 3" xfId="685" xr:uid="{00000000-0005-0000-0000-0000B2020000}"/>
    <cellStyle name="强调文字颜色 3 2" xfId="686" xr:uid="{00000000-0005-0000-0000-0000B3020000}"/>
    <cellStyle name="强调文字颜色 3 3" xfId="687" xr:uid="{00000000-0005-0000-0000-0000B4020000}"/>
    <cellStyle name="强调文字颜色 4" xfId="688" xr:uid="{00000000-0005-0000-0000-0000B5020000}"/>
    <cellStyle name="强调文字颜色 4 2" xfId="689" xr:uid="{00000000-0005-0000-0000-0000B6020000}"/>
    <cellStyle name="强调文字颜色 4 3" xfId="690" xr:uid="{00000000-0005-0000-0000-0000B7020000}"/>
    <cellStyle name="强调文字颜色 5" xfId="691" xr:uid="{00000000-0005-0000-0000-0000B8020000}"/>
    <cellStyle name="强调文字颜色 5 2" xfId="692" xr:uid="{00000000-0005-0000-0000-0000B9020000}"/>
    <cellStyle name="强调文字颜色 5 3" xfId="693" xr:uid="{00000000-0005-0000-0000-0000BA020000}"/>
    <cellStyle name="强调文字颜色 6" xfId="694" xr:uid="{00000000-0005-0000-0000-0000BB020000}"/>
    <cellStyle name="强调文字颜色 6 2" xfId="695" xr:uid="{00000000-0005-0000-0000-0000BC020000}"/>
    <cellStyle name="强调文字颜色 6 3" xfId="696" xr:uid="{00000000-0005-0000-0000-0000BD020000}"/>
    <cellStyle name="标题" xfId="697" xr:uid="{00000000-0005-0000-0000-0000BE020000}"/>
    <cellStyle name="标题 1" xfId="698" xr:uid="{00000000-0005-0000-0000-0000BF020000}"/>
    <cellStyle name="标题 1 2" xfId="699" xr:uid="{00000000-0005-0000-0000-0000C0020000}"/>
    <cellStyle name="标题 1 3" xfId="700" xr:uid="{00000000-0005-0000-0000-0000C1020000}"/>
    <cellStyle name="标题 2" xfId="701" xr:uid="{00000000-0005-0000-0000-0000C2020000}"/>
    <cellStyle name="标题 2 2" xfId="702" xr:uid="{00000000-0005-0000-0000-0000C3020000}"/>
    <cellStyle name="标题 2 3" xfId="703" xr:uid="{00000000-0005-0000-0000-0000C4020000}"/>
    <cellStyle name="标题 3" xfId="704" xr:uid="{00000000-0005-0000-0000-0000C5020000}"/>
    <cellStyle name="标题 3 2" xfId="705" xr:uid="{00000000-0005-0000-0000-0000C6020000}"/>
    <cellStyle name="标题 3 3" xfId="706" xr:uid="{00000000-0005-0000-0000-0000C7020000}"/>
    <cellStyle name="标题 4" xfId="707" xr:uid="{00000000-0005-0000-0000-0000C8020000}"/>
    <cellStyle name="标题 4 2" xfId="708" xr:uid="{00000000-0005-0000-0000-0000C9020000}"/>
    <cellStyle name="标题 4 3" xfId="709" xr:uid="{00000000-0005-0000-0000-0000CA020000}"/>
    <cellStyle name="标题 5" xfId="710" xr:uid="{00000000-0005-0000-0000-0000CB020000}"/>
    <cellStyle name="标题 6" xfId="711" xr:uid="{00000000-0005-0000-0000-0000CC020000}"/>
    <cellStyle name="检查单元格" xfId="712" xr:uid="{00000000-0005-0000-0000-0000CD020000}"/>
    <cellStyle name="检查单元格 2" xfId="713" xr:uid="{00000000-0005-0000-0000-0000CE020000}"/>
    <cellStyle name="检查单元格 3" xfId="714" xr:uid="{00000000-0005-0000-0000-0000CF020000}"/>
    <cellStyle name="汇总" xfId="715" xr:uid="{00000000-0005-0000-0000-0000D0020000}"/>
    <cellStyle name="汇总 2" xfId="716" xr:uid="{00000000-0005-0000-0000-0000D1020000}"/>
    <cellStyle name="汇总 3" xfId="717" xr:uid="{00000000-0005-0000-0000-0000D2020000}"/>
    <cellStyle name="注释" xfId="718" xr:uid="{00000000-0005-0000-0000-0000D3020000}"/>
    <cellStyle name="注释 2" xfId="719" xr:uid="{00000000-0005-0000-0000-0000D4020000}"/>
    <cellStyle name="注释 3" xfId="720" xr:uid="{00000000-0005-0000-0000-0000D5020000}"/>
    <cellStyle name="解释性文本" xfId="721" xr:uid="{00000000-0005-0000-0000-0000D6020000}"/>
    <cellStyle name="解释性文本 2" xfId="722" xr:uid="{00000000-0005-0000-0000-0000D7020000}"/>
    <cellStyle name="解释性文本 3" xfId="723" xr:uid="{00000000-0005-0000-0000-0000D8020000}"/>
    <cellStyle name="警告文本" xfId="724" xr:uid="{00000000-0005-0000-0000-0000D9020000}"/>
    <cellStyle name="警告文本 2" xfId="725" xr:uid="{00000000-0005-0000-0000-0000DA020000}"/>
    <cellStyle name="警告文本 3" xfId="726" xr:uid="{00000000-0005-0000-0000-0000DB020000}"/>
    <cellStyle name="计算" xfId="727" xr:uid="{00000000-0005-0000-0000-0000DC020000}"/>
    <cellStyle name="计算 2" xfId="728" xr:uid="{00000000-0005-0000-0000-0000DD020000}"/>
    <cellStyle name="计算 3" xfId="729" xr:uid="{00000000-0005-0000-0000-0000DE020000}"/>
    <cellStyle name="输入" xfId="730" xr:uid="{00000000-0005-0000-0000-0000DF020000}"/>
    <cellStyle name="输入 2" xfId="731" xr:uid="{00000000-0005-0000-0000-0000E0020000}"/>
    <cellStyle name="输入 3" xfId="732" xr:uid="{00000000-0005-0000-0000-0000E1020000}"/>
    <cellStyle name="输出" xfId="733" xr:uid="{00000000-0005-0000-0000-0000E2020000}"/>
    <cellStyle name="输出 2" xfId="734" xr:uid="{00000000-0005-0000-0000-0000E3020000}"/>
    <cellStyle name="输出 3" xfId="735" xr:uid="{00000000-0005-0000-0000-0000E4020000}"/>
    <cellStyle name="适中" xfId="736" xr:uid="{00000000-0005-0000-0000-0000E5020000}"/>
    <cellStyle name="适中 2" xfId="737" xr:uid="{00000000-0005-0000-0000-0000E6020000}"/>
    <cellStyle name="适中 3" xfId="738" xr:uid="{00000000-0005-0000-0000-0000E7020000}"/>
    <cellStyle name="链接单元格" xfId="739" xr:uid="{00000000-0005-0000-0000-0000E8020000}"/>
    <cellStyle name="链接单元格 2" xfId="740" xr:uid="{00000000-0005-0000-0000-0000E9020000}"/>
    <cellStyle name="链接单元格 3" xfId="741" xr:uid="{00000000-0005-0000-0000-0000EA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22</xdr:row>
      <xdr:rowOff>0</xdr:rowOff>
    </xdr:from>
    <xdr:ext cx="301625" cy="304800"/>
    <xdr:sp macro="" textlink="">
      <xdr:nvSpPr>
        <xdr:cNvPr id="38" name="AutoShape 7" descr="China El bambú y madera de arce tarjeta compacta unidad Flash USB de 8GB de  almacenamiento portátil Pen/GIF – Comprar Tarjeta de madera unidad Flash  USB en es.made-in-china.com">
          <a:extLst>
            <a:ext uri="{FF2B5EF4-FFF2-40B4-BE49-F238E27FC236}">
              <a16:creationId xmlns:a16="http://schemas.microsoft.com/office/drawing/2014/main" id="{34210940-0E1F-4A47-9CF7-C06537AD966B}"/>
            </a:ext>
          </a:extLst>
        </xdr:cNvPr>
        <xdr:cNvSpPr>
          <a:spLocks noChangeAspect="1" noChangeArrowheads="1"/>
        </xdr:cNvSpPr>
      </xdr:nvSpPr>
      <xdr:spPr bwMode="auto">
        <a:xfrm>
          <a:off x="14592300" y="50958750"/>
          <a:ext cx="3016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</xdr:row>
      <xdr:rowOff>0</xdr:rowOff>
    </xdr:from>
    <xdr:ext cx="301625" cy="304800"/>
    <xdr:sp macro="" textlink="">
      <xdr:nvSpPr>
        <xdr:cNvPr id="57" name="AutoShape 7" descr="China El bambú y madera de arce tarjeta compacta unidad Flash USB de 8GB de  almacenamiento portátil Pen/GIF – Comprar Tarjeta de madera unidad Flash  USB en es.made-in-china.com">
          <a:extLst>
            <a:ext uri="{FF2B5EF4-FFF2-40B4-BE49-F238E27FC236}">
              <a16:creationId xmlns:a16="http://schemas.microsoft.com/office/drawing/2014/main" id="{6AF26830-D315-4B46-923E-2D67CAC14080}"/>
            </a:ext>
          </a:extLst>
        </xdr:cNvPr>
        <xdr:cNvSpPr>
          <a:spLocks noChangeAspect="1" noChangeArrowheads="1"/>
        </xdr:cNvSpPr>
      </xdr:nvSpPr>
      <xdr:spPr bwMode="auto">
        <a:xfrm>
          <a:off x="15973425" y="105813225"/>
          <a:ext cx="3016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1625" cy="304800"/>
    <xdr:sp macro="" textlink="">
      <xdr:nvSpPr>
        <xdr:cNvPr id="55" name="AutoShape 7" descr="China El bambú y madera de arce tarjeta compacta unidad Flash USB de 8GB de  almacenamiento portátil Pen/GIF – Comprar Tarjeta de madera unidad Flash  USB en es.made-in-china.com">
          <a:extLst>
            <a:ext uri="{FF2B5EF4-FFF2-40B4-BE49-F238E27FC236}">
              <a16:creationId xmlns:a16="http://schemas.microsoft.com/office/drawing/2014/main" id="{F8FBF0AA-A24E-4DCC-BF33-0DABC801021E}"/>
            </a:ext>
          </a:extLst>
        </xdr:cNvPr>
        <xdr:cNvSpPr>
          <a:spLocks noChangeAspect="1" noChangeArrowheads="1"/>
        </xdr:cNvSpPr>
      </xdr:nvSpPr>
      <xdr:spPr bwMode="auto">
        <a:xfrm>
          <a:off x="15624342" y="2072105"/>
          <a:ext cx="3016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257175</xdr:colOff>
      <xdr:row>22</xdr:row>
      <xdr:rowOff>0</xdr:rowOff>
    </xdr:from>
    <xdr:ext cx="1981200" cy="0"/>
    <xdr:pic>
      <xdr:nvPicPr>
        <xdr:cNvPr id="68" name="image151.png">
          <a:extLst>
            <a:ext uri="{FF2B5EF4-FFF2-40B4-BE49-F238E27FC236}">
              <a16:creationId xmlns:a16="http://schemas.microsoft.com/office/drawing/2014/main" id="{B0345953-94A4-4C6F-AF7B-C8C2BFE562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3425" y="20907375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22</xdr:row>
      <xdr:rowOff>0</xdr:rowOff>
    </xdr:from>
    <xdr:ext cx="1981200" cy="0"/>
    <xdr:pic>
      <xdr:nvPicPr>
        <xdr:cNvPr id="69" name="image151.png">
          <a:extLst>
            <a:ext uri="{FF2B5EF4-FFF2-40B4-BE49-F238E27FC236}">
              <a16:creationId xmlns:a16="http://schemas.microsoft.com/office/drawing/2014/main" id="{9659F529-E6D4-4635-B9FE-784BD023CD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2375452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22</xdr:row>
      <xdr:rowOff>0</xdr:rowOff>
    </xdr:from>
    <xdr:ext cx="1981200" cy="0"/>
    <xdr:pic>
      <xdr:nvPicPr>
        <xdr:cNvPr id="70" name="image151.png">
          <a:extLst>
            <a:ext uri="{FF2B5EF4-FFF2-40B4-BE49-F238E27FC236}">
              <a16:creationId xmlns:a16="http://schemas.microsoft.com/office/drawing/2014/main" id="{9A1499F4-2D79-4AF6-A2BD-D1BCA3C5B7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6578876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22</xdr:row>
      <xdr:rowOff>0</xdr:rowOff>
    </xdr:from>
    <xdr:ext cx="1981200" cy="0"/>
    <xdr:pic>
      <xdr:nvPicPr>
        <xdr:cNvPr id="73" name="image151.png">
          <a:extLst>
            <a:ext uri="{FF2B5EF4-FFF2-40B4-BE49-F238E27FC236}">
              <a16:creationId xmlns:a16="http://schemas.microsoft.com/office/drawing/2014/main" id="{C293440A-C6A6-4DE3-AE18-4E873ABFE8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9022246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22</xdr:row>
      <xdr:rowOff>0</xdr:rowOff>
    </xdr:from>
    <xdr:ext cx="1981200" cy="0"/>
    <xdr:pic>
      <xdr:nvPicPr>
        <xdr:cNvPr id="75" name="image151.png">
          <a:extLst>
            <a:ext uri="{FF2B5EF4-FFF2-40B4-BE49-F238E27FC236}">
              <a16:creationId xmlns:a16="http://schemas.microsoft.com/office/drawing/2014/main" id="{E6330D77-A960-4E22-8900-2AF42D0759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11465615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21</xdr:row>
      <xdr:rowOff>0</xdr:rowOff>
    </xdr:from>
    <xdr:ext cx="1981200" cy="0"/>
    <xdr:pic>
      <xdr:nvPicPr>
        <xdr:cNvPr id="79" name="image151.png">
          <a:extLst>
            <a:ext uri="{FF2B5EF4-FFF2-40B4-BE49-F238E27FC236}">
              <a16:creationId xmlns:a16="http://schemas.microsoft.com/office/drawing/2014/main" id="{070D7810-6F4C-46F6-92ED-8E1530A4B6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3762789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21</xdr:row>
      <xdr:rowOff>0</xdr:rowOff>
    </xdr:from>
    <xdr:ext cx="1981200" cy="0"/>
    <xdr:pic>
      <xdr:nvPicPr>
        <xdr:cNvPr id="82" name="image151.png">
          <a:extLst>
            <a:ext uri="{FF2B5EF4-FFF2-40B4-BE49-F238E27FC236}">
              <a16:creationId xmlns:a16="http://schemas.microsoft.com/office/drawing/2014/main" id="{6DE9AD86-C5F7-4048-BE6F-C3CD16E1A7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2375452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574988</xdr:colOff>
      <xdr:row>4</xdr:row>
      <xdr:rowOff>119324</xdr:rowOff>
    </xdr:from>
    <xdr:ext cx="1002524" cy="2454097"/>
    <xdr:pic>
      <xdr:nvPicPr>
        <xdr:cNvPr id="86" name="Imagen 33">
          <a:extLst>
            <a:ext uri="{FF2B5EF4-FFF2-40B4-BE49-F238E27FC236}">
              <a16:creationId xmlns:a16="http://schemas.microsoft.com/office/drawing/2014/main" id="{ED281FB2-9934-4213-8FBA-14BCF950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95" t="4234" r="3267" b="2606"/>
        <a:stretch>
          <a:fillRect/>
        </a:stretch>
      </xdr:blipFill>
      <xdr:spPr bwMode="auto">
        <a:xfrm>
          <a:off x="4198629" y="103569107"/>
          <a:ext cx="1002524" cy="2454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1775222</xdr:colOff>
      <xdr:row>4</xdr:row>
      <xdr:rowOff>702470</xdr:rowOff>
    </xdr:from>
    <xdr:ext cx="996553" cy="1083468"/>
    <xdr:pic>
      <xdr:nvPicPr>
        <xdr:cNvPr id="87" name="Imagen 30">
          <a:extLst>
            <a:ext uri="{FF2B5EF4-FFF2-40B4-BE49-F238E27FC236}">
              <a16:creationId xmlns:a16="http://schemas.microsoft.com/office/drawing/2014/main" id="{310CE4A9-8C43-4D02-8F7C-4888CD15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8863" y="104152253"/>
          <a:ext cx="996553" cy="108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455544</xdr:colOff>
      <xdr:row>5</xdr:row>
      <xdr:rowOff>310598</xdr:rowOff>
    </xdr:from>
    <xdr:to>
      <xdr:col>4</xdr:col>
      <xdr:colOff>1471542</xdr:colOff>
      <xdr:row>5</xdr:row>
      <xdr:rowOff>1822598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582BD0C8-1C82-4B01-89DC-3B0247CC2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9185" y="11202228"/>
          <a:ext cx="1015998" cy="151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1925707</xdr:colOff>
      <xdr:row>5</xdr:row>
      <xdr:rowOff>890380</xdr:rowOff>
    </xdr:from>
    <xdr:to>
      <xdr:col>4</xdr:col>
      <xdr:colOff>2945033</xdr:colOff>
      <xdr:row>5</xdr:row>
      <xdr:rowOff>2402380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21699F63-7A64-4CB8-AD20-0552110C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49348" y="11782010"/>
          <a:ext cx="1019326" cy="1512000"/>
        </a:xfrm>
        <a:prstGeom prst="rect">
          <a:avLst/>
        </a:prstGeom>
      </xdr:spPr>
    </xdr:pic>
    <xdr:clientData/>
  </xdr:twoCellAnchor>
  <xdr:oneCellAnchor>
    <xdr:from>
      <xdr:col>12</xdr:col>
      <xdr:colOff>371708</xdr:colOff>
      <xdr:row>10</xdr:row>
      <xdr:rowOff>1884063</xdr:rowOff>
    </xdr:from>
    <xdr:ext cx="2194293" cy="347614"/>
    <xdr:pic>
      <xdr:nvPicPr>
        <xdr:cNvPr id="95" name="Imagen 94">
          <a:extLst>
            <a:ext uri="{FF2B5EF4-FFF2-40B4-BE49-F238E27FC236}">
              <a16:creationId xmlns:a16="http://schemas.microsoft.com/office/drawing/2014/main" id="{13C07B30-869A-47E8-BC5F-4E17BD844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26783" y="3265188"/>
          <a:ext cx="2194293" cy="347614"/>
        </a:xfrm>
        <a:prstGeom prst="rect">
          <a:avLst/>
        </a:prstGeom>
      </xdr:spPr>
    </xdr:pic>
    <xdr:clientData/>
  </xdr:oneCellAnchor>
  <xdr:oneCellAnchor>
    <xdr:from>
      <xdr:col>4</xdr:col>
      <xdr:colOff>940299</xdr:colOff>
      <xdr:row>10</xdr:row>
      <xdr:rowOff>124239</xdr:rowOff>
    </xdr:from>
    <xdr:ext cx="1673268" cy="2384787"/>
    <xdr:pic>
      <xdr:nvPicPr>
        <xdr:cNvPr id="96" name="Imagen 95">
          <a:extLst>
            <a:ext uri="{FF2B5EF4-FFF2-40B4-BE49-F238E27FC236}">
              <a16:creationId xmlns:a16="http://schemas.microsoft.com/office/drawing/2014/main" id="{90DD7563-3A08-4969-B207-231306091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0125"/>
        <a:stretch/>
      </xdr:blipFill>
      <xdr:spPr>
        <a:xfrm>
          <a:off x="4578849" y="1505364"/>
          <a:ext cx="1673268" cy="2384787"/>
        </a:xfrm>
        <a:prstGeom prst="rect">
          <a:avLst/>
        </a:prstGeom>
      </xdr:spPr>
    </xdr:pic>
    <xdr:clientData/>
  </xdr:oneCellAnchor>
  <xdr:twoCellAnchor editAs="oneCell">
    <xdr:from>
      <xdr:col>4</xdr:col>
      <xdr:colOff>269185</xdr:colOff>
      <xdr:row>9</xdr:row>
      <xdr:rowOff>372716</xdr:rowOff>
    </xdr:from>
    <xdr:to>
      <xdr:col>4</xdr:col>
      <xdr:colOff>2985532</xdr:colOff>
      <xdr:row>9</xdr:row>
      <xdr:rowOff>2878205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67BAF0EA-52B9-4220-AF26-56C9B724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2826" y="17352064"/>
          <a:ext cx="2716347" cy="2505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257175</xdr:colOff>
      <xdr:row>21</xdr:row>
      <xdr:rowOff>0</xdr:rowOff>
    </xdr:from>
    <xdr:ext cx="1981200" cy="0"/>
    <xdr:pic>
      <xdr:nvPicPr>
        <xdr:cNvPr id="101" name="image151.png">
          <a:extLst>
            <a:ext uri="{FF2B5EF4-FFF2-40B4-BE49-F238E27FC236}">
              <a16:creationId xmlns:a16="http://schemas.microsoft.com/office/drawing/2014/main" id="{0FCA4CCC-1667-420B-9CD6-0D30C67F3D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95725" y="11591925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20</xdr:row>
      <xdr:rowOff>304800</xdr:rowOff>
    </xdr:from>
    <xdr:ext cx="1981200" cy="0"/>
    <xdr:pic>
      <xdr:nvPicPr>
        <xdr:cNvPr id="102" name="image151.png">
          <a:extLst>
            <a:ext uri="{FF2B5EF4-FFF2-40B4-BE49-F238E27FC236}">
              <a16:creationId xmlns:a16="http://schemas.microsoft.com/office/drawing/2014/main" id="{1A282DA2-7626-47BF-942B-506E1A688D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95725" y="8439150"/>
          <a:ext cx="1981200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931794</xdr:colOff>
      <xdr:row>20</xdr:row>
      <xdr:rowOff>41413</xdr:rowOff>
    </xdr:from>
    <xdr:to>
      <xdr:col>4</xdr:col>
      <xdr:colOff>2642633</xdr:colOff>
      <xdr:row>20</xdr:row>
      <xdr:rowOff>2816086</xdr:rowOff>
    </xdr:to>
    <xdr:pic>
      <xdr:nvPicPr>
        <xdr:cNvPr id="104" name="Imagen 103" descr="No hay ninguna descripción de la foto disponible.">
          <a:extLst>
            <a:ext uri="{FF2B5EF4-FFF2-40B4-BE49-F238E27FC236}">
              <a16:creationId xmlns:a16="http://schemas.microsoft.com/office/drawing/2014/main" id="{63BB017A-4AC9-4E6B-A970-04A23985B3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29"/>
        <a:stretch/>
      </xdr:blipFill>
      <xdr:spPr bwMode="auto">
        <a:xfrm>
          <a:off x="4570344" y="8175763"/>
          <a:ext cx="1710839" cy="2774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257175</xdr:colOff>
      <xdr:row>14</xdr:row>
      <xdr:rowOff>304800</xdr:rowOff>
    </xdr:from>
    <xdr:ext cx="1981200" cy="0"/>
    <xdr:pic>
      <xdr:nvPicPr>
        <xdr:cNvPr id="105" name="image151.png">
          <a:extLst>
            <a:ext uri="{FF2B5EF4-FFF2-40B4-BE49-F238E27FC236}">
              <a16:creationId xmlns:a16="http://schemas.microsoft.com/office/drawing/2014/main" id="{BD0BB4CD-8A3F-4147-8595-E3F190C913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30246430"/>
          <a:ext cx="1981200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269185</xdr:colOff>
      <xdr:row>19</xdr:row>
      <xdr:rowOff>62120</xdr:rowOff>
    </xdr:from>
    <xdr:to>
      <xdr:col>4</xdr:col>
      <xdr:colOff>3023152</xdr:colOff>
      <xdr:row>19</xdr:row>
      <xdr:rowOff>2826101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13822AD0-F061-4459-8E1F-95BAD903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92826" y="36712663"/>
          <a:ext cx="2753967" cy="2763981"/>
        </a:xfrm>
        <a:prstGeom prst="rect">
          <a:avLst/>
        </a:prstGeom>
      </xdr:spPr>
    </xdr:pic>
    <xdr:clientData/>
  </xdr:twoCellAnchor>
  <xdr:twoCellAnchor editAs="oneCell">
    <xdr:from>
      <xdr:col>4</xdr:col>
      <xdr:colOff>124241</xdr:colOff>
      <xdr:row>6</xdr:row>
      <xdr:rowOff>227771</xdr:rowOff>
    </xdr:from>
    <xdr:to>
      <xdr:col>4</xdr:col>
      <xdr:colOff>3201847</xdr:colOff>
      <xdr:row>6</xdr:row>
      <xdr:rowOff>3292336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C9524A5E-1BC7-4AA0-92EE-5F6D76D4E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47882" y="10332554"/>
          <a:ext cx="3077606" cy="3064565"/>
        </a:xfrm>
        <a:prstGeom prst="rect">
          <a:avLst/>
        </a:prstGeom>
      </xdr:spPr>
    </xdr:pic>
    <xdr:clientData/>
  </xdr:twoCellAnchor>
  <xdr:oneCellAnchor>
    <xdr:from>
      <xdr:col>4</xdr:col>
      <xdr:colOff>642744</xdr:colOff>
      <xdr:row>11</xdr:row>
      <xdr:rowOff>615028</xdr:rowOff>
    </xdr:from>
    <xdr:ext cx="1765864" cy="2643524"/>
    <xdr:pic>
      <xdr:nvPicPr>
        <xdr:cNvPr id="97" name="Imagen 96">
          <a:extLst>
            <a:ext uri="{FF2B5EF4-FFF2-40B4-BE49-F238E27FC236}">
              <a16:creationId xmlns:a16="http://schemas.microsoft.com/office/drawing/2014/main" id="{C0B05282-BA80-4D28-9539-930CDA7D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66385" y="26684539"/>
          <a:ext cx="1765864" cy="2643524"/>
        </a:xfrm>
        <a:prstGeom prst="rect">
          <a:avLst/>
        </a:prstGeom>
      </xdr:spPr>
    </xdr:pic>
    <xdr:clientData/>
  </xdr:oneCellAnchor>
  <xdr:twoCellAnchor editAs="oneCell">
    <xdr:from>
      <xdr:col>4</xdr:col>
      <xdr:colOff>248478</xdr:colOff>
      <xdr:row>12</xdr:row>
      <xdr:rowOff>310597</xdr:rowOff>
    </xdr:from>
    <xdr:to>
      <xdr:col>4</xdr:col>
      <xdr:colOff>2720319</xdr:colOff>
      <xdr:row>12</xdr:row>
      <xdr:rowOff>2795380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5D36581A-1254-466E-AFAD-8EE29246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72119" y="26897771"/>
          <a:ext cx="2471841" cy="2484783"/>
        </a:xfrm>
        <a:prstGeom prst="rect">
          <a:avLst/>
        </a:prstGeom>
      </xdr:spPr>
    </xdr:pic>
    <xdr:clientData/>
  </xdr:twoCellAnchor>
  <xdr:oneCellAnchor>
    <xdr:from>
      <xdr:col>4</xdr:col>
      <xdr:colOff>257175</xdr:colOff>
      <xdr:row>16</xdr:row>
      <xdr:rowOff>304800</xdr:rowOff>
    </xdr:from>
    <xdr:ext cx="1981200" cy="0"/>
    <xdr:pic>
      <xdr:nvPicPr>
        <xdr:cNvPr id="110" name="image151.png">
          <a:extLst>
            <a:ext uri="{FF2B5EF4-FFF2-40B4-BE49-F238E27FC236}">
              <a16:creationId xmlns:a16="http://schemas.microsoft.com/office/drawing/2014/main" id="{189DD9C9-0046-4C0F-8297-0DBD33F8E2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36955343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207064</xdr:colOff>
      <xdr:row>17</xdr:row>
      <xdr:rowOff>269183</xdr:rowOff>
    </xdr:from>
    <xdr:ext cx="2918481" cy="2712555"/>
    <xdr:pic>
      <xdr:nvPicPr>
        <xdr:cNvPr id="113" name="Imagen 112">
          <a:extLst>
            <a:ext uri="{FF2B5EF4-FFF2-40B4-BE49-F238E27FC236}">
              <a16:creationId xmlns:a16="http://schemas.microsoft.com/office/drawing/2014/main" id="{73DC5648-ECEB-48F0-A28A-2F699BA1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30705" y="40274183"/>
          <a:ext cx="2918481" cy="2712555"/>
        </a:xfrm>
        <a:prstGeom prst="rect">
          <a:avLst/>
        </a:prstGeom>
      </xdr:spPr>
    </xdr:pic>
    <xdr:clientData/>
  </xdr:oneCellAnchor>
  <xdr:twoCellAnchor editAs="oneCell">
    <xdr:from>
      <xdr:col>4</xdr:col>
      <xdr:colOff>414131</xdr:colOff>
      <xdr:row>18</xdr:row>
      <xdr:rowOff>310596</xdr:rowOff>
    </xdr:from>
    <xdr:to>
      <xdr:col>4</xdr:col>
      <xdr:colOff>2622343</xdr:colOff>
      <xdr:row>18</xdr:row>
      <xdr:rowOff>3064563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2F07FA88-7440-46C4-A975-E390315B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37772" y="40315596"/>
          <a:ext cx="2208212" cy="2753967"/>
        </a:xfrm>
        <a:prstGeom prst="rect">
          <a:avLst/>
        </a:prstGeom>
      </xdr:spPr>
    </xdr:pic>
    <xdr:clientData/>
  </xdr:twoCellAnchor>
  <xdr:oneCellAnchor>
    <xdr:from>
      <xdr:col>4</xdr:col>
      <xdr:colOff>289892</xdr:colOff>
      <xdr:row>13</xdr:row>
      <xdr:rowOff>144946</xdr:rowOff>
    </xdr:from>
    <xdr:ext cx="2753967" cy="2763981"/>
    <xdr:pic>
      <xdr:nvPicPr>
        <xdr:cNvPr id="115" name="Imagen 114">
          <a:extLst>
            <a:ext uri="{FF2B5EF4-FFF2-40B4-BE49-F238E27FC236}">
              <a16:creationId xmlns:a16="http://schemas.microsoft.com/office/drawing/2014/main" id="{2AF76445-328F-4B81-BB07-97D86E13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13533" y="33441033"/>
          <a:ext cx="2753967" cy="2763981"/>
        </a:xfrm>
        <a:prstGeom prst="rect">
          <a:avLst/>
        </a:prstGeom>
      </xdr:spPr>
    </xdr:pic>
    <xdr:clientData/>
  </xdr:oneCellAnchor>
  <xdr:oneCellAnchor>
    <xdr:from>
      <xdr:col>4</xdr:col>
      <xdr:colOff>207065</xdr:colOff>
      <xdr:row>13</xdr:row>
      <xdr:rowOff>310597</xdr:rowOff>
    </xdr:from>
    <xdr:ext cx="3079271" cy="2816087"/>
    <xdr:pic>
      <xdr:nvPicPr>
        <xdr:cNvPr id="116" name="Imagen 115">
          <a:extLst>
            <a:ext uri="{FF2B5EF4-FFF2-40B4-BE49-F238E27FC236}">
              <a16:creationId xmlns:a16="http://schemas.microsoft.com/office/drawing/2014/main" id="{1758C998-F141-4B2F-95DF-3767AB51F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30706" y="33606684"/>
          <a:ext cx="3079271" cy="2816087"/>
        </a:xfrm>
        <a:prstGeom prst="rect">
          <a:avLst/>
        </a:prstGeom>
      </xdr:spPr>
    </xdr:pic>
    <xdr:clientData/>
  </xdr:oneCellAnchor>
  <xdr:oneCellAnchor>
    <xdr:from>
      <xdr:col>4</xdr:col>
      <xdr:colOff>352010</xdr:colOff>
      <xdr:row>7</xdr:row>
      <xdr:rowOff>144946</xdr:rowOff>
    </xdr:from>
    <xdr:ext cx="2588315" cy="3134821"/>
    <xdr:pic>
      <xdr:nvPicPr>
        <xdr:cNvPr id="117" name="Imagen 116">
          <a:extLst>
            <a:ext uri="{FF2B5EF4-FFF2-40B4-BE49-F238E27FC236}">
              <a16:creationId xmlns:a16="http://schemas.microsoft.com/office/drawing/2014/main" id="{0A615273-726B-4C6B-A80E-DD3830AF2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75651" y="17124294"/>
          <a:ext cx="2588315" cy="3134821"/>
        </a:xfrm>
        <a:prstGeom prst="rect">
          <a:avLst/>
        </a:prstGeom>
      </xdr:spPr>
    </xdr:pic>
    <xdr:clientData/>
  </xdr:oneCellAnchor>
  <xdr:twoCellAnchor editAs="oneCell">
    <xdr:from>
      <xdr:col>4</xdr:col>
      <xdr:colOff>621195</xdr:colOff>
      <xdr:row>3</xdr:row>
      <xdr:rowOff>186358</xdr:rowOff>
    </xdr:from>
    <xdr:to>
      <xdr:col>4</xdr:col>
      <xdr:colOff>2834638</xdr:colOff>
      <xdr:row>3</xdr:row>
      <xdr:rowOff>3064565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1B4A309D-0F01-4E34-A833-B96584655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4836" y="1573695"/>
          <a:ext cx="2213443" cy="2878207"/>
        </a:xfrm>
        <a:prstGeom prst="rect">
          <a:avLst/>
        </a:prstGeom>
      </xdr:spPr>
    </xdr:pic>
    <xdr:clientData/>
  </xdr:twoCellAnchor>
  <xdr:oneCellAnchor>
    <xdr:from>
      <xdr:col>4</xdr:col>
      <xdr:colOff>257175</xdr:colOff>
      <xdr:row>15</xdr:row>
      <xdr:rowOff>304800</xdr:rowOff>
    </xdr:from>
    <xdr:ext cx="1981200" cy="0"/>
    <xdr:pic>
      <xdr:nvPicPr>
        <xdr:cNvPr id="119" name="image151.png">
          <a:extLst>
            <a:ext uri="{FF2B5EF4-FFF2-40B4-BE49-F238E27FC236}">
              <a16:creationId xmlns:a16="http://schemas.microsoft.com/office/drawing/2014/main" id="{8219A15F-155B-4DD7-97E9-369DD229F5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0816" y="43747083"/>
          <a:ext cx="198120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310598</xdr:colOff>
      <xdr:row>15</xdr:row>
      <xdr:rowOff>165653</xdr:rowOff>
    </xdr:from>
    <xdr:ext cx="2693066" cy="2733261"/>
    <xdr:pic>
      <xdr:nvPicPr>
        <xdr:cNvPr id="120" name="Imagen 119">
          <a:extLst>
            <a:ext uri="{FF2B5EF4-FFF2-40B4-BE49-F238E27FC236}">
              <a16:creationId xmlns:a16="http://schemas.microsoft.com/office/drawing/2014/main" id="{B386AB23-2491-46F4-BC6E-DBF335817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34239" y="43607936"/>
          <a:ext cx="2693066" cy="273326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609E-7903-42D9-8D7E-6DFB73760EB0}">
  <dimension ref="A1:IV21"/>
  <sheetViews>
    <sheetView tabSelected="1" zoomScale="41" zoomScaleNormal="41" workbookViewId="0">
      <selection activeCell="J32" sqref="J32"/>
    </sheetView>
  </sheetViews>
  <sheetFormatPr baseColWidth="10" defaultColWidth="11.42578125" defaultRowHeight="20.25"/>
  <cols>
    <col min="1" max="1" width="3.140625" style="127" customWidth="1"/>
    <col min="2" max="2" width="6.5703125" style="24" customWidth="1"/>
    <col min="3" max="3" width="13.7109375" style="24" customWidth="1"/>
    <col min="4" max="4" width="31.140625" style="24" customWidth="1"/>
    <col min="5" max="5" width="49.7109375" style="24" customWidth="1"/>
    <col min="6" max="6" width="14.5703125" style="24" customWidth="1"/>
    <col min="7" max="7" width="26.140625" style="24" bestFit="1" customWidth="1"/>
    <col min="8" max="8" width="17.7109375" style="24" customWidth="1"/>
    <col min="9" max="9" width="75.140625" style="24" customWidth="1"/>
    <col min="10" max="10" width="31.85546875" style="24" bestFit="1" customWidth="1"/>
    <col min="11" max="11" width="32" style="24" customWidth="1"/>
    <col min="12" max="12" width="25" style="24" customWidth="1"/>
    <col min="13" max="14" width="19.42578125" style="24" customWidth="1"/>
    <col min="15" max="15" width="9.42578125" style="24" bestFit="1" customWidth="1"/>
    <col min="16" max="16" width="18.28515625" style="24" bestFit="1" customWidth="1"/>
    <col min="17" max="17" width="12.85546875" style="24" customWidth="1"/>
    <col min="18" max="18" width="16.7109375" style="24" bestFit="1" customWidth="1"/>
    <col min="19" max="19" width="25" style="24" bestFit="1" customWidth="1"/>
    <col min="20" max="20" width="18.85546875" style="24" bestFit="1" customWidth="1"/>
    <col min="21" max="21" width="11.28515625" style="24" bestFit="1" customWidth="1"/>
    <col min="22" max="22" width="25.85546875" style="24" bestFit="1" customWidth="1"/>
    <col min="23" max="23" width="18" style="24" bestFit="1" customWidth="1"/>
    <col min="24" max="24" width="25.5703125" style="24" bestFit="1" customWidth="1"/>
    <col min="25" max="25" width="24.5703125" style="24" customWidth="1"/>
    <col min="26" max="26" width="20.28515625" style="24" bestFit="1" customWidth="1"/>
    <col min="27" max="27" width="9.85546875" style="24" bestFit="1" customWidth="1"/>
    <col min="28" max="28" width="10.7109375" style="24" bestFit="1" customWidth="1"/>
    <col min="29" max="29" width="15.7109375" style="24" bestFit="1" customWidth="1"/>
    <col min="30" max="30" width="20.28515625" style="24" bestFit="1" customWidth="1"/>
    <col min="31" max="31" width="17.85546875" style="24" bestFit="1" customWidth="1"/>
    <col min="32" max="32" width="16.140625" style="24" bestFit="1" customWidth="1"/>
    <col min="33" max="33" width="19.7109375" style="24" bestFit="1" customWidth="1"/>
    <col min="34" max="34" width="23.28515625" style="24" bestFit="1" customWidth="1"/>
    <col min="35" max="35" width="16" style="24" bestFit="1" customWidth="1"/>
    <col min="36" max="36" width="23.85546875" style="24" bestFit="1" customWidth="1"/>
    <col min="37" max="37" width="11.42578125" style="24"/>
    <col min="38" max="38" width="19.85546875" style="24" bestFit="1" customWidth="1"/>
    <col min="39" max="39" width="18.85546875" style="24" bestFit="1" customWidth="1"/>
    <col min="40" max="41" width="16" style="24" bestFit="1" customWidth="1"/>
    <col min="42" max="42" width="19.5703125" style="24" bestFit="1" customWidth="1"/>
    <col min="43" max="43" width="18.85546875" style="24" bestFit="1" customWidth="1"/>
    <col min="44" max="44" width="11.42578125" style="24"/>
    <col min="45" max="45" width="12.140625" style="24" bestFit="1" customWidth="1"/>
    <col min="46" max="46" width="12.85546875" style="24" bestFit="1" customWidth="1"/>
    <col min="47" max="16384" width="11.42578125" style="24"/>
  </cols>
  <sheetData>
    <row r="1" spans="1:256" ht="21" thickBot="1"/>
    <row r="2" spans="1:256" ht="33.75" customHeight="1" thickBot="1">
      <c r="B2" s="215" t="s">
        <v>98</v>
      </c>
      <c r="C2" s="216"/>
      <c r="D2" s="216"/>
      <c r="E2" s="216"/>
      <c r="F2" s="216"/>
      <c r="G2" s="216"/>
      <c r="H2" s="216"/>
      <c r="I2" s="216"/>
      <c r="J2" s="217"/>
      <c r="L2" s="211" t="s">
        <v>0</v>
      </c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3"/>
      <c r="AC2" s="1"/>
      <c r="AD2" s="1"/>
      <c r="AE2" s="1"/>
      <c r="AF2" s="1"/>
      <c r="AG2" s="1"/>
      <c r="AH2" s="1"/>
      <c r="AI2" s="1"/>
      <c r="AJ2" s="1"/>
    </row>
    <row r="3" spans="1:256" ht="54" customHeight="1" thickBot="1">
      <c r="B3" s="65" t="s">
        <v>1</v>
      </c>
      <c r="C3" s="66" t="s">
        <v>2</v>
      </c>
      <c r="D3" s="66" t="s">
        <v>3</v>
      </c>
      <c r="E3" s="66" t="s">
        <v>4</v>
      </c>
      <c r="F3" s="66" t="s">
        <v>5</v>
      </c>
      <c r="G3" s="66" t="s">
        <v>6</v>
      </c>
      <c r="H3" s="66" t="s">
        <v>7</v>
      </c>
      <c r="I3" s="66" t="s">
        <v>8</v>
      </c>
      <c r="J3" s="67" t="s">
        <v>9</v>
      </c>
      <c r="K3" s="25" t="s">
        <v>38</v>
      </c>
      <c r="L3" s="2" t="s">
        <v>10</v>
      </c>
      <c r="M3" s="3" t="s">
        <v>11</v>
      </c>
      <c r="N3" s="3" t="s">
        <v>12</v>
      </c>
      <c r="O3" s="4" t="s">
        <v>13</v>
      </c>
      <c r="P3" s="5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7" t="s">
        <v>19</v>
      </c>
      <c r="V3" s="8" t="s">
        <v>20</v>
      </c>
      <c r="W3" s="2" t="s">
        <v>21</v>
      </c>
      <c r="X3" s="4" t="s">
        <v>22</v>
      </c>
      <c r="Y3" s="9" t="s">
        <v>23</v>
      </c>
      <c r="Z3" s="10" t="s">
        <v>24</v>
      </c>
      <c r="AA3" s="10" t="s">
        <v>25</v>
      </c>
      <c r="AB3" s="10" t="s">
        <v>26</v>
      </c>
      <c r="AC3" s="10" t="s">
        <v>27</v>
      </c>
      <c r="AD3" s="11" t="s">
        <v>28</v>
      </c>
      <c r="AE3" s="2" t="s">
        <v>29</v>
      </c>
      <c r="AF3" s="2" t="s">
        <v>30</v>
      </c>
      <c r="AG3" s="12" t="s">
        <v>18</v>
      </c>
      <c r="AH3" s="13" t="s">
        <v>31</v>
      </c>
      <c r="AI3" s="13" t="s">
        <v>32</v>
      </c>
      <c r="AJ3" s="14" t="s">
        <v>33</v>
      </c>
    </row>
    <row r="4" spans="1:256" ht="255" customHeight="1">
      <c r="A4" s="134"/>
      <c r="B4" s="165">
        <v>1</v>
      </c>
      <c r="C4" s="214" t="s">
        <v>39</v>
      </c>
      <c r="D4" s="214"/>
      <c r="E4" s="170"/>
      <c r="F4" s="128">
        <v>400</v>
      </c>
      <c r="G4" s="129">
        <v>3.2</v>
      </c>
      <c r="H4" s="64" t="s">
        <v>99</v>
      </c>
      <c r="I4" s="169" t="s">
        <v>64</v>
      </c>
      <c r="J4" s="130">
        <f t="shared" ref="J4" si="0">G4*F4</f>
        <v>1280</v>
      </c>
      <c r="K4" s="126">
        <v>2.5499999999999998</v>
      </c>
      <c r="L4" s="156" t="s">
        <v>40</v>
      </c>
      <c r="M4" s="218" t="s">
        <v>76</v>
      </c>
      <c r="N4" s="219"/>
      <c r="O4" s="42"/>
      <c r="P4" s="48">
        <v>1.6</v>
      </c>
      <c r="Q4" s="20">
        <v>45</v>
      </c>
      <c r="R4" s="15">
        <f>P4*Q4/100</f>
        <v>0.72</v>
      </c>
      <c r="S4" s="16">
        <f>R4*U4</f>
        <v>288</v>
      </c>
      <c r="T4" s="17">
        <f>P4+R4</f>
        <v>2.3200000000000003</v>
      </c>
      <c r="U4" s="31">
        <f t="shared" ref="U4:U21" si="1">F4</f>
        <v>400</v>
      </c>
      <c r="V4" s="43">
        <f>P4*30</f>
        <v>48</v>
      </c>
      <c r="W4" s="21">
        <f>100+120</f>
        <v>220</v>
      </c>
      <c r="X4" s="44">
        <f t="shared" ref="X4" si="2">U4*T4+V4+W4</f>
        <v>1196</v>
      </c>
      <c r="Y4" s="46" t="s">
        <v>37</v>
      </c>
      <c r="Z4" s="45">
        <v>30</v>
      </c>
      <c r="AA4" s="22">
        <v>1</v>
      </c>
      <c r="AB4" s="22">
        <v>1</v>
      </c>
      <c r="AC4" s="22">
        <v>1</v>
      </c>
      <c r="AD4" s="27">
        <f t="shared" ref="AD4" si="3">Z4*AA4*AB4*AC4</f>
        <v>30</v>
      </c>
      <c r="AE4" s="36">
        <f>(U4/80)*4</f>
        <v>20</v>
      </c>
      <c r="AF4" s="18">
        <f t="shared" ref="AF4:AF21" si="4">2%*(X4+AD4+AE4)</f>
        <v>24.92</v>
      </c>
      <c r="AG4" s="28">
        <f t="shared" ref="AG4" si="5">X4+AD4+AF4+AE4</f>
        <v>1270.92</v>
      </c>
      <c r="AH4" s="29">
        <f t="shared" ref="AH4" si="6">AG4/U4</f>
        <v>3.1773000000000002</v>
      </c>
      <c r="AI4" s="26">
        <f t="shared" ref="AI4" si="7">AH4*0.18</f>
        <v>0.57191400000000003</v>
      </c>
      <c r="AJ4" s="23">
        <f t="shared" ref="AJ4" si="8">AH4+AI4</f>
        <v>3.7492140000000003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</row>
    <row r="5" spans="1:256" ht="223.5" customHeight="1">
      <c r="A5" s="185"/>
      <c r="B5" s="199">
        <v>2</v>
      </c>
      <c r="C5" s="188" t="s">
        <v>41</v>
      </c>
      <c r="D5" s="188" t="s">
        <v>42</v>
      </c>
      <c r="E5" s="189"/>
      <c r="F5" s="187">
        <v>400</v>
      </c>
      <c r="G5" s="174">
        <v>1.99</v>
      </c>
      <c r="H5" s="164" t="s">
        <v>99</v>
      </c>
      <c r="I5" s="190" t="s">
        <v>100</v>
      </c>
      <c r="J5" s="177">
        <f t="shared" ref="J5:J6" si="9">G5*F5</f>
        <v>796</v>
      </c>
      <c r="K5" s="75"/>
      <c r="L5" s="158" t="s">
        <v>43</v>
      </c>
      <c r="M5" s="157" t="s">
        <v>44</v>
      </c>
      <c r="N5" s="89"/>
      <c r="O5" s="90"/>
      <c r="P5" s="48">
        <f>0.68/1.15</f>
        <v>0.5913043478260871</v>
      </c>
      <c r="Q5" s="20">
        <v>55</v>
      </c>
      <c r="R5" s="76">
        <f t="shared" ref="R5:R21" si="10">P5*Q5/100</f>
        <v>0.3252173913043479</v>
      </c>
      <c r="S5" s="77">
        <f t="shared" ref="S5:S21" si="11">R5*U5</f>
        <v>130.08695652173915</v>
      </c>
      <c r="T5" s="78">
        <f t="shared" ref="T5:T21" si="12">P5+R5</f>
        <v>0.916521739130435</v>
      </c>
      <c r="U5" s="31">
        <f t="shared" si="1"/>
        <v>400</v>
      </c>
      <c r="V5" s="91">
        <f>P5*45</f>
        <v>26.608695652173921</v>
      </c>
      <c r="W5" s="21">
        <f t="shared" ref="W5:W16" si="13">80+120</f>
        <v>200</v>
      </c>
      <c r="X5" s="79">
        <f t="shared" ref="X5:X21" si="14">U5*T5+V5+W5</f>
        <v>593.21739130434798</v>
      </c>
      <c r="Y5" s="46" t="s">
        <v>35</v>
      </c>
      <c r="Z5" s="80">
        <v>170</v>
      </c>
      <c r="AA5" s="22">
        <v>1</v>
      </c>
      <c r="AB5" s="22">
        <v>1</v>
      </c>
      <c r="AC5" s="22">
        <v>1</v>
      </c>
      <c r="AD5" s="27">
        <f t="shared" ref="AD5:AD19" si="15">Z5*AA5*AB5*AC5</f>
        <v>170</v>
      </c>
      <c r="AE5" s="36">
        <v>15</v>
      </c>
      <c r="AF5" s="18">
        <f t="shared" si="4"/>
        <v>15.56434782608696</v>
      </c>
      <c r="AG5" s="28">
        <f t="shared" ref="AG5:AG21" si="16">X5+AD5+AF5+AE5</f>
        <v>793.78173913043497</v>
      </c>
      <c r="AH5" s="29">
        <f t="shared" ref="AH5:AH21" si="17">AG5/U5</f>
        <v>1.9844543478260874</v>
      </c>
      <c r="AI5" s="26">
        <f t="shared" ref="AI5" si="18">AH5*0.18</f>
        <v>0.35720178260869573</v>
      </c>
      <c r="AJ5" s="81">
        <f t="shared" ref="AJ5:AJ21" si="19">AH5+AI5</f>
        <v>2.3416561304347834</v>
      </c>
      <c r="AL5" s="82">
        <f t="shared" ref="AL5" si="20">AJ5*U5</f>
        <v>936.66245217391338</v>
      </c>
      <c r="AM5" s="83">
        <f t="shared" ref="AM5" si="21">(AJ5-(AJ5/1.18))*U5</f>
        <v>142.88071304347829</v>
      </c>
      <c r="AN5" s="83">
        <f t="shared" ref="AN5" si="22">(AJ5-(AJ5/1.02))*U5</f>
        <v>18.365930434782562</v>
      </c>
      <c r="AO5" s="83">
        <f t="shared" ref="AO5" si="23">(AJ5-(AJ5/1.05))*U5</f>
        <v>44.602973913043442</v>
      </c>
      <c r="AP5" s="83">
        <f t="shared" ref="AP5" si="24">R5*U5</f>
        <v>130.08695652173915</v>
      </c>
      <c r="AQ5" s="84">
        <f t="shared" ref="AQ5" si="25">AP5-AO5-AN5</f>
        <v>67.118052173913156</v>
      </c>
      <c r="AR5" s="85"/>
      <c r="AS5" s="86">
        <f t="shared" ref="AS5" si="26">AP5*100/(AL5-AM5-AP5)</f>
        <v>19.600418736218451</v>
      </c>
      <c r="AT5" s="86">
        <f t="shared" ref="AT5" si="27">AQ5*100/(AL5-AM5-AP5-AN5-AO5)</f>
        <v>11.172825177470814</v>
      </c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</row>
    <row r="6" spans="1:256" ht="208.5" customHeight="1">
      <c r="A6" s="185"/>
      <c r="B6" s="200">
        <v>3</v>
      </c>
      <c r="C6" s="191" t="s">
        <v>67</v>
      </c>
      <c r="D6" s="191" t="s">
        <v>49</v>
      </c>
      <c r="E6" s="192"/>
      <c r="F6" s="193">
        <v>50</v>
      </c>
      <c r="G6" s="174">
        <v>17.2</v>
      </c>
      <c r="H6" s="164" t="s">
        <v>99</v>
      </c>
      <c r="I6" s="194" t="s">
        <v>65</v>
      </c>
      <c r="J6" s="201">
        <f t="shared" si="9"/>
        <v>860</v>
      </c>
      <c r="K6" s="71"/>
      <c r="L6" s="155" t="s">
        <v>50</v>
      </c>
      <c r="M6" s="47" t="s">
        <v>68</v>
      </c>
      <c r="N6" s="155" t="s">
        <v>66</v>
      </c>
      <c r="O6" s="73"/>
      <c r="P6" s="48">
        <v>7.25</v>
      </c>
      <c r="Q6" s="31">
        <v>40</v>
      </c>
      <c r="R6" s="32">
        <f t="shared" si="10"/>
        <v>2.9</v>
      </c>
      <c r="S6" s="33">
        <f t="shared" si="11"/>
        <v>145</v>
      </c>
      <c r="T6" s="34">
        <f t="shared" si="12"/>
        <v>10.15</v>
      </c>
      <c r="U6" s="31">
        <f t="shared" si="1"/>
        <v>50</v>
      </c>
      <c r="V6" s="30">
        <f>P6*3</f>
        <v>21.75</v>
      </c>
      <c r="W6" s="21">
        <f t="shared" si="13"/>
        <v>200</v>
      </c>
      <c r="X6" s="41">
        <f t="shared" si="14"/>
        <v>729.25</v>
      </c>
      <c r="Y6" s="160" t="s">
        <v>51</v>
      </c>
      <c r="Z6" s="35">
        <v>100</v>
      </c>
      <c r="AA6" s="22">
        <v>1</v>
      </c>
      <c r="AB6" s="22">
        <v>1</v>
      </c>
      <c r="AC6" s="22">
        <v>1</v>
      </c>
      <c r="AD6" s="27">
        <f t="shared" si="15"/>
        <v>100</v>
      </c>
      <c r="AE6" s="36">
        <v>10</v>
      </c>
      <c r="AF6" s="18">
        <f t="shared" si="4"/>
        <v>16.785</v>
      </c>
      <c r="AG6" s="37">
        <f t="shared" si="16"/>
        <v>856.03499999999997</v>
      </c>
      <c r="AH6" s="38">
        <f t="shared" si="17"/>
        <v>17.120699999999999</v>
      </c>
      <c r="AI6" s="39">
        <f t="shared" ref="AI6:AI21" si="28">AH6*18%</f>
        <v>3.0817259999999997</v>
      </c>
      <c r="AJ6" s="40">
        <f t="shared" si="19"/>
        <v>20.202425999999999</v>
      </c>
      <c r="AL6" s="68"/>
      <c r="AM6" s="69"/>
      <c r="AN6" s="69"/>
      <c r="AO6" s="69"/>
      <c r="AP6" s="69"/>
      <c r="AQ6" s="61"/>
      <c r="AS6" s="70"/>
      <c r="AT6" s="70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</row>
    <row r="7" spans="1:256" s="97" customFormat="1" ht="270" customHeight="1">
      <c r="A7" s="133"/>
      <c r="B7" s="180">
        <v>4</v>
      </c>
      <c r="C7" s="233" t="s">
        <v>45</v>
      </c>
      <c r="D7" s="233"/>
      <c r="E7" s="181"/>
      <c r="F7" s="173">
        <v>80</v>
      </c>
      <c r="G7" s="174">
        <v>34.299999999999997</v>
      </c>
      <c r="H7" s="182" t="s">
        <v>91</v>
      </c>
      <c r="I7" s="183" t="s">
        <v>101</v>
      </c>
      <c r="J7" s="184">
        <f>F7*G7</f>
        <v>2744</v>
      </c>
      <c r="K7" s="98"/>
      <c r="L7" s="162" t="s">
        <v>46</v>
      </c>
      <c r="M7" s="225" t="s">
        <v>85</v>
      </c>
      <c r="N7" s="226"/>
      <c r="O7" s="227"/>
      <c r="P7" s="48">
        <f>25/1.15</f>
        <v>21.739130434782609</v>
      </c>
      <c r="Q7" s="99">
        <v>40</v>
      </c>
      <c r="R7" s="100">
        <f t="shared" ref="R7:R8" si="29">P7*Q7/100</f>
        <v>8.695652173913043</v>
      </c>
      <c r="S7" s="101">
        <f t="shared" ref="S7:S8" si="30">R7*U7</f>
        <v>695.6521739130435</v>
      </c>
      <c r="T7" s="102">
        <f t="shared" ref="T7:T8" si="31">P7+R7</f>
        <v>30.434782608695652</v>
      </c>
      <c r="U7" s="31">
        <f t="shared" si="1"/>
        <v>80</v>
      </c>
      <c r="V7" s="103">
        <f>P7*1</f>
        <v>21.739130434782609</v>
      </c>
      <c r="W7" s="21">
        <f t="shared" si="13"/>
        <v>200</v>
      </c>
      <c r="X7" s="104">
        <f t="shared" ref="X7:X8" si="32">U7*T7+V7+W7</f>
        <v>2656.5217391304345</v>
      </c>
      <c r="Y7" s="74"/>
      <c r="Z7" s="105">
        <v>0</v>
      </c>
      <c r="AA7" s="106">
        <v>1</v>
      </c>
      <c r="AB7" s="106">
        <v>1</v>
      </c>
      <c r="AC7" s="106">
        <v>1</v>
      </c>
      <c r="AD7" s="107">
        <f t="shared" ref="AD7:AD8" si="33">Z7*AA7*AB7*AC7</f>
        <v>0</v>
      </c>
      <c r="AE7" s="108">
        <v>15</v>
      </c>
      <c r="AF7" s="18">
        <f t="shared" si="4"/>
        <v>53.430434782608693</v>
      </c>
      <c r="AG7" s="109">
        <f t="shared" ref="AG7:AG8" si="34">X7+AD7+AF7+AE7</f>
        <v>2724.9521739130432</v>
      </c>
      <c r="AH7" s="110">
        <f t="shared" ref="AH7:AH8" si="35">AG7/U7</f>
        <v>34.06190217391304</v>
      </c>
      <c r="AI7" s="111">
        <f t="shared" ref="AI7:AI8" si="36">AH7*18%</f>
        <v>6.1311423913043468</v>
      </c>
      <c r="AJ7" s="112">
        <f t="shared" ref="AJ7:AJ8" si="37">AH7+AI7</f>
        <v>40.193044565217384</v>
      </c>
    </row>
    <row r="8" spans="1:256" s="97" customFormat="1" ht="147.75" customHeight="1">
      <c r="A8" s="133"/>
      <c r="B8" s="236">
        <v>5</v>
      </c>
      <c r="C8" s="233" t="s">
        <v>82</v>
      </c>
      <c r="D8" s="233"/>
      <c r="E8" s="237"/>
      <c r="F8" s="173">
        <v>50</v>
      </c>
      <c r="G8" s="174">
        <v>53.6</v>
      </c>
      <c r="H8" s="234" t="s">
        <v>91</v>
      </c>
      <c r="I8" s="235" t="s">
        <v>102</v>
      </c>
      <c r="J8" s="184">
        <f>F8*G8</f>
        <v>2680</v>
      </c>
      <c r="K8" s="98"/>
      <c r="L8" s="167" t="s">
        <v>46</v>
      </c>
      <c r="M8" s="225" t="s">
        <v>84</v>
      </c>
      <c r="N8" s="226"/>
      <c r="O8" s="227"/>
      <c r="P8" s="48">
        <f>39/1.15</f>
        <v>33.913043478260875</v>
      </c>
      <c r="Q8" s="99">
        <v>40</v>
      </c>
      <c r="R8" s="100">
        <f t="shared" si="29"/>
        <v>13.565217391304349</v>
      </c>
      <c r="S8" s="101">
        <f t="shared" si="30"/>
        <v>678.26086956521749</v>
      </c>
      <c r="T8" s="102">
        <f t="shared" si="31"/>
        <v>47.478260869565226</v>
      </c>
      <c r="U8" s="31">
        <f t="shared" si="1"/>
        <v>50</v>
      </c>
      <c r="V8" s="103">
        <f>P8*1</f>
        <v>33.913043478260875</v>
      </c>
      <c r="W8" s="21">
        <f t="shared" si="13"/>
        <v>200</v>
      </c>
      <c r="X8" s="104">
        <f t="shared" si="32"/>
        <v>2607.8260869565224</v>
      </c>
      <c r="Y8" s="74"/>
      <c r="Z8" s="105">
        <v>0</v>
      </c>
      <c r="AA8" s="106">
        <v>1</v>
      </c>
      <c r="AB8" s="106">
        <v>1</v>
      </c>
      <c r="AC8" s="106">
        <v>1</v>
      </c>
      <c r="AD8" s="107">
        <f t="shared" si="33"/>
        <v>0</v>
      </c>
      <c r="AE8" s="108">
        <v>15</v>
      </c>
      <c r="AF8" s="18">
        <f t="shared" si="4"/>
        <v>52.456521739130451</v>
      </c>
      <c r="AG8" s="109">
        <f t="shared" si="34"/>
        <v>2675.2826086956529</v>
      </c>
      <c r="AH8" s="110">
        <f t="shared" si="35"/>
        <v>53.505652173913056</v>
      </c>
      <c r="AI8" s="111">
        <f t="shared" si="36"/>
        <v>9.6310173913043489</v>
      </c>
      <c r="AJ8" s="112">
        <f t="shared" si="37"/>
        <v>63.136669565217403</v>
      </c>
    </row>
    <row r="9" spans="1:256" s="97" customFormat="1" ht="147.75" customHeight="1">
      <c r="A9" s="133"/>
      <c r="B9" s="236"/>
      <c r="C9" s="233"/>
      <c r="D9" s="233"/>
      <c r="E9" s="237"/>
      <c r="F9" s="173">
        <v>15</v>
      </c>
      <c r="G9" s="174">
        <v>160.5</v>
      </c>
      <c r="H9" s="234"/>
      <c r="I9" s="235"/>
      <c r="J9" s="184">
        <f>F9*G9</f>
        <v>2407.5</v>
      </c>
      <c r="K9" s="98"/>
      <c r="L9" s="162" t="s">
        <v>46</v>
      </c>
      <c r="M9" s="225" t="s">
        <v>84</v>
      </c>
      <c r="N9" s="226"/>
      <c r="O9" s="227"/>
      <c r="P9" s="48">
        <f>39*50/15/1.18</f>
        <v>110.16949152542374</v>
      </c>
      <c r="Q9" s="99">
        <v>35</v>
      </c>
      <c r="R9" s="100">
        <f t="shared" si="10"/>
        <v>38.559322033898304</v>
      </c>
      <c r="S9" s="101">
        <f t="shared" si="11"/>
        <v>578.38983050847457</v>
      </c>
      <c r="T9" s="102">
        <f t="shared" si="12"/>
        <v>148.72881355932205</v>
      </c>
      <c r="U9" s="31">
        <f t="shared" si="1"/>
        <v>15</v>
      </c>
      <c r="V9" s="103">
        <v>0</v>
      </c>
      <c r="W9" s="21">
        <f>120</f>
        <v>120</v>
      </c>
      <c r="X9" s="104">
        <f t="shared" si="14"/>
        <v>2350.9322033898306</v>
      </c>
      <c r="Y9" s="74"/>
      <c r="Z9" s="105">
        <v>0</v>
      </c>
      <c r="AA9" s="106">
        <v>1</v>
      </c>
      <c r="AB9" s="106">
        <v>1</v>
      </c>
      <c r="AC9" s="106">
        <v>1</v>
      </c>
      <c r="AD9" s="107">
        <f t="shared" si="15"/>
        <v>0</v>
      </c>
      <c r="AE9" s="108">
        <v>8</v>
      </c>
      <c r="AF9" s="18">
        <f t="shared" si="4"/>
        <v>47.178644067796611</v>
      </c>
      <c r="AG9" s="109">
        <f t="shared" si="16"/>
        <v>2406.1108474576272</v>
      </c>
      <c r="AH9" s="110">
        <f t="shared" si="17"/>
        <v>160.40738983050849</v>
      </c>
      <c r="AI9" s="111">
        <f t="shared" si="28"/>
        <v>28.873330169491528</v>
      </c>
      <c r="AJ9" s="112">
        <f t="shared" si="19"/>
        <v>189.28072000000003</v>
      </c>
    </row>
    <row r="10" spans="1:256" customFormat="1" ht="268.5" customHeight="1">
      <c r="A10" s="134"/>
      <c r="B10" s="202">
        <v>6</v>
      </c>
      <c r="C10" s="228" t="s">
        <v>69</v>
      </c>
      <c r="D10" s="228"/>
      <c r="E10" s="195" t="s">
        <v>34</v>
      </c>
      <c r="F10" s="173">
        <v>15</v>
      </c>
      <c r="G10" s="174">
        <v>35.950000000000003</v>
      </c>
      <c r="H10" s="175" t="s">
        <v>61</v>
      </c>
      <c r="I10" s="194" t="s">
        <v>71</v>
      </c>
      <c r="J10" s="203">
        <f t="shared" ref="J10" si="38">F10*G10</f>
        <v>539.25</v>
      </c>
      <c r="L10" s="135" t="s">
        <v>48</v>
      </c>
      <c r="M10" s="229" t="s">
        <v>72</v>
      </c>
      <c r="N10" s="230"/>
      <c r="O10" s="136"/>
      <c r="P10" s="48">
        <f>14.16/1.15</f>
        <v>12.313043478260871</v>
      </c>
      <c r="Q10" s="137">
        <v>55</v>
      </c>
      <c r="R10" s="138">
        <f t="shared" ref="R10" si="39">P10*Q10/100</f>
        <v>6.7721739130434786</v>
      </c>
      <c r="S10" s="139">
        <f t="shared" ref="S10" si="40">R10*U10</f>
        <v>101.58260869565218</v>
      </c>
      <c r="T10" s="140">
        <f t="shared" ref="T10" si="41">P10+R10</f>
        <v>19.085217391304351</v>
      </c>
      <c r="U10" s="31">
        <f t="shared" si="1"/>
        <v>15</v>
      </c>
      <c r="V10" s="141">
        <f>P10*1</f>
        <v>12.313043478260871</v>
      </c>
      <c r="W10" s="21">
        <f>40+120</f>
        <v>160</v>
      </c>
      <c r="X10" s="142">
        <f t="shared" ref="X10" si="42">U10*T10+V10+W10</f>
        <v>458.59130434782611</v>
      </c>
      <c r="Y10" s="143" t="s">
        <v>62</v>
      </c>
      <c r="Z10" s="144">
        <v>60</v>
      </c>
      <c r="AA10" s="145">
        <v>1</v>
      </c>
      <c r="AB10" s="145">
        <v>1</v>
      </c>
      <c r="AC10" s="145">
        <v>1</v>
      </c>
      <c r="AD10" s="146">
        <f t="shared" ref="AD10" si="43">Z10*AA10*AB10*AC10</f>
        <v>60</v>
      </c>
      <c r="AE10" s="147">
        <v>10</v>
      </c>
      <c r="AF10" s="18">
        <f t="shared" si="4"/>
        <v>10.571826086956522</v>
      </c>
      <c r="AG10" s="148">
        <f t="shared" ref="AG10" si="44">X10+AD10+AF10+AE10</f>
        <v>539.1631304347826</v>
      </c>
      <c r="AH10" s="149">
        <f t="shared" ref="AH10" si="45">AG10/U10</f>
        <v>35.944208695652172</v>
      </c>
      <c r="AI10" s="150">
        <f t="shared" ref="AI10" si="46">AH10*18%</f>
        <v>6.4699575652173911</v>
      </c>
      <c r="AJ10" s="151">
        <f t="shared" ref="AJ10" si="47">AH10+AI10</f>
        <v>42.414166260869564</v>
      </c>
      <c r="AK10" s="1"/>
      <c r="AL10" s="152"/>
      <c r="AM10" s="93"/>
      <c r="AN10" s="93"/>
      <c r="AO10" s="93"/>
      <c r="AP10" s="93"/>
      <c r="AQ10" s="94"/>
      <c r="AR10" s="95"/>
      <c r="AS10" s="96"/>
      <c r="AT10" s="96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  <c r="GD10" s="153"/>
      <c r="GE10" s="153"/>
      <c r="GF10" s="153"/>
      <c r="GG10" s="153"/>
      <c r="GH10" s="153"/>
      <c r="GI10" s="153"/>
      <c r="GJ10" s="153"/>
      <c r="GK10" s="153"/>
      <c r="GL10" s="153"/>
      <c r="GM10" s="153"/>
      <c r="GN10" s="153"/>
      <c r="GO10" s="153"/>
      <c r="GP10" s="153"/>
      <c r="GQ10" s="153"/>
      <c r="GR10" s="153"/>
      <c r="GS10" s="153"/>
      <c r="GT10" s="153"/>
      <c r="GU10" s="153"/>
      <c r="GV10" s="153"/>
      <c r="GW10" s="153"/>
      <c r="GX10" s="153"/>
      <c r="GY10" s="153"/>
      <c r="GZ10" s="153"/>
      <c r="HA10" s="153"/>
      <c r="HB10" s="153"/>
      <c r="HC10" s="153"/>
      <c r="HD10" s="153"/>
      <c r="HE10" s="153"/>
      <c r="HF10" s="153"/>
      <c r="HG10" s="153"/>
      <c r="HH10" s="153"/>
      <c r="HI10" s="153"/>
      <c r="HJ10" s="153"/>
      <c r="HK10" s="153"/>
      <c r="HL10" s="153"/>
      <c r="HM10" s="153"/>
      <c r="HN10" s="153"/>
      <c r="HO10" s="153"/>
      <c r="HP10" s="153"/>
      <c r="HQ10" s="153"/>
      <c r="HR10" s="153"/>
      <c r="HS10" s="153"/>
      <c r="HT10" s="153"/>
      <c r="HU10" s="153"/>
      <c r="HV10" s="153"/>
      <c r="HW10" s="153"/>
      <c r="HX10" s="153"/>
      <c r="HY10" s="153"/>
      <c r="HZ10" s="153"/>
      <c r="IA10" s="153"/>
      <c r="IB10" s="153"/>
      <c r="IC10" s="153"/>
      <c r="ID10" s="153"/>
      <c r="IE10" s="153"/>
      <c r="IF10" s="153"/>
      <c r="IG10" s="153"/>
      <c r="IH10" s="153"/>
      <c r="II10" s="153"/>
      <c r="IJ10" s="153"/>
      <c r="IK10" s="153"/>
      <c r="IL10" s="153"/>
      <c r="IM10" s="153"/>
      <c r="IN10" s="153"/>
      <c r="IO10" s="153"/>
      <c r="IP10" s="153"/>
      <c r="IQ10" s="153"/>
      <c r="IR10" s="153"/>
      <c r="IS10" s="153"/>
      <c r="IT10" s="153"/>
      <c r="IU10" s="153"/>
      <c r="IV10" s="153"/>
    </row>
    <row r="11" spans="1:256" customFormat="1" ht="222.75" customHeight="1" thickBot="1">
      <c r="A11" s="134"/>
      <c r="B11" s="202">
        <v>7</v>
      </c>
      <c r="C11" s="228" t="s">
        <v>60</v>
      </c>
      <c r="D11" s="228"/>
      <c r="E11" s="195" t="s">
        <v>34</v>
      </c>
      <c r="F11" s="173">
        <v>70</v>
      </c>
      <c r="G11" s="174">
        <v>12.9</v>
      </c>
      <c r="H11" s="175" t="s">
        <v>61</v>
      </c>
      <c r="I11" s="194" t="s">
        <v>63</v>
      </c>
      <c r="J11" s="203">
        <f t="shared" ref="J11" si="48">F11*G11</f>
        <v>903</v>
      </c>
      <c r="K11" s="154"/>
      <c r="L11" s="135" t="s">
        <v>48</v>
      </c>
      <c r="M11" s="229" t="s">
        <v>70</v>
      </c>
      <c r="N11" s="230"/>
      <c r="O11" s="136"/>
      <c r="P11" s="48">
        <f>6.84/1.15</f>
        <v>5.947826086956522</v>
      </c>
      <c r="Q11" s="137">
        <v>42</v>
      </c>
      <c r="R11" s="138">
        <f t="shared" si="10"/>
        <v>2.4980869565217394</v>
      </c>
      <c r="S11" s="139">
        <f t="shared" si="11"/>
        <v>174.86608695652177</v>
      </c>
      <c r="T11" s="140">
        <f t="shared" si="12"/>
        <v>8.4459130434782619</v>
      </c>
      <c r="U11" s="31">
        <f t="shared" si="1"/>
        <v>70</v>
      </c>
      <c r="V11" s="141">
        <f>P11*3</f>
        <v>17.843478260869567</v>
      </c>
      <c r="W11" s="21">
        <f t="shared" si="13"/>
        <v>200</v>
      </c>
      <c r="X11" s="142">
        <f t="shared" si="14"/>
        <v>809.0573913043479</v>
      </c>
      <c r="Y11" s="143" t="s">
        <v>62</v>
      </c>
      <c r="Z11" s="144">
        <v>60</v>
      </c>
      <c r="AA11" s="145">
        <v>1</v>
      </c>
      <c r="AB11" s="145">
        <v>1</v>
      </c>
      <c r="AC11" s="145">
        <v>1</v>
      </c>
      <c r="AD11" s="146">
        <f t="shared" si="15"/>
        <v>60</v>
      </c>
      <c r="AE11" s="147">
        <v>15</v>
      </c>
      <c r="AF11" s="18">
        <f t="shared" si="4"/>
        <v>17.68114782608696</v>
      </c>
      <c r="AG11" s="148">
        <f t="shared" si="16"/>
        <v>901.7385391304349</v>
      </c>
      <c r="AH11" s="149">
        <f t="shared" si="17"/>
        <v>12.881979130434784</v>
      </c>
      <c r="AI11" s="150">
        <f t="shared" si="28"/>
        <v>2.3187562434782611</v>
      </c>
      <c r="AJ11" s="151">
        <f t="shared" si="19"/>
        <v>15.200735373913044</v>
      </c>
      <c r="AK11" s="1"/>
      <c r="AL11" s="152"/>
      <c r="AM11" s="93"/>
      <c r="AN11" s="93"/>
      <c r="AO11" s="93"/>
      <c r="AP11" s="93"/>
      <c r="AQ11" s="94"/>
      <c r="AR11" s="95"/>
      <c r="AS11" s="96"/>
      <c r="AT11" s="96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53"/>
      <c r="DZ11" s="153"/>
      <c r="EA11" s="153"/>
      <c r="EB11" s="153"/>
      <c r="EC11" s="153"/>
      <c r="ED11" s="153"/>
      <c r="EE11" s="153"/>
      <c r="EF11" s="153"/>
      <c r="EG11" s="153"/>
      <c r="EH11" s="153"/>
      <c r="EI11" s="153"/>
      <c r="EJ11" s="153"/>
      <c r="EK11" s="153"/>
      <c r="EL11" s="153"/>
      <c r="EM11" s="153"/>
      <c r="EN11" s="153"/>
      <c r="EO11" s="153"/>
      <c r="EP11" s="153"/>
      <c r="EQ11" s="153"/>
      <c r="ER11" s="153"/>
      <c r="ES11" s="153"/>
      <c r="ET11" s="153"/>
      <c r="EU11" s="153"/>
      <c r="EV11" s="153"/>
      <c r="EW11" s="153"/>
      <c r="EX11" s="153"/>
      <c r="EY11" s="153"/>
      <c r="EZ11" s="153"/>
      <c r="FA11" s="153"/>
      <c r="FB11" s="153"/>
      <c r="FC11" s="153"/>
      <c r="FD11" s="153"/>
      <c r="FE11" s="153"/>
      <c r="FF11" s="153"/>
      <c r="FG11" s="153"/>
      <c r="FH11" s="153"/>
      <c r="FI11" s="153"/>
      <c r="FJ11" s="153"/>
      <c r="FK11" s="153"/>
      <c r="FL11" s="153"/>
      <c r="FM11" s="153"/>
      <c r="FN11" s="153"/>
      <c r="FO11" s="153"/>
      <c r="FP11" s="153"/>
      <c r="FQ11" s="153"/>
      <c r="FR11" s="153"/>
      <c r="FS11" s="153"/>
      <c r="FT11" s="153"/>
      <c r="FU11" s="153"/>
      <c r="FV11" s="153"/>
      <c r="FW11" s="153"/>
      <c r="FX11" s="153"/>
      <c r="FY11" s="153"/>
      <c r="FZ11" s="153"/>
      <c r="GA11" s="153"/>
      <c r="GB11" s="153"/>
      <c r="GC11" s="153"/>
      <c r="GD11" s="153"/>
      <c r="GE11" s="153"/>
      <c r="GF11" s="153"/>
      <c r="GG11" s="153"/>
      <c r="GH11" s="153"/>
      <c r="GI11" s="153"/>
      <c r="GJ11" s="153"/>
      <c r="GK11" s="153"/>
      <c r="GL11" s="153"/>
      <c r="GM11" s="153"/>
      <c r="GN11" s="153"/>
      <c r="GO11" s="153"/>
      <c r="GP11" s="153"/>
      <c r="GQ11" s="153"/>
      <c r="GR11" s="153"/>
      <c r="GS11" s="153"/>
      <c r="GT11" s="153"/>
      <c r="GU11" s="153"/>
      <c r="GV11" s="153"/>
      <c r="GW11" s="153"/>
      <c r="GX11" s="153"/>
      <c r="GY11" s="153"/>
      <c r="GZ11" s="153"/>
      <c r="HA11" s="153"/>
      <c r="HB11" s="153"/>
      <c r="HC11" s="153"/>
      <c r="HD11" s="153"/>
      <c r="HE11" s="153"/>
      <c r="HF11" s="153"/>
      <c r="HG11" s="153"/>
      <c r="HH11" s="153"/>
      <c r="HI11" s="153"/>
      <c r="HJ11" s="153"/>
      <c r="HK11" s="153"/>
      <c r="HL11" s="153"/>
      <c r="HM11" s="153"/>
      <c r="HN11" s="153"/>
      <c r="HO11" s="153"/>
      <c r="HP11" s="153"/>
      <c r="HQ11" s="153"/>
      <c r="HR11" s="153"/>
      <c r="HS11" s="153"/>
      <c r="HT11" s="153"/>
      <c r="HU11" s="153"/>
      <c r="HV11" s="153"/>
      <c r="HW11" s="153"/>
      <c r="HX11" s="153"/>
      <c r="HY11" s="153"/>
      <c r="HZ11" s="153"/>
      <c r="IA11" s="153"/>
      <c r="IB11" s="153"/>
      <c r="IC11" s="153"/>
      <c r="ID11" s="153"/>
      <c r="IE11" s="153"/>
      <c r="IF11" s="153"/>
      <c r="IG11" s="153"/>
      <c r="IH11" s="153"/>
      <c r="II11" s="153"/>
      <c r="IJ11" s="153"/>
      <c r="IK11" s="153"/>
      <c r="IL11" s="153"/>
      <c r="IM11" s="153"/>
      <c r="IN11" s="153"/>
      <c r="IO11" s="153"/>
      <c r="IP11" s="153"/>
      <c r="IQ11" s="153"/>
      <c r="IR11" s="153"/>
      <c r="IS11" s="153"/>
      <c r="IT11" s="153"/>
      <c r="IU11" s="153"/>
      <c r="IV11" s="153"/>
    </row>
    <row r="12" spans="1:256" s="92" customFormat="1" ht="264.75" customHeight="1" thickBot="1">
      <c r="A12" s="133"/>
      <c r="B12" s="171">
        <v>8</v>
      </c>
      <c r="C12" s="231" t="s">
        <v>56</v>
      </c>
      <c r="D12" s="231"/>
      <c r="E12" s="172"/>
      <c r="F12" s="173">
        <v>80</v>
      </c>
      <c r="G12" s="174">
        <v>13.7</v>
      </c>
      <c r="H12" s="175" t="s">
        <v>99</v>
      </c>
      <c r="I12" s="176" t="s">
        <v>55</v>
      </c>
      <c r="J12" s="177">
        <f t="shared" ref="J12" si="49">G12*F12</f>
        <v>1096</v>
      </c>
      <c r="K12" s="125"/>
      <c r="L12" s="168" t="s">
        <v>54</v>
      </c>
      <c r="M12" s="232" t="s">
        <v>73</v>
      </c>
      <c r="N12" s="232"/>
      <c r="O12" s="232"/>
      <c r="P12" s="48">
        <v>6.7</v>
      </c>
      <c r="Q12" s="88">
        <v>45</v>
      </c>
      <c r="R12" s="113">
        <f t="shared" si="10"/>
        <v>3.0150000000000001</v>
      </c>
      <c r="S12" s="114">
        <f t="shared" si="11"/>
        <v>241.20000000000002</v>
      </c>
      <c r="T12" s="115">
        <f t="shared" si="12"/>
        <v>9.7149999999999999</v>
      </c>
      <c r="U12" s="31">
        <f t="shared" si="1"/>
        <v>80</v>
      </c>
      <c r="V12" s="131">
        <f>P12*2</f>
        <v>13.4</v>
      </c>
      <c r="W12" s="21">
        <f t="shared" si="13"/>
        <v>200</v>
      </c>
      <c r="X12" s="116">
        <f t="shared" si="14"/>
        <v>990.6</v>
      </c>
      <c r="Y12" s="166" t="s">
        <v>47</v>
      </c>
      <c r="Z12" s="117">
        <v>60</v>
      </c>
      <c r="AA12" s="118">
        <v>1</v>
      </c>
      <c r="AB12" s="118">
        <v>1</v>
      </c>
      <c r="AC12" s="118">
        <v>1</v>
      </c>
      <c r="AD12" s="119">
        <f t="shared" si="15"/>
        <v>60</v>
      </c>
      <c r="AE12" s="132">
        <v>20</v>
      </c>
      <c r="AF12" s="18">
        <f t="shared" si="4"/>
        <v>21.411999999999999</v>
      </c>
      <c r="AG12" s="120">
        <f t="shared" si="16"/>
        <v>1092.0119999999999</v>
      </c>
      <c r="AH12" s="121">
        <f t="shared" si="17"/>
        <v>13.65015</v>
      </c>
      <c r="AI12" s="122">
        <f t="shared" si="28"/>
        <v>2.4570270000000001</v>
      </c>
      <c r="AJ12" s="123">
        <f t="shared" si="19"/>
        <v>16.107177</v>
      </c>
      <c r="AK12" s="124"/>
    </row>
    <row r="13" spans="1:256" s="92" customFormat="1" ht="264.75" customHeight="1" thickBot="1">
      <c r="A13" s="133"/>
      <c r="B13" s="171">
        <v>9</v>
      </c>
      <c r="C13" s="231" t="s">
        <v>87</v>
      </c>
      <c r="D13" s="231"/>
      <c r="E13" s="172"/>
      <c r="F13" s="173">
        <v>30</v>
      </c>
      <c r="G13" s="174">
        <v>35.299999999999997</v>
      </c>
      <c r="H13" s="175" t="s">
        <v>81</v>
      </c>
      <c r="I13" s="176" t="s">
        <v>86</v>
      </c>
      <c r="J13" s="177">
        <f t="shared" ref="J13:J18" si="50">G13*F13</f>
        <v>1059</v>
      </c>
      <c r="K13" s="125"/>
      <c r="L13" s="168" t="s">
        <v>78</v>
      </c>
      <c r="M13" s="232" t="s">
        <v>77</v>
      </c>
      <c r="N13" s="232"/>
      <c r="O13" s="232"/>
      <c r="P13" s="48">
        <v>18.07</v>
      </c>
      <c r="Q13" s="88">
        <v>40</v>
      </c>
      <c r="R13" s="113">
        <f t="shared" ref="R13:R18" si="51">P13*Q13/100</f>
        <v>7.2279999999999998</v>
      </c>
      <c r="S13" s="114">
        <f t="shared" ref="S13:S18" si="52">R13*U13</f>
        <v>216.84</v>
      </c>
      <c r="T13" s="115">
        <f t="shared" ref="T13:T18" si="53">P13+R13</f>
        <v>25.298000000000002</v>
      </c>
      <c r="U13" s="31">
        <f t="shared" si="1"/>
        <v>30</v>
      </c>
      <c r="V13" s="131">
        <f>P13*1</f>
        <v>18.07</v>
      </c>
      <c r="W13" s="21">
        <f>40+120</f>
        <v>160</v>
      </c>
      <c r="X13" s="116">
        <f t="shared" ref="X13:X18" si="54">U13*T13+V13+W13</f>
        <v>937.0100000000001</v>
      </c>
      <c r="Y13" s="166" t="s">
        <v>47</v>
      </c>
      <c r="Z13" s="117">
        <v>90</v>
      </c>
      <c r="AA13" s="118">
        <v>1</v>
      </c>
      <c r="AB13" s="118">
        <v>1</v>
      </c>
      <c r="AC13" s="118">
        <v>1</v>
      </c>
      <c r="AD13" s="119">
        <f t="shared" ref="AD13:AD18" si="55">Z13*AA13*AB13*AC13</f>
        <v>90</v>
      </c>
      <c r="AE13" s="132">
        <v>10</v>
      </c>
      <c r="AF13" s="18">
        <f t="shared" si="4"/>
        <v>20.740200000000005</v>
      </c>
      <c r="AG13" s="120">
        <f t="shared" ref="AG13:AG18" si="56">X13+AD13+AF13+AE13</f>
        <v>1057.7502000000002</v>
      </c>
      <c r="AH13" s="121">
        <f t="shared" ref="AH13:AH18" si="57">AG13/U13</f>
        <v>35.258340000000004</v>
      </c>
      <c r="AI13" s="122">
        <f t="shared" ref="AI13:AI18" si="58">AH13*18%</f>
        <v>6.3465012000000005</v>
      </c>
      <c r="AJ13" s="123">
        <f t="shared" ref="AJ13:AJ18" si="59">AH13+AI13</f>
        <v>41.604841200000003</v>
      </c>
      <c r="AK13" s="124"/>
    </row>
    <row r="14" spans="1:256" s="92" customFormat="1" ht="132.75" customHeight="1" thickBot="1">
      <c r="A14" s="133"/>
      <c r="B14" s="240">
        <v>10</v>
      </c>
      <c r="C14" s="231" t="s">
        <v>89</v>
      </c>
      <c r="D14" s="231"/>
      <c r="E14" s="241"/>
      <c r="F14" s="173">
        <v>500</v>
      </c>
      <c r="G14" s="174">
        <v>6.35</v>
      </c>
      <c r="H14" s="238" t="s">
        <v>91</v>
      </c>
      <c r="I14" s="239" t="s">
        <v>88</v>
      </c>
      <c r="J14" s="177">
        <f t="shared" ref="J14" si="60">G14*F14</f>
        <v>3175</v>
      </c>
      <c r="K14" s="179"/>
      <c r="L14" s="168"/>
      <c r="M14" s="232" t="s">
        <v>90</v>
      </c>
      <c r="N14" s="232"/>
      <c r="O14" s="232"/>
      <c r="P14" s="48">
        <v>3.8</v>
      </c>
      <c r="Q14" s="88">
        <v>50</v>
      </c>
      <c r="R14" s="113">
        <f t="shared" ref="R14" si="61">P14*Q14/100</f>
        <v>1.9</v>
      </c>
      <c r="S14" s="114">
        <f t="shared" ref="S14" si="62">R14*U14</f>
        <v>950</v>
      </c>
      <c r="T14" s="115">
        <f t="shared" ref="T14" si="63">P14+R14</f>
        <v>5.6999999999999993</v>
      </c>
      <c r="U14" s="31">
        <f t="shared" si="1"/>
        <v>500</v>
      </c>
      <c r="V14" s="131">
        <f>P14*10</f>
        <v>38</v>
      </c>
      <c r="W14" s="21">
        <f t="shared" si="13"/>
        <v>200</v>
      </c>
      <c r="X14" s="116">
        <f t="shared" ref="X14" si="64">U14*T14+V14+W14</f>
        <v>3087.9999999999995</v>
      </c>
      <c r="Y14" s="166"/>
      <c r="Z14" s="117"/>
      <c r="AA14" s="118">
        <v>1</v>
      </c>
      <c r="AB14" s="118">
        <v>1</v>
      </c>
      <c r="AC14" s="118">
        <v>1</v>
      </c>
      <c r="AD14" s="119">
        <f t="shared" ref="AD14" si="65">Z14*AA14*AB14*AC14</f>
        <v>0</v>
      </c>
      <c r="AE14" s="132">
        <v>20</v>
      </c>
      <c r="AF14" s="18">
        <f t="shared" si="4"/>
        <v>62.159999999999989</v>
      </c>
      <c r="AG14" s="120">
        <f t="shared" ref="AG14" si="66">X14+AD14+AF14+AE14</f>
        <v>3170.1599999999994</v>
      </c>
      <c r="AH14" s="121">
        <f t="shared" ref="AH14" si="67">AG14/U14</f>
        <v>6.3403199999999984</v>
      </c>
      <c r="AI14" s="122">
        <f t="shared" ref="AI14" si="68">AH14*18%</f>
        <v>1.1412575999999997</v>
      </c>
      <c r="AJ14" s="123">
        <f t="shared" ref="AJ14" si="69">AH14+AI14</f>
        <v>7.4815775999999978</v>
      </c>
      <c r="AK14" s="124"/>
    </row>
    <row r="15" spans="1:256" s="92" customFormat="1" ht="132.75" customHeight="1" thickBot="1">
      <c r="A15" s="133"/>
      <c r="B15" s="240"/>
      <c r="C15" s="231"/>
      <c r="D15" s="231"/>
      <c r="E15" s="241"/>
      <c r="F15" s="173">
        <v>110</v>
      </c>
      <c r="G15" s="174">
        <v>22.25</v>
      </c>
      <c r="H15" s="238"/>
      <c r="I15" s="239"/>
      <c r="J15" s="177">
        <f t="shared" si="50"/>
        <v>2447.5</v>
      </c>
      <c r="K15" s="179"/>
      <c r="L15" s="168"/>
      <c r="M15" s="232" t="s">
        <v>83</v>
      </c>
      <c r="N15" s="232"/>
      <c r="O15" s="232"/>
      <c r="P15" s="48">
        <f>(3.8*500)/110/1.18</f>
        <v>14.637904468412945</v>
      </c>
      <c r="Q15" s="88">
        <v>38</v>
      </c>
      <c r="R15" s="113">
        <f t="shared" si="51"/>
        <v>5.5624036979969187</v>
      </c>
      <c r="S15" s="114">
        <f t="shared" si="52"/>
        <v>611.86440677966107</v>
      </c>
      <c r="T15" s="115">
        <f t="shared" si="53"/>
        <v>20.200308166409862</v>
      </c>
      <c r="U15" s="31">
        <f t="shared" si="1"/>
        <v>110</v>
      </c>
      <c r="V15" s="131">
        <v>0</v>
      </c>
      <c r="W15" s="21">
        <f>40+120</f>
        <v>160</v>
      </c>
      <c r="X15" s="116">
        <f t="shared" si="54"/>
        <v>2382.0338983050847</v>
      </c>
      <c r="Y15" s="166"/>
      <c r="Z15" s="117"/>
      <c r="AA15" s="118">
        <v>1</v>
      </c>
      <c r="AB15" s="118">
        <v>1</v>
      </c>
      <c r="AC15" s="118">
        <v>1</v>
      </c>
      <c r="AD15" s="119">
        <f t="shared" si="55"/>
        <v>0</v>
      </c>
      <c r="AE15" s="132">
        <v>15</v>
      </c>
      <c r="AF15" s="18">
        <f t="shared" si="4"/>
        <v>47.940677966101696</v>
      </c>
      <c r="AG15" s="120">
        <f t="shared" si="56"/>
        <v>2444.9745762711864</v>
      </c>
      <c r="AH15" s="121">
        <f t="shared" si="57"/>
        <v>22.227041602465331</v>
      </c>
      <c r="AI15" s="122">
        <f t="shared" si="58"/>
        <v>4.0008674884437596</v>
      </c>
      <c r="AJ15" s="123">
        <f t="shared" si="59"/>
        <v>26.22790909090909</v>
      </c>
      <c r="AK15" s="124"/>
    </row>
    <row r="16" spans="1:256" s="92" customFormat="1" ht="121.5" customHeight="1" thickBot="1">
      <c r="A16" s="178"/>
      <c r="B16" s="240">
        <v>11</v>
      </c>
      <c r="C16" s="231" t="s">
        <v>96</v>
      </c>
      <c r="D16" s="231"/>
      <c r="E16" s="241"/>
      <c r="F16" s="173">
        <v>500</v>
      </c>
      <c r="G16" s="174">
        <v>2.69</v>
      </c>
      <c r="H16" s="238" t="s">
        <v>52</v>
      </c>
      <c r="I16" s="239" t="s">
        <v>97</v>
      </c>
      <c r="J16" s="177">
        <f t="shared" ref="J16" si="70">G16*F16</f>
        <v>1345</v>
      </c>
      <c r="K16" s="125"/>
      <c r="L16" s="168"/>
      <c r="M16" s="232" t="s">
        <v>95</v>
      </c>
      <c r="N16" s="232"/>
      <c r="O16" s="232"/>
      <c r="P16" s="48">
        <v>0.9</v>
      </c>
      <c r="Q16" s="88">
        <v>120</v>
      </c>
      <c r="R16" s="113">
        <f t="shared" ref="R16" si="71">P16*Q16/100</f>
        <v>1.08</v>
      </c>
      <c r="S16" s="114">
        <f t="shared" ref="S16" si="72">R16*U16</f>
        <v>540</v>
      </c>
      <c r="T16" s="115">
        <f t="shared" ref="T16" si="73">P16+R16</f>
        <v>1.98</v>
      </c>
      <c r="U16" s="31">
        <f t="shared" ref="U16" si="74">F16</f>
        <v>500</v>
      </c>
      <c r="V16" s="131">
        <f>P16*100</f>
        <v>90</v>
      </c>
      <c r="W16" s="21">
        <f t="shared" si="13"/>
        <v>200</v>
      </c>
      <c r="X16" s="116">
        <f t="shared" ref="X16" si="75">U16*T16+V16+W16</f>
        <v>1280</v>
      </c>
      <c r="Y16" s="166"/>
      <c r="Z16" s="117"/>
      <c r="AA16" s="118">
        <v>1</v>
      </c>
      <c r="AB16" s="118">
        <v>1</v>
      </c>
      <c r="AC16" s="118">
        <v>1</v>
      </c>
      <c r="AD16" s="119">
        <f t="shared" ref="AD16" si="76">Z16*AA16*AB16*AC16</f>
        <v>0</v>
      </c>
      <c r="AE16" s="132">
        <v>20</v>
      </c>
      <c r="AF16" s="18">
        <f t="shared" si="4"/>
        <v>26</v>
      </c>
      <c r="AG16" s="120">
        <f t="shared" ref="AG16" si="77">X16+AD16+AF16+AE16</f>
        <v>1326</v>
      </c>
      <c r="AH16" s="121">
        <f t="shared" ref="AH16" si="78">AG16/U16</f>
        <v>2.6520000000000001</v>
      </c>
      <c r="AI16" s="122">
        <f t="shared" ref="AI16" si="79">AH16*18%</f>
        <v>0.47736000000000001</v>
      </c>
      <c r="AJ16" s="123">
        <f t="shared" ref="AJ16" si="80">AH16+AI16</f>
        <v>3.1293600000000001</v>
      </c>
      <c r="AK16" s="124"/>
    </row>
    <row r="17" spans="1:67" s="92" customFormat="1" ht="121.5" customHeight="1" thickBot="1">
      <c r="A17" s="178"/>
      <c r="B17" s="240"/>
      <c r="C17" s="231"/>
      <c r="D17" s="231"/>
      <c r="E17" s="241"/>
      <c r="F17" s="173">
        <v>30</v>
      </c>
      <c r="G17" s="174">
        <v>23.3</v>
      </c>
      <c r="H17" s="238"/>
      <c r="I17" s="239"/>
      <c r="J17" s="177">
        <f t="shared" si="50"/>
        <v>699</v>
      </c>
      <c r="K17" s="125"/>
      <c r="L17" s="168"/>
      <c r="M17" s="232"/>
      <c r="N17" s="232"/>
      <c r="O17" s="232"/>
      <c r="P17" s="48">
        <f>0.9*500/30/1.18</f>
        <v>12.711864406779661</v>
      </c>
      <c r="Q17" s="88">
        <v>35</v>
      </c>
      <c r="R17" s="113">
        <f t="shared" si="51"/>
        <v>4.4491525423728815</v>
      </c>
      <c r="S17" s="114">
        <f t="shared" si="52"/>
        <v>133.47457627118644</v>
      </c>
      <c r="T17" s="115">
        <f t="shared" si="53"/>
        <v>17.161016949152543</v>
      </c>
      <c r="U17" s="31">
        <f t="shared" si="1"/>
        <v>30</v>
      </c>
      <c r="V17" s="131">
        <v>0</v>
      </c>
      <c r="W17" s="21">
        <f>40+120</f>
        <v>160</v>
      </c>
      <c r="X17" s="116">
        <f t="shared" si="54"/>
        <v>674.83050847457628</v>
      </c>
      <c r="Y17" s="166"/>
      <c r="Z17" s="117"/>
      <c r="AA17" s="118">
        <v>1</v>
      </c>
      <c r="AB17" s="118">
        <v>1</v>
      </c>
      <c r="AC17" s="118">
        <v>1</v>
      </c>
      <c r="AD17" s="119">
        <f t="shared" si="55"/>
        <v>0</v>
      </c>
      <c r="AE17" s="132">
        <v>10</v>
      </c>
      <c r="AF17" s="18">
        <f t="shared" si="4"/>
        <v>13.696610169491526</v>
      </c>
      <c r="AG17" s="120">
        <f t="shared" si="56"/>
        <v>698.52711864406785</v>
      </c>
      <c r="AH17" s="121">
        <f t="shared" si="57"/>
        <v>23.284237288135596</v>
      </c>
      <c r="AI17" s="122">
        <f t="shared" si="58"/>
        <v>4.1911627118644068</v>
      </c>
      <c r="AJ17" s="123">
        <f t="shared" si="59"/>
        <v>27.475400000000004</v>
      </c>
      <c r="AK17" s="124"/>
    </row>
    <row r="18" spans="1:67" s="92" customFormat="1" ht="264.75" customHeight="1" thickBot="1">
      <c r="A18" s="133"/>
      <c r="B18" s="171">
        <v>12</v>
      </c>
      <c r="C18" s="231" t="s">
        <v>104</v>
      </c>
      <c r="D18" s="231"/>
      <c r="E18" s="172"/>
      <c r="F18" s="173">
        <v>110</v>
      </c>
      <c r="G18" s="174">
        <v>9.6999999999999993</v>
      </c>
      <c r="H18" s="175" t="s">
        <v>81</v>
      </c>
      <c r="I18" s="176" t="s">
        <v>103</v>
      </c>
      <c r="J18" s="177">
        <f t="shared" si="50"/>
        <v>1067</v>
      </c>
      <c r="K18" s="125"/>
      <c r="L18" s="168" t="s">
        <v>79</v>
      </c>
      <c r="M18" s="232" t="s">
        <v>80</v>
      </c>
      <c r="N18" s="232"/>
      <c r="O18" s="232"/>
      <c r="P18" s="48">
        <v>5.07</v>
      </c>
      <c r="Q18" s="88">
        <v>43</v>
      </c>
      <c r="R18" s="113">
        <f t="shared" si="51"/>
        <v>2.1801000000000004</v>
      </c>
      <c r="S18" s="114">
        <f t="shared" si="52"/>
        <v>239.81100000000004</v>
      </c>
      <c r="T18" s="115">
        <f t="shared" si="53"/>
        <v>7.2501000000000007</v>
      </c>
      <c r="U18" s="31">
        <f t="shared" si="1"/>
        <v>110</v>
      </c>
      <c r="V18" s="131">
        <f>P18*2</f>
        <v>10.14</v>
      </c>
      <c r="W18" s="21">
        <f>40+120</f>
        <v>160</v>
      </c>
      <c r="X18" s="116">
        <f t="shared" si="54"/>
        <v>967.65100000000007</v>
      </c>
      <c r="Y18" s="166" t="s">
        <v>47</v>
      </c>
      <c r="Z18" s="117">
        <v>60</v>
      </c>
      <c r="AA18" s="118">
        <v>1</v>
      </c>
      <c r="AB18" s="118">
        <v>1</v>
      </c>
      <c r="AC18" s="118">
        <v>1</v>
      </c>
      <c r="AD18" s="119">
        <f t="shared" si="55"/>
        <v>60</v>
      </c>
      <c r="AE18" s="132">
        <v>10</v>
      </c>
      <c r="AF18" s="18">
        <f t="shared" si="4"/>
        <v>20.753020000000003</v>
      </c>
      <c r="AG18" s="120">
        <f t="shared" si="56"/>
        <v>1058.4040200000002</v>
      </c>
      <c r="AH18" s="121">
        <f t="shared" si="57"/>
        <v>9.6218547272727282</v>
      </c>
      <c r="AI18" s="122">
        <f t="shared" si="58"/>
        <v>1.7319338509090909</v>
      </c>
      <c r="AJ18" s="123">
        <f t="shared" si="59"/>
        <v>11.353788578181819</v>
      </c>
      <c r="AK18" s="124"/>
    </row>
    <row r="19" spans="1:67" s="92" customFormat="1" ht="264.75" customHeight="1">
      <c r="A19" s="133"/>
      <c r="B19" s="171">
        <v>13</v>
      </c>
      <c r="C19" s="231" t="s">
        <v>93</v>
      </c>
      <c r="D19" s="231"/>
      <c r="E19" s="172"/>
      <c r="F19" s="173">
        <v>80</v>
      </c>
      <c r="G19" s="174">
        <v>16.5</v>
      </c>
      <c r="H19" s="175" t="s">
        <v>91</v>
      </c>
      <c r="I19" s="176" t="s">
        <v>92</v>
      </c>
      <c r="J19" s="177">
        <f t="shared" ref="J19" si="81">G19*F19</f>
        <v>1320</v>
      </c>
      <c r="K19" s="125"/>
      <c r="L19" s="159"/>
      <c r="M19" s="232" t="s">
        <v>94</v>
      </c>
      <c r="N19" s="232"/>
      <c r="O19" s="232"/>
      <c r="P19" s="48">
        <f>11/1.15</f>
        <v>9.5652173913043494</v>
      </c>
      <c r="Q19" s="88">
        <v>45</v>
      </c>
      <c r="R19" s="113">
        <f t="shared" si="10"/>
        <v>4.304347826086957</v>
      </c>
      <c r="S19" s="114">
        <f t="shared" si="11"/>
        <v>344.34782608695656</v>
      </c>
      <c r="T19" s="115">
        <f t="shared" si="12"/>
        <v>13.869565217391306</v>
      </c>
      <c r="U19" s="31">
        <f t="shared" si="1"/>
        <v>80</v>
      </c>
      <c r="V19" s="131">
        <f>P19*1</f>
        <v>9.5652173913043494</v>
      </c>
      <c r="W19" s="21">
        <f>40+120</f>
        <v>160</v>
      </c>
      <c r="X19" s="116">
        <f t="shared" si="14"/>
        <v>1279.1304347826087</v>
      </c>
      <c r="Y19" s="161"/>
      <c r="Z19" s="117"/>
      <c r="AA19" s="118">
        <v>1</v>
      </c>
      <c r="AB19" s="118">
        <v>1</v>
      </c>
      <c r="AC19" s="118">
        <v>1</v>
      </c>
      <c r="AD19" s="119">
        <f t="shared" si="15"/>
        <v>0</v>
      </c>
      <c r="AE19" s="132">
        <v>10</v>
      </c>
      <c r="AF19" s="18">
        <f t="shared" si="4"/>
        <v>25.782608695652176</v>
      </c>
      <c r="AG19" s="120">
        <f t="shared" si="16"/>
        <v>1314.913043478261</v>
      </c>
      <c r="AH19" s="121">
        <f t="shared" si="17"/>
        <v>16.436413043478261</v>
      </c>
      <c r="AI19" s="122">
        <f t="shared" si="28"/>
        <v>2.9585543478260869</v>
      </c>
      <c r="AJ19" s="123">
        <f t="shared" si="19"/>
        <v>19.394967391304348</v>
      </c>
      <c r="AK19" s="124"/>
    </row>
    <row r="20" spans="1:67" ht="248.25" customHeight="1">
      <c r="A20" s="133"/>
      <c r="B20" s="200">
        <v>14</v>
      </c>
      <c r="C20" s="224" t="s">
        <v>74</v>
      </c>
      <c r="D20" s="224"/>
      <c r="E20" s="196" t="s">
        <v>34</v>
      </c>
      <c r="F20" s="197">
        <v>1</v>
      </c>
      <c r="G20" s="174">
        <v>331.5</v>
      </c>
      <c r="H20" s="186" t="s">
        <v>99</v>
      </c>
      <c r="I20" s="198" t="s">
        <v>75</v>
      </c>
      <c r="J20" s="201">
        <f t="shared" ref="J20" si="82">F20*G20</f>
        <v>331.5</v>
      </c>
      <c r="K20"/>
      <c r="L20" s="163" t="s">
        <v>36</v>
      </c>
      <c r="M20" s="221"/>
      <c r="N20" s="222"/>
      <c r="O20" s="223"/>
      <c r="P20" s="48">
        <f>130/1.15</f>
        <v>113.04347826086958</v>
      </c>
      <c r="Q20" s="49">
        <v>90</v>
      </c>
      <c r="R20" s="50">
        <f t="shared" ref="R20" si="83">P20*Q20/100</f>
        <v>101.73913043478262</v>
      </c>
      <c r="S20" s="51">
        <f t="shared" ref="S20" si="84">R20*U20</f>
        <v>101.73913043478262</v>
      </c>
      <c r="T20" s="52">
        <f t="shared" ref="T20" si="85">P20+R20</f>
        <v>214.78260869565219</v>
      </c>
      <c r="U20" s="31">
        <f t="shared" si="1"/>
        <v>1</v>
      </c>
      <c r="V20" s="43">
        <v>0</v>
      </c>
      <c r="W20" s="21">
        <f>40+60</f>
        <v>100</v>
      </c>
      <c r="X20" s="53">
        <f t="shared" ref="X20" si="86">U20*T20+V20+W20</f>
        <v>314.78260869565219</v>
      </c>
      <c r="Y20" s="54"/>
      <c r="Z20" s="55"/>
      <c r="AA20" s="56">
        <v>1</v>
      </c>
      <c r="AB20" s="56">
        <v>1</v>
      </c>
      <c r="AC20" s="56">
        <v>1</v>
      </c>
      <c r="AD20" s="57">
        <f t="shared" ref="AD20" si="87">Z20</f>
        <v>0</v>
      </c>
      <c r="AE20" s="58">
        <v>10</v>
      </c>
      <c r="AF20" s="18">
        <f t="shared" si="4"/>
        <v>6.4956521739130437</v>
      </c>
      <c r="AG20" s="21">
        <f t="shared" ref="AG20" si="88">X20+AD20+AF20+AE20</f>
        <v>331.2782608695652</v>
      </c>
      <c r="AH20" s="59">
        <f t="shared" ref="AH20" si="89">AG20/U20</f>
        <v>331.2782608695652</v>
      </c>
      <c r="AI20" s="60">
        <f t="shared" ref="AI20" si="90">AH20*18%</f>
        <v>59.630086956521737</v>
      </c>
      <c r="AJ20" s="23">
        <f t="shared" ref="AJ20" si="91">AH20+AI20</f>
        <v>390.90834782608692</v>
      </c>
      <c r="AK20" s="19"/>
      <c r="AL20" s="61"/>
      <c r="AM20" s="62"/>
      <c r="AN20" s="62"/>
      <c r="AO20" s="62"/>
      <c r="AP20" s="62"/>
      <c r="AQ20" s="61"/>
      <c r="AR20" s="19"/>
      <c r="AS20" s="63"/>
      <c r="AT20" s="63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248.25" customHeight="1" thickBot="1">
      <c r="A21" s="19"/>
      <c r="B21" s="204">
        <v>15</v>
      </c>
      <c r="C21" s="220" t="s">
        <v>57</v>
      </c>
      <c r="D21" s="220"/>
      <c r="E21" s="205" t="s">
        <v>34</v>
      </c>
      <c r="F21" s="206">
        <v>1</v>
      </c>
      <c r="G21" s="210">
        <v>435</v>
      </c>
      <c r="H21" s="207" t="s">
        <v>99</v>
      </c>
      <c r="I21" s="208" t="s">
        <v>59</v>
      </c>
      <c r="J21" s="209">
        <f t="shared" ref="J21" si="92">F21*G21</f>
        <v>435</v>
      </c>
      <c r="K21"/>
      <c r="L21" s="163" t="s">
        <v>53</v>
      </c>
      <c r="M21" s="221" t="s">
        <v>58</v>
      </c>
      <c r="N21" s="222"/>
      <c r="O21" s="223"/>
      <c r="P21" s="48">
        <v>185</v>
      </c>
      <c r="Q21" s="49">
        <v>60</v>
      </c>
      <c r="R21" s="50">
        <f t="shared" si="10"/>
        <v>111</v>
      </c>
      <c r="S21" s="51">
        <f t="shared" si="11"/>
        <v>111</v>
      </c>
      <c r="T21" s="52">
        <f t="shared" si="12"/>
        <v>296</v>
      </c>
      <c r="U21" s="31">
        <f t="shared" si="1"/>
        <v>1</v>
      </c>
      <c r="V21" s="43">
        <v>0</v>
      </c>
      <c r="W21" s="21">
        <f>40+80</f>
        <v>120</v>
      </c>
      <c r="X21" s="53">
        <f t="shared" si="14"/>
        <v>416</v>
      </c>
      <c r="Y21" s="54"/>
      <c r="Z21" s="55"/>
      <c r="AA21" s="56">
        <v>1</v>
      </c>
      <c r="AB21" s="56">
        <v>1</v>
      </c>
      <c r="AC21" s="56">
        <v>1</v>
      </c>
      <c r="AD21" s="57">
        <f t="shared" ref="AD21" si="93">Z21</f>
        <v>0</v>
      </c>
      <c r="AE21" s="58">
        <v>10</v>
      </c>
      <c r="AF21" s="18">
        <f t="shared" si="4"/>
        <v>8.52</v>
      </c>
      <c r="AG21" s="21">
        <f t="shared" si="16"/>
        <v>434.52</v>
      </c>
      <c r="AH21" s="59">
        <f t="shared" si="17"/>
        <v>434.52</v>
      </c>
      <c r="AI21" s="60">
        <f t="shared" si="28"/>
        <v>78.2136</v>
      </c>
      <c r="AJ21" s="23">
        <f t="shared" si="19"/>
        <v>512.73360000000002</v>
      </c>
      <c r="AK21" s="19"/>
      <c r="AL21" s="61"/>
      <c r="AM21" s="62"/>
      <c r="AN21" s="62"/>
      <c r="AO21" s="62"/>
      <c r="AP21" s="62"/>
      <c r="AQ21" s="61"/>
      <c r="AR21" s="19"/>
      <c r="AS21" s="63"/>
      <c r="AT21" s="63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</row>
  </sheetData>
  <mergeCells count="43">
    <mergeCell ref="H16:H17"/>
    <mergeCell ref="I16:I17"/>
    <mergeCell ref="C16:D17"/>
    <mergeCell ref="B16:B17"/>
    <mergeCell ref="E16:E17"/>
    <mergeCell ref="H8:H9"/>
    <mergeCell ref="I8:I9"/>
    <mergeCell ref="C8:D9"/>
    <mergeCell ref="B8:B9"/>
    <mergeCell ref="E8:E9"/>
    <mergeCell ref="H14:H15"/>
    <mergeCell ref="I14:I15"/>
    <mergeCell ref="C14:D15"/>
    <mergeCell ref="B14:B15"/>
    <mergeCell ref="E14:E15"/>
    <mergeCell ref="B2:J2"/>
    <mergeCell ref="L2:AB2"/>
    <mergeCell ref="C13:D13"/>
    <mergeCell ref="M13:O13"/>
    <mergeCell ref="C4:D4"/>
    <mergeCell ref="M4:N4"/>
    <mergeCell ref="C7:D7"/>
    <mergeCell ref="M7:O7"/>
    <mergeCell ref="M8:O8"/>
    <mergeCell ref="M16:O16"/>
    <mergeCell ref="C21:D21"/>
    <mergeCell ref="M21:O21"/>
    <mergeCell ref="C20:D20"/>
    <mergeCell ref="M20:O20"/>
    <mergeCell ref="M9:O9"/>
    <mergeCell ref="C11:D11"/>
    <mergeCell ref="M11:N11"/>
    <mergeCell ref="C10:D10"/>
    <mergeCell ref="M10:N10"/>
    <mergeCell ref="C19:D19"/>
    <mergeCell ref="M19:O19"/>
    <mergeCell ref="C12:D12"/>
    <mergeCell ref="M12:O12"/>
    <mergeCell ref="M15:O15"/>
    <mergeCell ref="M17:O17"/>
    <mergeCell ref="C18:D18"/>
    <mergeCell ref="M18:O18"/>
    <mergeCell ref="M14:O1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Admin-001</dc:creator>
  <cp:keywords/>
  <dc:description/>
  <cp:lastModifiedBy>Mayra Rosa Flores Mays</cp:lastModifiedBy>
  <cp:revision/>
  <dcterms:created xsi:type="dcterms:W3CDTF">2023-03-27T17:49:07Z</dcterms:created>
  <dcterms:modified xsi:type="dcterms:W3CDTF">2026-05-18T14:55:09Z</dcterms:modified>
  <cp:category/>
  <cp:contentStatus/>
</cp:coreProperties>
</file>