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TASA/BD_cotizaciones/2026/"/>
    </mc:Choice>
  </mc:AlternateContent>
  <xr:revisionPtr revIDLastSave="1" documentId="8_{9F6DC94D-4084-4BDD-B3EF-246C9DF8603D}" xr6:coauthVersionLast="47" xr6:coauthVersionMax="47" xr10:uidLastSave="{A4892DE7-11CE-4C78-A9CA-D5940776136A}"/>
  <bookViews>
    <workbookView xWindow="-120" yWindow="-120" windowWidth="29040" windowHeight="15720" firstSheet="1" activeTab="1" xr2:uid="{7E3ACFA3-5A52-4A8A-A888-36307B6B6AB9}"/>
  </bookViews>
  <sheets>
    <sheet name="ENERO" sheetId="1" r:id="rId1"/>
    <sheet name="ABRI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/>
  <c r="J5" i="2"/>
  <c r="AE4" i="2"/>
  <c r="Q4" i="2"/>
  <c r="S4" i="2" s="1"/>
  <c r="T4" i="2" s="1"/>
  <c r="J6" i="2"/>
  <c r="J7" i="2" s="1"/>
  <c r="J12" i="2"/>
  <c r="AE11" i="2"/>
  <c r="Q11" i="2"/>
  <c r="S11" i="2" s="1"/>
  <c r="U11" i="2" s="1"/>
  <c r="Y11" i="2" s="1"/>
  <c r="J11" i="2"/>
  <c r="J13" i="2" s="1"/>
  <c r="J14" i="2" s="1"/>
  <c r="U4" i="2" l="1"/>
  <c r="Y4" i="2" s="1"/>
  <c r="AG11" i="2"/>
  <c r="AH11" i="2" s="1"/>
  <c r="AI11" i="2" s="1"/>
  <c r="T11" i="2"/>
  <c r="AG4" i="2" l="1"/>
  <c r="AH4" i="2" s="1"/>
  <c r="AI4" i="2" s="1"/>
  <c r="AJ11" i="2"/>
  <c r="AK11" i="2" s="1"/>
  <c r="AJ4" i="2" l="1"/>
  <c r="AK4" i="2" s="1"/>
  <c r="AR20" i="2"/>
  <c r="AQ20" i="2"/>
  <c r="AP20" i="2"/>
  <c r="AO20" i="2"/>
  <c r="AN20" i="2"/>
  <c r="O20" i="2"/>
  <c r="J20" i="2"/>
  <c r="AU20" i="2" l="1"/>
  <c r="AS20" i="2"/>
  <c r="AV20" i="2" s="1"/>
  <c r="Q19" i="2" l="1"/>
  <c r="S19" i="2" s="1"/>
  <c r="T19" i="2" s="1"/>
  <c r="AE19" i="2"/>
  <c r="J19" i="2"/>
  <c r="AE27" i="2"/>
  <c r="V27" i="2"/>
  <c r="S27" i="2"/>
  <c r="U27" i="2" s="1"/>
  <c r="W27" i="2" s="1"/>
  <c r="J27" i="2"/>
  <c r="J29" i="2" s="1"/>
  <c r="J30" i="2" s="1"/>
  <c r="J35" i="2"/>
  <c r="Q35" i="2"/>
  <c r="S35" i="2" s="1"/>
  <c r="V35" i="2"/>
  <c r="AE35" i="2"/>
  <c r="AE37" i="2"/>
  <c r="V37" i="2"/>
  <c r="Q37" i="2"/>
  <c r="V36" i="2"/>
  <c r="V38" i="2"/>
  <c r="J22" i="2" l="1"/>
  <c r="J23" i="2" s="1"/>
  <c r="J21" i="2"/>
  <c r="U19" i="2"/>
  <c r="T35" i="2"/>
  <c r="Y27" i="2"/>
  <c r="T27" i="2"/>
  <c r="U35" i="2"/>
  <c r="W35" i="2" s="1"/>
  <c r="S37" i="2"/>
  <c r="T37" i="2" s="1"/>
  <c r="Y19" i="2" l="1"/>
  <c r="AG19" i="2" s="1"/>
  <c r="AG27" i="2"/>
  <c r="AH27" i="2" s="1"/>
  <c r="AI27" i="2" s="1"/>
  <c r="Y35" i="2"/>
  <c r="AG35" i="2" s="1"/>
  <c r="AH35" i="2" s="1"/>
  <c r="AI35" i="2" s="1"/>
  <c r="U37" i="2"/>
  <c r="W37" i="2" s="1"/>
  <c r="Y37" i="2" s="1"/>
  <c r="AE38" i="2"/>
  <c r="S38" i="2"/>
  <c r="U38" i="2" s="1"/>
  <c r="AE36" i="2"/>
  <c r="S36" i="2"/>
  <c r="T36" i="2" s="1"/>
  <c r="AH19" i="2" l="1"/>
  <c r="AI19" i="2" s="1"/>
  <c r="AJ27" i="2"/>
  <c r="AK27" i="2" s="1"/>
  <c r="AJ35" i="2"/>
  <c r="AK35" i="2" s="1"/>
  <c r="AG37" i="2"/>
  <c r="AH37" i="2" s="1"/>
  <c r="AI37" i="2" s="1"/>
  <c r="W38" i="2"/>
  <c r="Y38" i="2" s="1"/>
  <c r="AG38" i="2" s="1"/>
  <c r="AH38" i="2" s="1"/>
  <c r="AI38" i="2" s="1"/>
  <c r="J38" i="2" s="1"/>
  <c r="T38" i="2"/>
  <c r="U36" i="2"/>
  <c r="AJ19" i="2" l="1"/>
  <c r="AK19" i="2" s="1"/>
  <c r="AJ37" i="2"/>
  <c r="AK37" i="2" s="1"/>
  <c r="J37" i="2"/>
  <c r="W36" i="2"/>
  <c r="Y36" i="2" s="1"/>
  <c r="AG36" i="2" s="1"/>
  <c r="AH36" i="2" s="1"/>
  <c r="AI36" i="2" s="1"/>
  <c r="J36" i="2" s="1"/>
  <c r="AJ38" i="2"/>
  <c r="AK38" i="2" s="1"/>
  <c r="AJ36" i="2" l="1"/>
  <c r="AK36" i="2" s="1"/>
  <c r="Q5" i="1" l="1"/>
  <c r="Q4" i="1"/>
  <c r="AF5" i="1"/>
  <c r="AE5" i="1"/>
  <c r="S5" i="1"/>
  <c r="J5" i="1"/>
  <c r="AG6" i="1"/>
  <c r="AF6" i="1"/>
  <c r="X6" i="1"/>
  <c r="T6" i="1"/>
  <c r="R6" i="1"/>
  <c r="AF4" i="1"/>
  <c r="AE4" i="1"/>
  <c r="J4" i="1"/>
  <c r="R11" i="1"/>
  <c r="X10" i="1"/>
  <c r="X11" i="1" s="1"/>
  <c r="Q10" i="1"/>
  <c r="W10" i="1" s="1"/>
  <c r="AF10" i="1"/>
  <c r="AF11" i="1" s="1"/>
  <c r="AE10" i="1"/>
  <c r="AE17" i="1"/>
  <c r="W17" i="1"/>
  <c r="S17" i="1"/>
  <c r="T17" i="1" s="1"/>
  <c r="AE16" i="1"/>
  <c r="W16" i="1"/>
  <c r="S16" i="1"/>
  <c r="T16" i="1" s="1"/>
  <c r="AF18" i="1"/>
  <c r="X18" i="1"/>
  <c r="R18" i="1"/>
  <c r="J17" i="1"/>
  <c r="J16" i="1"/>
  <c r="W25" i="1"/>
  <c r="W24" i="1"/>
  <c r="AE25" i="1"/>
  <c r="S25" i="1"/>
  <c r="U25" i="1" s="1"/>
  <c r="AE24" i="1"/>
  <c r="S24" i="1"/>
  <c r="T24" i="1" s="1"/>
  <c r="AE30" i="1"/>
  <c r="V30" i="1"/>
  <c r="S30" i="1"/>
  <c r="J6" i="1" l="1"/>
  <c r="T5" i="1"/>
  <c r="U5" i="1"/>
  <c r="Y5" i="1" s="1"/>
  <c r="S4" i="1"/>
  <c r="T4" i="1" s="1"/>
  <c r="S10" i="1"/>
  <c r="T10" i="1" s="1"/>
  <c r="T11" i="1" s="1"/>
  <c r="J18" i="1"/>
  <c r="U17" i="1"/>
  <c r="Y17" i="1" s="1"/>
  <c r="U16" i="1"/>
  <c r="Y16" i="1" s="1"/>
  <c r="Y25" i="1"/>
  <c r="AG25" i="1" s="1"/>
  <c r="AH25" i="1" s="1"/>
  <c r="AI25" i="1" s="1"/>
  <c r="T25" i="1"/>
  <c r="U24" i="1"/>
  <c r="Y24" i="1" s="1"/>
  <c r="T30" i="1"/>
  <c r="U30" i="1"/>
  <c r="W30" i="1" s="1"/>
  <c r="AG5" i="1" l="1"/>
  <c r="AH5" i="1" s="1"/>
  <c r="AI5" i="1" s="1"/>
  <c r="U4" i="1"/>
  <c r="Y4" i="1" s="1"/>
  <c r="AG4" i="1" s="1"/>
  <c r="AH4" i="1" s="1"/>
  <c r="AI4" i="1" s="1"/>
  <c r="U10" i="1"/>
  <c r="Y10" i="1" s="1"/>
  <c r="AG17" i="1"/>
  <c r="AH17" i="1" s="1"/>
  <c r="AI17" i="1" s="1"/>
  <c r="AG16" i="1"/>
  <c r="AH16" i="1" s="1"/>
  <c r="AI16" i="1" s="1"/>
  <c r="T18" i="1"/>
  <c r="J25" i="1"/>
  <c r="AJ25" i="1"/>
  <c r="AK25" i="1" s="1"/>
  <c r="AG24" i="1"/>
  <c r="AH24" i="1" s="1"/>
  <c r="AI24" i="1" s="1"/>
  <c r="J24" i="1" s="1"/>
  <c r="Y30" i="1"/>
  <c r="AG30" i="1" s="1"/>
  <c r="AJ5" i="1" l="1"/>
  <c r="AK5" i="1" s="1"/>
  <c r="AJ4" i="1"/>
  <c r="AK4" i="1" s="1"/>
  <c r="AG10" i="1"/>
  <c r="AJ24" i="1"/>
  <c r="AK24" i="1" s="1"/>
  <c r="AH30" i="1"/>
  <c r="AI30" i="1" s="1"/>
  <c r="J30" i="1" s="1"/>
  <c r="AH10" i="1" l="1"/>
  <c r="AI10" i="1" s="1"/>
  <c r="AJ10" i="1" s="1"/>
  <c r="AK10" i="1" s="1"/>
  <c r="AG11" i="1"/>
  <c r="J10" i="1"/>
  <c r="J11" i="1" s="1"/>
  <c r="AG18" i="1"/>
  <c r="AJ17" i="1"/>
  <c r="AK17" i="1" s="1"/>
  <c r="AJ16" i="1"/>
  <c r="AK16" i="1" s="1"/>
  <c r="AJ30" i="1"/>
  <c r="AK30" i="1" s="1"/>
  <c r="J3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 - Karina</author>
  </authors>
  <commentList>
    <comment ref="AF4" authorId="0" shapeId="0" xr:uid="{D196B72D-6FA5-4CCD-840F-774B408C8E71}">
      <text>
        <r>
          <rPr>
            <b/>
            <sz val="11"/>
            <color indexed="8"/>
            <rFont val="Tahoma"/>
            <family val="2"/>
          </rPr>
          <t>Por Caja entra 50 unid</t>
        </r>
        <r>
          <rPr>
            <b/>
            <sz val="9"/>
            <color indexed="8"/>
            <rFont val="Tahoma"/>
            <family val="2"/>
          </rPr>
          <t xml:space="preserve">
</t>
        </r>
      </text>
    </comment>
    <comment ref="AF5" authorId="0" shapeId="0" xr:uid="{142C8181-61EC-4C79-AB4B-ADAB441FACEF}">
      <text>
        <r>
          <rPr>
            <b/>
            <sz val="11"/>
            <color indexed="8"/>
            <rFont val="Tahoma"/>
            <family val="2"/>
          </rPr>
          <t>Por Caja entra 50 unid</t>
        </r>
        <r>
          <rPr>
            <b/>
            <sz val="9"/>
            <color indexed="8"/>
            <rFont val="Tahoma"/>
            <family val="2"/>
          </rPr>
          <t xml:space="preserve">
</t>
        </r>
      </text>
    </comment>
    <comment ref="AF10" authorId="0" shapeId="0" xr:uid="{A31ADD53-A871-4020-9843-33304895103C}">
      <text>
        <r>
          <rPr>
            <b/>
            <sz val="11"/>
            <color indexed="8"/>
            <rFont val="Tahoma"/>
            <family val="2"/>
          </rPr>
          <t>Por Caja entra 50 unid</t>
        </r>
        <r>
          <rPr>
            <b/>
            <sz val="9"/>
            <color indexed="8"/>
            <rFont val="Tahoma"/>
            <family val="2"/>
          </rPr>
          <t xml:space="preserve">
</t>
        </r>
      </text>
    </comment>
    <comment ref="AF16" authorId="0" shapeId="0" xr:uid="{269729E6-A84C-4D3C-8619-C33FE5BE9CAB}">
      <text>
        <r>
          <rPr>
            <b/>
            <sz val="11"/>
            <color indexed="8"/>
            <rFont val="Tahoma"/>
            <family val="2"/>
          </rPr>
          <t>Por Caja entra 50 unid</t>
        </r>
        <r>
          <rPr>
            <b/>
            <sz val="9"/>
            <color indexed="8"/>
            <rFont val="Tahoma"/>
            <family val="2"/>
          </rPr>
          <t xml:space="preserve">
</t>
        </r>
      </text>
    </comment>
    <comment ref="AF17" authorId="0" shapeId="0" xr:uid="{9B0E45A1-16B1-4770-948D-22871DB585D3}">
      <text>
        <r>
          <rPr>
            <b/>
            <sz val="11"/>
            <color indexed="8"/>
            <rFont val="Tahoma"/>
            <family val="2"/>
          </rPr>
          <t>Por Caja entra 50 unid</t>
        </r>
        <r>
          <rPr>
            <b/>
            <sz val="9"/>
            <color indexed="8"/>
            <rFont val="Tahoma"/>
            <family val="2"/>
          </rPr>
          <t xml:space="preserve">
</t>
        </r>
      </text>
    </comment>
    <comment ref="AF24" authorId="0" shapeId="0" xr:uid="{4A987E28-E2A0-40C1-9F37-DB802B45E296}">
      <text>
        <r>
          <rPr>
            <b/>
            <sz val="11"/>
            <color indexed="8"/>
            <rFont val="Tahoma"/>
            <family val="2"/>
          </rPr>
          <t>Por Caja entra 50 unid</t>
        </r>
        <r>
          <rPr>
            <b/>
            <sz val="9"/>
            <color indexed="8"/>
            <rFont val="Tahoma"/>
            <family val="2"/>
          </rPr>
          <t xml:space="preserve">
</t>
        </r>
      </text>
    </comment>
    <comment ref="AF25" authorId="0" shapeId="0" xr:uid="{16202E4E-6FA4-45C1-9EDA-6F4797492B92}">
      <text>
        <r>
          <rPr>
            <b/>
            <sz val="11"/>
            <color indexed="8"/>
            <rFont val="Tahoma"/>
            <family val="2"/>
          </rPr>
          <t>Por Caja entra 50 unid</t>
        </r>
        <r>
          <rPr>
            <b/>
            <sz val="9"/>
            <color indexed="8"/>
            <rFont val="Tahoma"/>
            <family val="2"/>
          </rPr>
          <t xml:space="preserve">
</t>
        </r>
      </text>
    </comment>
    <comment ref="AF30" authorId="0" shapeId="0" xr:uid="{DF1F34F0-5C9C-4091-A1DC-D2BC48455C10}">
      <text>
        <r>
          <rPr>
            <b/>
            <sz val="11"/>
            <color indexed="8"/>
            <rFont val="Tahoma"/>
            <family val="2"/>
          </rPr>
          <t>Por Caja entra 50 unid</t>
        </r>
        <r>
          <rPr>
            <b/>
            <sz val="9"/>
            <color indexed="8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 - Karina</author>
  </authors>
  <commentList>
    <comment ref="AF4" authorId="0" shapeId="0" xr:uid="{3A8C768B-A1A5-41D2-8D44-B94A1E448BCF}">
      <text>
        <r>
          <rPr>
            <b/>
            <sz val="11"/>
            <color indexed="8"/>
            <rFont val="Tahoma"/>
            <family val="2"/>
          </rPr>
          <t>Por Caja entra 50 unid</t>
        </r>
        <r>
          <rPr>
            <b/>
            <sz val="9"/>
            <color indexed="8"/>
            <rFont val="Tahoma"/>
            <family val="2"/>
          </rPr>
          <t xml:space="preserve">
</t>
        </r>
      </text>
    </comment>
    <comment ref="AF11" authorId="0" shapeId="0" xr:uid="{3E987DC0-1761-4227-9D71-09487F60AD1A}">
      <text>
        <r>
          <rPr>
            <b/>
            <sz val="11"/>
            <color indexed="8"/>
            <rFont val="Tahoma"/>
            <family val="2"/>
          </rPr>
          <t>Por Caja entra 50 unid</t>
        </r>
        <r>
          <rPr>
            <b/>
            <sz val="9"/>
            <color indexed="8"/>
            <rFont val="Tahoma"/>
            <family val="2"/>
          </rPr>
          <t xml:space="preserve">
</t>
        </r>
      </text>
    </comment>
    <comment ref="AF19" authorId="0" shapeId="0" xr:uid="{A352E5B1-001D-481E-8690-7DA0EA00A61F}">
      <text>
        <r>
          <rPr>
            <b/>
            <sz val="11"/>
            <color indexed="8"/>
            <rFont val="Tahoma"/>
            <family val="2"/>
          </rPr>
          <t>Por Caja entra 50 unid</t>
        </r>
        <r>
          <rPr>
            <b/>
            <sz val="9"/>
            <color indexed="8"/>
            <rFont val="Tahoma"/>
            <family val="2"/>
          </rPr>
          <t xml:space="preserve">
</t>
        </r>
      </text>
    </comment>
    <comment ref="AF27" authorId="0" shapeId="0" xr:uid="{5D11A052-80AB-4245-9EC5-2979156BF723}">
      <text>
        <r>
          <rPr>
            <b/>
            <sz val="11"/>
            <color indexed="8"/>
            <rFont val="Tahoma"/>
            <family val="2"/>
          </rPr>
          <t>Por Caja entra 50 unid</t>
        </r>
        <r>
          <rPr>
            <b/>
            <sz val="9"/>
            <color indexed="8"/>
            <rFont val="Tahoma"/>
            <family val="2"/>
          </rPr>
          <t xml:space="preserve">
</t>
        </r>
      </text>
    </comment>
    <comment ref="AF35" authorId="0" shapeId="0" xr:uid="{B1BFEA01-FF8B-489E-AE9E-2FACFFD1F999}">
      <text>
        <r>
          <rPr>
            <b/>
            <sz val="11"/>
            <color indexed="8"/>
            <rFont val="Tahoma"/>
            <family val="2"/>
          </rPr>
          <t>Por Caja entra 50 unid</t>
        </r>
        <r>
          <rPr>
            <b/>
            <sz val="9"/>
            <color indexed="8"/>
            <rFont val="Tahoma"/>
            <family val="2"/>
          </rPr>
          <t xml:space="preserve">
</t>
        </r>
      </text>
    </comment>
    <comment ref="AF36" authorId="0" shapeId="0" xr:uid="{860F8DD5-85C8-4C3B-8A6C-1B596521A0B7}">
      <text>
        <r>
          <rPr>
            <b/>
            <sz val="11"/>
            <color indexed="8"/>
            <rFont val="Tahoma"/>
            <family val="2"/>
          </rPr>
          <t>Por Caja entra 50 unid</t>
        </r>
        <r>
          <rPr>
            <b/>
            <sz val="9"/>
            <color indexed="8"/>
            <rFont val="Tahoma"/>
            <family val="2"/>
          </rPr>
          <t xml:space="preserve">
</t>
        </r>
      </text>
    </comment>
    <comment ref="AF37" authorId="0" shapeId="0" xr:uid="{654CC527-FF73-470B-9344-3BBC7847C6F3}">
      <text>
        <r>
          <rPr>
            <b/>
            <sz val="11"/>
            <color indexed="8"/>
            <rFont val="Tahoma"/>
            <family val="2"/>
          </rPr>
          <t>Por Caja entra 50 unid</t>
        </r>
        <r>
          <rPr>
            <b/>
            <sz val="9"/>
            <color indexed="8"/>
            <rFont val="Tahoma"/>
            <family val="2"/>
          </rPr>
          <t xml:space="preserve">
</t>
        </r>
      </text>
    </comment>
    <comment ref="AF38" authorId="0" shapeId="0" xr:uid="{480ADBC9-7E47-4AB5-812B-DEED5EE32E29}">
      <text>
        <r>
          <rPr>
            <b/>
            <sz val="11"/>
            <color indexed="8"/>
            <rFont val="Tahoma"/>
            <family val="2"/>
          </rPr>
          <t>Por Caja entra 50 unid</t>
        </r>
        <r>
          <rPr>
            <b/>
            <sz val="9"/>
            <color indexed="8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<sst xmlns="http://schemas.openxmlformats.org/spreadsheetml/2006/main" count="511" uniqueCount="122">
  <si>
    <t>COTIZACIÓN PROPUESTA_TASA_ENMICADOS A3 y A4_31.03.26</t>
  </si>
  <si>
    <t>Credito,Callao</t>
  </si>
  <si>
    <t>MARGEN GANANCIA, MIN. - S/.150 - PARA PEDIDOS POCOS COMO 30 -50-100 UNID. DE PRODUCTOS ECONOM. (EJM. LAPICEROS, LLAVEROS PLASTICOS)
PROMEDIA - S/.400 A 500 - PARA PEDIDOS MAS DE 150 UNID DE PRODCUCTOS COSTO MEDIO-ALTO (EJM. LAPICEROS METALICOS)</t>
  </si>
  <si>
    <t>Nº</t>
  </si>
  <si>
    <t>Cód. Artíc.</t>
  </si>
  <si>
    <t>Artículo</t>
  </si>
  <si>
    <t>Foto</t>
  </si>
  <si>
    <t xml:space="preserve">Cant. </t>
  </si>
  <si>
    <t>Costo Uni. (S/.) NO. IGV</t>
  </si>
  <si>
    <t>Tiempo Entrega</t>
  </si>
  <si>
    <t>Detalles</t>
  </si>
  <si>
    <t>Costo Total (S/.) 
NO. IGV</t>
  </si>
  <si>
    <t>APROBADO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</si>
  <si>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</si>
  <si>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</si>
  <si>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</si>
  <si>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</si>
  <si>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</si>
  <si>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</si>
  <si>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</si>
  <si>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</si>
  <si>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</si>
  <si>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</si>
  <si>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</si>
  <si>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</si>
  <si>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</si>
  <si>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</si>
  <si>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</si>
  <si>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</si>
  <si>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</si>
  <si>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</si>
  <si>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</si>
  <si>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</si>
  <si>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</si>
  <si>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</si>
  <si>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</si>
  <si>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</si>
  <si>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ENMICADOS</t>
  </si>
  <si>
    <t>Imagen Referencial</t>
  </si>
  <si>
    <r>
      <t xml:space="preserve">5 a 7 días utiles
</t>
    </r>
    <r>
      <rPr>
        <b/>
        <sz val="16"/>
        <color rgb="FF000000"/>
        <rFont val="Arial"/>
        <family val="2"/>
      </rPr>
      <t>De confirmar Mie 01 Abril 10am para Mie 05 Abril*</t>
    </r>
  </si>
  <si>
    <r>
      <rPr>
        <b/>
        <u/>
        <sz val="16"/>
        <color rgb="FF000000"/>
        <rFont val="Arial"/>
        <family val="2"/>
      </rPr>
      <t>ENMICADOS A3</t>
    </r>
    <r>
      <rPr>
        <sz val="16"/>
        <color indexed="8"/>
        <rFont val="Arial"/>
        <family val="2"/>
      </rPr>
      <t xml:space="preserve">
Material: Enmicado 175 micras 
Impresión en couche 150 gr.
Incluye impresión ambos lados
Medida : A3 (136 und)
Presentacion: Grupal
</t>
    </r>
    <r>
      <rPr>
        <sz val="16"/>
        <color rgb="FFFF0000"/>
        <rFont val="Arial"/>
        <family val="2"/>
      </rPr>
      <t xml:space="preserve">*Arte y diseño debe ser facilitado por el cliente.
</t>
    </r>
    <r>
      <rPr>
        <b/>
        <sz val="16"/>
        <color rgb="FFFF0000"/>
        <rFont val="Arial"/>
        <family val="2"/>
      </rPr>
      <t>Para entregar por separado por sede se requiere 1 día más</t>
    </r>
  </si>
  <si>
    <r>
      <rPr>
        <b/>
        <sz val="14"/>
        <rFont val="Arial"/>
        <family val="2"/>
      </rPr>
      <t xml:space="preserve">KL GRAPHIC
Fabiola
 Cel. 924 278 715
</t>
    </r>
    <r>
      <rPr>
        <sz val="14"/>
        <rFont val="Arial"/>
        <family val="2"/>
      </rPr>
      <t>/
IMPRESIONES GRAFICAS GENERALES
Fredy
Cel.925 609 686
/
AC GRAF PERU
Marco
Cel. 922 128 532</t>
    </r>
  </si>
  <si>
    <t>KL GRAPHIC
136   und  A3 a  S/.6.90 C/U
27 und    A4 a  S/. 4.30 C/U
Incluido IGV
Tiempo 2 dias
Muetra
A3 S/.11.00
A4 S/.7.00
Tiempo 2 dias
/
IMPRESIONES GRAFICAS GENERALES
136   und  A3 a  S/. 6.20 +IGV C/U
27 und    A4 a  S/. 4.80 +IGV C/U
Tiempo 7 dias
/
AC GRAF PERU
136   und  A3 a  S/.13 +IGV C/U
27 und    A4 a  S/. 9.00 +IGV C/U
Tiempo 3 dias</t>
  </si>
  <si>
    <t>Ya incluye</t>
  </si>
  <si>
    <r>
      <rPr>
        <b/>
        <u/>
        <sz val="16"/>
        <color rgb="FF000000"/>
        <rFont val="Arial"/>
        <family val="2"/>
      </rPr>
      <t>ENMICADOS A4</t>
    </r>
    <r>
      <rPr>
        <sz val="16"/>
        <color indexed="8"/>
        <rFont val="Arial"/>
        <family val="2"/>
      </rPr>
      <t xml:space="preserve">
Material: Enmicado 175 micras 
Impresión en couche 150 gr.
Incluye impresión ambos lados
Medida :A4 (27 und)
Presentacion: Grupal
</t>
    </r>
    <r>
      <rPr>
        <sz val="16"/>
        <color rgb="FFFF0000"/>
        <rFont val="Arial"/>
        <family val="2"/>
      </rPr>
      <t xml:space="preserve">*Arte y diseño debe ser facilitado por el cliente.
</t>
    </r>
    <r>
      <rPr>
        <b/>
        <sz val="16"/>
        <color rgb="FFFF0000"/>
        <rFont val="Arial"/>
        <family val="2"/>
      </rPr>
      <t>Para entregar por separado por sede se requiere 1 día más</t>
    </r>
  </si>
  <si>
    <t>(*)Aprobación con formalización mail, OC formal y diseño validado por producción máx Mie 01 Abril, 10am</t>
  </si>
  <si>
    <t>SUBTOTAL SIN IGV</t>
  </si>
  <si>
    <t>COTIZACIÓN PROPUESTA_TASA_ENMICADOS_31.03.26</t>
  </si>
  <si>
    <r>
      <rPr>
        <b/>
        <u/>
        <sz val="16"/>
        <color rgb="FF000000"/>
        <rFont val="Arial"/>
        <family val="2"/>
      </rPr>
      <t>ENMICADOS</t>
    </r>
    <r>
      <rPr>
        <sz val="16"/>
        <color indexed="8"/>
        <rFont val="Arial"/>
        <family val="2"/>
      </rPr>
      <t xml:space="preserve">
Material: Enmicado 175 micras 
Impresión en couche 150 gr.
Incluye impresión ambos lados
Medida : A3 (136 und) - A4 (27 und)
Presentacion: Grupal
</t>
    </r>
    <r>
      <rPr>
        <sz val="16"/>
        <color rgb="FFFF0000"/>
        <rFont val="Arial"/>
        <family val="2"/>
      </rPr>
      <t xml:space="preserve">*Arte y diseño debe ser facilitado por el cliente.
</t>
    </r>
    <r>
      <rPr>
        <b/>
        <sz val="16"/>
        <color rgb="FFFF0000"/>
        <rFont val="Arial"/>
        <family val="2"/>
      </rPr>
      <t>Para entregar por separado por sede se requiere 1 día más</t>
    </r>
  </si>
  <si>
    <t>RE COTIZACIÓN PROPUESTA_TASA_POLO MANGA CORTA_19.03.26</t>
  </si>
  <si>
    <t>POLO MANGA CORTA</t>
  </si>
  <si>
    <t xml:space="preserve">(De confirmarse hoy 19 de Marzo entrega Viernes 27) 
10 a 12 días utiles </t>
  </si>
  <si>
    <r>
      <rPr>
        <b/>
        <u/>
        <sz val="16"/>
        <color rgb="FF000000"/>
        <rFont val="Arial"/>
        <family val="2"/>
      </rPr>
      <t>POLO MANGA CORTA</t>
    </r>
    <r>
      <rPr>
        <sz val="16"/>
        <color indexed="8"/>
        <rFont val="Arial"/>
        <family val="2"/>
      </rPr>
      <t xml:space="preserve">
Material: Algodón Jersey 30/1
Modelo: Cuello redondo, mangas cortas, cuello tapeteado.
Tallas: 30 XL - 90 L = 120 polos
Color: Blanco
Presentación: Bolsa individual
</t>
    </r>
    <r>
      <rPr>
        <sz val="16"/>
        <color rgb="FFFF0000"/>
        <rFont val="Arial"/>
        <family val="2"/>
      </rPr>
      <t>*Incluye 1 logo estampado full color.
*Arte y diseño debe ser facilitado por el cliente.</t>
    </r>
  </si>
  <si>
    <r>
      <t xml:space="preserve">M&amp;M CONFECCIONES
Magali
Cel. 986 273 616
/
</t>
    </r>
    <r>
      <rPr>
        <b/>
        <sz val="14"/>
        <rFont val="Arial"/>
        <family val="2"/>
      </rPr>
      <t xml:space="preserve">TEXTIL LA CENTRAL
David
Cel. 953 106 889
</t>
    </r>
    <r>
      <rPr>
        <sz val="14"/>
        <rFont val="Arial"/>
        <family val="2"/>
      </rPr>
      <t>/
CONFECCIONES REYES
Maricielo
Cel. 956 240 802</t>
    </r>
  </si>
  <si>
    <r>
      <t xml:space="preserve">M&amp;M CONFECCIONES
S/.14.50
 Incluido IGV
XL: S/. 3.00
Tiempo 8 dias
/
TEXTIL LA CENTRAL
</t>
    </r>
    <r>
      <rPr>
        <b/>
        <sz val="12"/>
        <rFont val="Arial"/>
        <family val="2"/>
      </rPr>
      <t xml:space="preserve">S/.12.00 +IGV
XL: S/. 3.00
Tiempo 5 dias
</t>
    </r>
    <r>
      <rPr>
        <sz val="12"/>
        <rFont val="Arial"/>
        <family val="2"/>
      </rPr>
      <t xml:space="preserve">/
CONGECCIONES REYES
S/.17.00 Incluido IGV
Tiempo 5 dias
Muestra S/.20 </t>
    </r>
  </si>
  <si>
    <t>COTIZACIÓN PROPUESTA_TASA_POLO MANGA CORTA Y POLO MANGA LARGA_19.03.26</t>
  </si>
  <si>
    <t>Costo Total (S/.) NO. IGV</t>
  </si>
  <si>
    <t xml:space="preserve">10 a 12 días utiles </t>
  </si>
  <si>
    <r>
      <rPr>
        <b/>
        <u/>
        <sz val="16"/>
        <color rgb="FF000000"/>
        <rFont val="Arial"/>
        <family val="2"/>
      </rPr>
      <t>POLO MANGA CORTA</t>
    </r>
    <r>
      <rPr>
        <sz val="16"/>
        <color indexed="8"/>
        <rFont val="Arial"/>
        <family val="2"/>
      </rPr>
      <t xml:space="preserve">
Material: Algodón Jersey 30/1
Modelo: Cuello redondo, mangas cortas, cuello tapeteado.
Tallas: L
Color: Blanco
Presentación: Bolsa individual
</t>
    </r>
    <r>
      <rPr>
        <sz val="16"/>
        <color rgb="FFFF0000"/>
        <rFont val="Arial"/>
        <family val="2"/>
      </rPr>
      <t>*Incluye 1 logo estampado full color.
*Arte y diseño debe ser facilitado por el cliente.</t>
    </r>
  </si>
  <si>
    <r>
      <rPr>
        <b/>
        <sz val="14"/>
        <rFont val="Arial"/>
        <family val="2"/>
      </rPr>
      <t xml:space="preserve">M&amp;M CONFECCIONES
Magali
Cel. 986 273 616
</t>
    </r>
    <r>
      <rPr>
        <sz val="14"/>
        <rFont val="Arial"/>
        <family val="2"/>
      </rPr>
      <t>/
TEXTIL LA CENTRAL
David
Cel. 953 106 889
/
CONFECCIONES REYES
Maricielo
Cel. 956 240 802</t>
    </r>
  </si>
  <si>
    <t xml:space="preserve">M&amp;M CONFECCIONES
S/.14.50
 Incluido IGV
Tiempo 8 dias
/
TEXTIL LA CENTRAL
S/.12.00 +IGV
Tiempo 5 dias
/
CONGECCIONES REYES
S/.17.00 Incluido IGV
Tiempo 5 dias
Muestra S/.20 </t>
  </si>
  <si>
    <t>POLO MANGA LARGA</t>
  </si>
  <si>
    <r>
      <rPr>
        <b/>
        <u/>
        <sz val="16"/>
        <color rgb="FF000000"/>
        <rFont val="Arial"/>
        <family val="2"/>
      </rPr>
      <t>POLO MANGA LARGA</t>
    </r>
    <r>
      <rPr>
        <sz val="16"/>
        <color indexed="8"/>
        <rFont val="Arial"/>
        <family val="2"/>
      </rPr>
      <t xml:space="preserve">
Material: Algodón Jersey 30/1
Modelo: Cuello redondo, mangas largas, cuello tapeteado.
Tallas: L
Color: Blanco
Presentación: Bolsa individual
</t>
    </r>
    <r>
      <rPr>
        <sz val="16"/>
        <color rgb="FFFF0000"/>
        <rFont val="Arial"/>
        <family val="2"/>
      </rPr>
      <t>*Incluye 1 logo estampado full color.
*Arte y diseño debe ser facilitado por el cliente.</t>
    </r>
  </si>
  <si>
    <t xml:space="preserve">M&amp;M CONFECCIONES
S/.18.50
 Incluido IGV
Tiempo 8 dias
/
TEXTIL LA CENTRAL
S/.16.00 +IGV
Tiempo 5 dias
/
CONGECCIONES REYES
S/.20.00 Incluido IGV
Tiempo 5 dias
Muestra S/.23 </t>
  </si>
  <si>
    <t>COTIZACIÓN PROPUESTA_TASA_BANNER_12.01.26</t>
  </si>
  <si>
    <t>BANER - MEDIDA 1</t>
  </si>
  <si>
    <t xml:space="preserve">3 a 5 días utiles </t>
  </si>
  <si>
    <r>
      <rPr>
        <b/>
        <u/>
        <sz val="16"/>
        <color rgb="FF000000"/>
        <rFont val="Arial"/>
        <family val="2"/>
      </rPr>
      <t>BANER - MEDIDA 1</t>
    </r>
    <r>
      <rPr>
        <u/>
        <sz val="16"/>
        <color rgb="FF000000"/>
        <rFont val="Arial"/>
        <family val="2"/>
      </rPr>
      <t xml:space="preserve">
</t>
    </r>
    <r>
      <rPr>
        <sz val="16"/>
        <color rgb="FF000000"/>
        <rFont val="Arial"/>
        <family val="2"/>
      </rPr>
      <t xml:space="preserve">Material: Banner de alta resolucion y 2 tubos en la parte inferior y superior
Medida: 60 cm x 42 cm  o 30 cm x 84 cm
Calidad: 1440 dpi
Impresión: Banner de Alta Resolucion 144D.P.I
</t>
    </r>
    <r>
      <rPr>
        <sz val="16"/>
        <color rgb="FFFF0000"/>
        <rFont val="Arial"/>
        <family val="2"/>
      </rPr>
      <t>*Arte y diseño facilitado por el cliente.</t>
    </r>
  </si>
  <si>
    <t>MARIO</t>
  </si>
  <si>
    <t xml:space="preserve">S/ 13 + IGV
</t>
  </si>
  <si>
    <t>ENVIO A CALLAO</t>
  </si>
  <si>
    <t xml:space="preserve">1 día util </t>
  </si>
  <si>
    <r>
      <rPr>
        <b/>
        <sz val="16"/>
        <color rgb="FF000000"/>
        <rFont val="Arial"/>
        <family val="2"/>
      </rPr>
      <t>ENVIO A CALLAO</t>
    </r>
    <r>
      <rPr>
        <sz val="16"/>
        <color indexed="8"/>
        <rFont val="Arial"/>
        <family val="2"/>
      </rPr>
      <t xml:space="preserve">
Envio con motorizado (entrega en puerta principal)</t>
    </r>
  </si>
  <si>
    <t>COTIZACIÓN PROPUESTA_TASA_LIBRETAS_29.04.26</t>
  </si>
  <si>
    <t xml:space="preserve">San Borja
CREDITO 30 días </t>
  </si>
  <si>
    <t>COCH-BF537</t>
  </si>
  <si>
    <t>LIBRETA CON LAPICERO</t>
  </si>
  <si>
    <t>5 a 7 
días útiles</t>
  </si>
  <si>
    <r>
      <rPr>
        <b/>
        <u/>
        <sz val="16"/>
        <color rgb="FF000000"/>
        <rFont val="Arial"/>
        <family val="2"/>
      </rPr>
      <t>LIBRETA CON LAPICERO</t>
    </r>
    <r>
      <rPr>
        <sz val="16"/>
        <color indexed="8"/>
        <rFont val="Arial"/>
        <family val="2"/>
      </rPr>
      <t xml:space="preserve">
Material: Plastificado 
Medidas: 14 x 10.5 cm (Aprox.)
Descripción: Libreta ecológica plastificada que contiene 5 tacos post it de diferentes colores, 80 hojas rayadas y un lapicero ecológico. 
Colores: Azul 
Presentacion: Bolsita individual 
</t>
    </r>
    <r>
      <rPr>
        <sz val="16"/>
        <color rgb="FFFF0000"/>
        <rFont val="Arial"/>
        <family val="2"/>
      </rPr>
      <t>*Incluye 1 logo a 1 color por 1 lado
*Arte y diseño facilitado por el cliente</t>
    </r>
  </si>
  <si>
    <t xml:space="preserve">La cantidad minima es de 50 und. </t>
  </si>
  <si>
    <t>CHIPER</t>
  </si>
  <si>
    <t>BF537</t>
  </si>
  <si>
    <t xml:space="preserve">50 a S/. 380
incluido IGV
Cantidad minima 50 und. </t>
  </si>
  <si>
    <t>Ruben 
Cel.  959 793 415
50 a S/. 80 
+IGV
/
HUGO
50 und a S/.70 
+IGV
/
WE CREATE
Cel.963258869
50 a S/.70 
+IGV
1 logo 1 color</t>
  </si>
  <si>
    <t>COIT-NB-110</t>
  </si>
  <si>
    <t>BLOCK ECOLOGICO CON POST IT Y LAPICERO</t>
  </si>
  <si>
    <r>
      <rPr>
        <b/>
        <u/>
        <sz val="16"/>
        <color rgb="FF000000"/>
        <rFont val="Arial"/>
        <family val="2"/>
      </rPr>
      <t>BLOCK ECOLOGICO CON POST IT Y LAPICERO</t>
    </r>
    <r>
      <rPr>
        <sz val="16"/>
        <color indexed="8"/>
        <rFont val="Arial"/>
        <family val="2"/>
      </rPr>
      <t xml:space="preserve">
Material: Cartón reciclado
Medida: 14.5 x 10.4 cm (Aprox.)
Incluye: 70 hojas de notas papel (Aprox.), 1 block de 25 hojas amarillas sticky notes, 1 block de 25 hojas amarillas sticky notes, 4 block de 25 banderines post it de colores y 1 lapicero ecológico
Color: Azul 
Presentacion: Bolsita individual 
</t>
    </r>
    <r>
      <rPr>
        <sz val="16"/>
        <color rgb="FFFF0000"/>
        <rFont val="Arial"/>
        <family val="2"/>
      </rPr>
      <t>*Incluye 1 logo a 1 color por 1 lado
*Arte y diseño facilitado por el cliente</t>
    </r>
  </si>
  <si>
    <t>I-TEC
/
CKI</t>
  </si>
  <si>
    <t>NB-110
/
4887</t>
  </si>
  <si>
    <t>I-TEC
&gt;12 a S/. 3.90 C/U
+IGV
/
CKI
S/.  3.10  C/U
Incluido IGV</t>
  </si>
  <si>
    <t>Ruben 
Cel.  959 793 415
21 a S/. 50
+IGV
/
HUGO
Cel. 987109882
21 a S/. 50 
+IGV
/
WE CREATE
Cel.963258869
Precio ref.
21 a S/.50 +IGV
1 logo 1 color</t>
  </si>
  <si>
    <t>COTP</t>
  </si>
  <si>
    <t>CUADERNO PP ESPIRAL A5</t>
  </si>
  <si>
    <r>
      <rPr>
        <b/>
        <u/>
        <sz val="16"/>
        <color rgb="FF000000"/>
        <rFont val="Arial"/>
        <family val="2"/>
      </rPr>
      <t>CUADERNO PP ESPIRAL A5</t>
    </r>
    <r>
      <rPr>
        <sz val="16"/>
        <color indexed="8"/>
        <rFont val="Arial"/>
        <family val="2"/>
      </rPr>
      <t xml:space="preserve">
Material: PVC
Medida: 17.8 x 12.5cm (Aprox.) 
70 Hojas rayadas color crema, Porta tarjetas, Sujetador de lapicero, 5 bandarines de colores, Post it de  amarillo 25 hojas y Anillado Doble ring
Color: Negro y Blanco
Presentacion: Bolsita individual 
</t>
    </r>
    <r>
      <rPr>
        <sz val="16"/>
        <color rgb="FFFF0000"/>
        <rFont val="Arial"/>
        <family val="2"/>
      </rPr>
      <t>*Incluye 1 logo a 1 color por 1 lado
*Arte y diseño facilitado por el cliente</t>
    </r>
  </si>
  <si>
    <t>No hay en azul solo en negro y blanco</t>
  </si>
  <si>
    <t>TIENDA PUBLICITARIA</t>
  </si>
  <si>
    <t>Sin cod</t>
  </si>
  <si>
    <t>21 a S/. 5.66 C/U
Incluido IGV</t>
  </si>
  <si>
    <t>COEF-R-9114</t>
  </si>
  <si>
    <t>LIBRETA ECOLOGICA CON RULETA PARA FECHA</t>
  </si>
  <si>
    <r>
      <rPr>
        <b/>
        <u/>
        <sz val="16"/>
        <color rgb="FF000000"/>
        <rFont val="Arial"/>
        <family val="2"/>
      </rPr>
      <t>LIBRETA ECOLOGICA CON RULETA PARA FECHA</t>
    </r>
    <r>
      <rPr>
        <sz val="16"/>
        <color indexed="8"/>
        <rFont val="Arial"/>
        <family val="2"/>
      </rPr>
      <t xml:space="preserve">
Material: Cartón reciclado
Medidas: 18 x 13 cm (Aprox.)
Incluye: 1 lapicero ecológico, 5 post it pequeños de diferentes colores, ruleta giratoria en la tapa para señalar el día de la semana y 70 hojas ecológicas rayadas. 
Colores: Azul
Presentacion: Bolsita individual 
</t>
    </r>
    <r>
      <rPr>
        <sz val="16"/>
        <color rgb="FFFF0000"/>
        <rFont val="Arial"/>
        <family val="2"/>
      </rPr>
      <t>*Incluye 1 logo a 1 color por 1 lado
*Arte y diseño facilitado por el cliente</t>
    </r>
  </si>
  <si>
    <t>EYF
/
PUBLITRADE</t>
  </si>
  <si>
    <t>R-9114
/
 R9114</t>
  </si>
  <si>
    <t xml:space="preserve">EYF
Stock Azul 110 und. 
21 a S/. 5.50
+IGV
/
PUBLITRADE
Stock Azul 378 und. 
21 a S/. 5.50 
+IGV 
</t>
  </si>
  <si>
    <t>Ruben 
Cel.  959 793 415
21 a S/. 50
+IGV
/
HUGO
Cel. 987109882
Precio ref. 
21 a S/. 50 
+IGV
/
WE CREATE
Cel.963258869
Precio ref.
21 a S/.50 +IGV
1 logo 1 color</t>
  </si>
  <si>
    <t>IGV</t>
  </si>
  <si>
    <t>COTIZACIÓN PROPUESTA_TASA_LIBRETAS_30.04.26</t>
  </si>
  <si>
    <t>SUB TOTAL</t>
  </si>
  <si>
    <t>BANNER</t>
  </si>
  <si>
    <t>2 Banner 12 onz 2.90 x 2.00 con espacio=======s/138.00 incl igv</t>
  </si>
  <si>
    <t>Kl graphic</t>
  </si>
  <si>
    <t>1 días útiles</t>
  </si>
  <si>
    <r>
      <rPr>
        <b/>
        <u/>
        <sz val="16"/>
        <color rgb="FF000000"/>
        <rFont val="Arial"/>
        <family val="2"/>
      </rPr>
      <t>BANNER</t>
    </r>
    <r>
      <rPr>
        <sz val="16"/>
        <color indexed="8"/>
        <rFont val="Arial"/>
        <family val="2"/>
      </rPr>
      <t xml:space="preserve">
Material: Banner 12oz
Medida:  2.90 x 2.00 mt
Calidad 1440dpi
Presentacion: Fill grupal
</t>
    </r>
    <r>
      <rPr>
        <sz val="16"/>
        <color rgb="FFFF0000"/>
        <rFont val="Arial"/>
        <family val="2"/>
      </rPr>
      <t>*Incluye impresión full color  por 1 lado
*Arte y diseño facilitado por el cliente</t>
    </r>
  </si>
  <si>
    <t>5
días útiles</t>
  </si>
  <si>
    <t>SERV. DE MOVILIDAD A CALLAO</t>
  </si>
  <si>
    <r>
      <rPr>
        <b/>
        <u/>
        <sz val="18"/>
        <rFont val="Arial"/>
        <family val="2"/>
      </rPr>
      <t>ENVIO A CALLAO</t>
    </r>
    <r>
      <rPr>
        <sz val="18"/>
        <rFont val="Arial"/>
        <family val="2"/>
      </rPr>
      <t xml:space="preserve">
Servicio de envio con movilidad a Callao con motorizado (entrega en puerta)</t>
    </r>
  </si>
  <si>
    <t>COTIZACIÓN PROPUESTA_TASA_BANNER_12.05.26</t>
  </si>
  <si>
    <t xml:space="preserve">CREDITO 30 días </t>
  </si>
  <si>
    <t>RECOTIZACIÓN PROPUESTA_TASA_BANNER_12.05.26</t>
  </si>
  <si>
    <t>CREDITO 30 días 
Casa WIN</t>
  </si>
  <si>
    <t>RECOTIZACIÓN PROPUESTA_TASA_BANNER_15.05.26</t>
  </si>
  <si>
    <t>CREDITO 30 días 
Casa jOHAN - Jr inca ripac 319
Jesus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</si>
</sst>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\-??_);_(@_)"/>
    <numFmt numFmtId="165" formatCode="[$S/.-280A]\ #,##0.00"/>
    <numFmt numFmtId="166" formatCode="&quot;S/.&quot;\ #,##0.00"/>
    <numFmt numFmtId="167" formatCode="_ * #,##0.00_ ;_ * \-#,##0.00_ ;_ * &quot;-&quot;??_ ;_ @_ "/>
    <numFmt numFmtId="168" formatCode="_-[$$-409]* #,##0.00_ ;_-[$$-409]* \-#,##0.00\ ;_-[$$-409]* &quot;-&quot;??_ ;_-@_ "/>
    <numFmt numFmtId="169" formatCode="&quot;S/&quot;#,##0.00"/>
    <numFmt numFmtId="170" formatCode="_ &quot;S/.&quot;\ * #,##0.00_ ;_ &quot;S/.&quot;\ * \-#,##0.00_ ;_ &quot;S/.&quot;\ * &quot;-&quot;??_ ;_ @_ "/>
  </numFmts>
  <fonts count="58" x14ac:knownFonts="1">
    <font>
      <sz val="11"/>
      <color rgb="FF000000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8"/>
      <name val="Arial"/>
      <family val="2"/>
    </font>
    <font>
      <b/>
      <sz val="16"/>
      <color rgb="FFFF0000"/>
      <name val="Arial"/>
      <family val="2"/>
    </font>
    <font>
      <b/>
      <sz val="11"/>
      <color rgb="FFFF000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b/>
      <sz val="12"/>
      <color rgb="FFFFFFFF"/>
      <name val="Arial"/>
      <family val="2"/>
    </font>
    <font>
      <b/>
      <sz val="16"/>
      <name val="Arial"/>
      <family val="2"/>
    </font>
    <font>
      <sz val="16"/>
      <color rgb="FFFF0000"/>
      <name val="Arial"/>
      <family val="2"/>
    </font>
    <font>
      <b/>
      <sz val="16"/>
      <color rgb="FF000000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sz val="11"/>
      <color indexed="52"/>
      <name val="Tahoma"/>
      <family val="2"/>
      <charset val="1"/>
    </font>
    <font>
      <sz val="16"/>
      <color indexed="10"/>
      <name val="Calibri"/>
      <family val="2"/>
    </font>
    <font>
      <sz val="16"/>
      <color indexed="8"/>
      <name val="Arial"/>
      <family val="2"/>
    </font>
    <font>
      <b/>
      <u/>
      <sz val="16"/>
      <color rgb="FF000000"/>
      <name val="Arial"/>
      <family val="2"/>
    </font>
    <font>
      <u/>
      <sz val="16"/>
      <color rgb="FF000000"/>
      <name val="Arial"/>
      <family val="2"/>
    </font>
    <font>
      <sz val="16"/>
      <color rgb="FF000000"/>
      <name val="Arial"/>
      <family val="2"/>
    </font>
    <font>
      <b/>
      <sz val="12"/>
      <color theme="1"/>
      <name val="Arial"/>
      <family val="2"/>
    </font>
    <font>
      <sz val="10"/>
      <color indexed="8"/>
      <name val="Calibri"/>
      <family val="2"/>
    </font>
    <font>
      <b/>
      <sz val="11"/>
      <color indexed="8"/>
      <name val="Tahoma"/>
      <family val="2"/>
    </font>
    <font>
      <b/>
      <sz val="9"/>
      <color indexed="8"/>
      <name val="Tahoma"/>
      <family val="2"/>
    </font>
    <font>
      <b/>
      <sz val="16"/>
      <color indexed="63"/>
      <name val="Arial"/>
      <family val="2"/>
    </font>
    <font>
      <sz val="16"/>
      <color indexed="63"/>
      <name val="Arial"/>
      <family val="2"/>
    </font>
    <font>
      <sz val="16"/>
      <color theme="1"/>
      <name val="Arial"/>
      <family val="2"/>
    </font>
    <font>
      <b/>
      <sz val="16"/>
      <color indexed="10"/>
      <name val="Arial"/>
      <family val="2"/>
    </font>
    <font>
      <b/>
      <sz val="16"/>
      <color indexed="9"/>
      <name val="Arial"/>
      <family val="2"/>
    </font>
    <font>
      <sz val="14"/>
      <name val="Arial"/>
      <family val="2"/>
    </font>
    <font>
      <sz val="11"/>
      <color indexed="8"/>
      <name val="Calibri"/>
      <family val="2"/>
    </font>
    <font>
      <sz val="12"/>
      <name val="Arial"/>
      <family val="2"/>
    </font>
    <font>
      <sz val="11"/>
      <color rgb="FF000000"/>
      <name val="Aptos Narrow"/>
      <family val="2"/>
      <scheme val="minor"/>
    </font>
    <font>
      <b/>
      <sz val="12"/>
      <name val="Arial"/>
      <family val="2"/>
    </font>
    <font>
      <sz val="16"/>
      <color rgb="FF000000"/>
      <name val="Aptos Narrow"/>
      <family val="2"/>
      <scheme val="minor"/>
    </font>
    <font>
      <b/>
      <sz val="16"/>
      <color rgb="FF333333"/>
      <name val="Arial"/>
      <family val="2"/>
    </font>
    <font>
      <b/>
      <i/>
      <sz val="20"/>
      <color rgb="FF000000"/>
      <name val="Aptos Narrow"/>
      <family val="2"/>
      <scheme val="minor"/>
    </font>
    <font>
      <sz val="12"/>
      <color theme="1"/>
      <name val="Arial"/>
      <family val="2"/>
    </font>
    <font>
      <sz val="16"/>
      <color indexed="10"/>
      <name val="Arial"/>
      <family val="2"/>
    </font>
    <font>
      <sz val="16"/>
      <color indexed="9"/>
      <name val="Arial"/>
      <family val="2"/>
    </font>
    <font>
      <b/>
      <sz val="16"/>
      <color indexed="8"/>
      <name val="Arial"/>
      <family val="2"/>
    </font>
    <font>
      <sz val="16"/>
      <name val="Calibri"/>
      <family val="2"/>
    </font>
    <font>
      <b/>
      <sz val="11"/>
      <name val="Calibri"/>
      <family val="2"/>
    </font>
    <font>
      <sz val="11"/>
      <name val="Aptos Narrow"/>
      <family val="2"/>
      <scheme val="minor"/>
    </font>
    <font>
      <sz val="9"/>
      <color rgb="FFFF0000"/>
      <name val="Arial"/>
      <family val="2"/>
    </font>
    <font>
      <sz val="14"/>
      <color rgb="FF000000"/>
      <name val="Arial"/>
      <family val="2"/>
    </font>
    <font>
      <b/>
      <sz val="14"/>
      <color rgb="FF333333"/>
      <name val="Arial"/>
      <family val="2"/>
    </font>
    <font>
      <sz val="14"/>
      <color rgb="FF333333"/>
      <name val="Arial"/>
      <family val="2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b/>
      <sz val="14"/>
      <color rgb="FFFFFFFF"/>
      <name val="Arial"/>
      <family val="2"/>
    </font>
    <font>
      <sz val="11"/>
      <color rgb="FFC00000"/>
      <name val="Calibri"/>
      <family val="2"/>
    </font>
    <font>
      <b/>
      <sz val="11"/>
      <color rgb="FF000000"/>
      <name val="Calibri"/>
      <family val="2"/>
    </font>
    <font>
      <b/>
      <u/>
      <sz val="18"/>
      <name val="Arial"/>
      <family val="2"/>
    </font>
    <font>
      <sz val="18"/>
      <name val="Arial"/>
      <family val="2"/>
    </font>
    <font>
      <b/>
      <sz val="12"/>
      <color rgb="FFFF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003366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rgb="FFD9D9D9"/>
        <bgColor rgb="FF000000"/>
      </patternFill>
    </fill>
    <fill>
      <patternFill patternType="solid">
        <fgColor indexed="13"/>
        <bgColor indexed="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</fills>
  <borders count="6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7" fillId="0" borderId="0"/>
    <xf numFmtId="0" fontId="7" fillId="0" borderId="0"/>
    <xf numFmtId="0" fontId="16" fillId="0" borderId="8" applyProtection="0">
      <alignment vertical="center"/>
    </xf>
    <xf numFmtId="0" fontId="2" fillId="0" borderId="0"/>
    <xf numFmtId="0" fontId="2" fillId="0" borderId="0"/>
    <xf numFmtId="0" fontId="1" fillId="0" borderId="0"/>
    <xf numFmtId="168" fontId="32" fillId="0" borderId="0" applyFont="0" applyFill="0" applyBorder="0" applyAlignment="0" applyProtection="0"/>
    <xf numFmtId="0" fontId="1" fillId="0" borderId="0"/>
    <xf numFmtId="0" fontId="1" fillId="0" borderId="0"/>
    <xf numFmtId="9" fontId="34" fillId="0" borderId="0" applyFont="0" applyFill="0" applyBorder="0" applyAlignment="0" applyProtection="0"/>
  </cellStyleXfs>
  <cellXfs count="257">
    <xf numFmtId="0" fontId="0" fillId="0" borderId="0" xfId="0"/>
    <xf numFmtId="0" fontId="3" fillId="0" borderId="0" xfId="0" applyFont="1"/>
    <xf numFmtId="0" fontId="5" fillId="0" borderId="0" xfId="0" applyFont="1"/>
    <xf numFmtId="0" fontId="7" fillId="0" borderId="0" xfId="0" applyFont="1"/>
    <xf numFmtId="0" fontId="8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7" fillId="6" borderId="0" xfId="1" applyFill="1"/>
    <xf numFmtId="166" fontId="4" fillId="0" borderId="10" xfId="2" applyNumberFormat="1" applyFont="1" applyBorder="1" applyAlignment="1">
      <alignment horizontal="center" vertical="center" wrapText="1"/>
    </xf>
    <xf numFmtId="0" fontId="22" fillId="6" borderId="0" xfId="4" applyFont="1" applyFill="1" applyAlignment="1">
      <alignment horizontal="center" vertical="center" wrapText="1"/>
    </xf>
    <xf numFmtId="0" fontId="23" fillId="0" borderId="0" xfId="2" applyFont="1"/>
    <xf numFmtId="0" fontId="7" fillId="0" borderId="0" xfId="2"/>
    <xf numFmtId="165" fontId="14" fillId="0" borderId="9" xfId="2" applyNumberFormat="1" applyFont="1" applyBorder="1" applyAlignment="1">
      <alignment horizontal="center" vertical="center"/>
    </xf>
    <xf numFmtId="0" fontId="11" fillId="10" borderId="9" xfId="2" applyFont="1" applyFill="1" applyBorder="1" applyAlignment="1">
      <alignment horizontal="center" vertical="center"/>
    </xf>
    <xf numFmtId="165" fontId="18" fillId="11" borderId="9" xfId="2" applyNumberFormat="1" applyFont="1" applyFill="1" applyBorder="1" applyAlignment="1">
      <alignment horizontal="center" vertical="center"/>
    </xf>
    <xf numFmtId="166" fontId="26" fillId="11" borderId="9" xfId="2" applyNumberFormat="1" applyFont="1" applyFill="1" applyBorder="1" applyAlignment="1">
      <alignment horizontal="center" vertical="center"/>
    </xf>
    <xf numFmtId="166" fontId="27" fillId="11" borderId="9" xfId="2" applyNumberFormat="1" applyFont="1" applyFill="1" applyBorder="1" applyAlignment="1">
      <alignment horizontal="center" vertical="center"/>
    </xf>
    <xf numFmtId="0" fontId="11" fillId="12" borderId="9" xfId="2" applyFont="1" applyFill="1" applyBorder="1" applyAlignment="1">
      <alignment horizontal="center" vertical="center"/>
    </xf>
    <xf numFmtId="166" fontId="28" fillId="13" borderId="9" xfId="2" applyNumberFormat="1" applyFont="1" applyFill="1" applyBorder="1" applyAlignment="1">
      <alignment horizontal="center" vertical="center"/>
    </xf>
    <xf numFmtId="166" fontId="28" fillId="6" borderId="9" xfId="2" applyNumberFormat="1" applyFont="1" applyFill="1" applyBorder="1" applyAlignment="1">
      <alignment horizontal="center" vertical="center"/>
    </xf>
    <xf numFmtId="166" fontId="29" fillId="9" borderId="9" xfId="2" applyNumberFormat="1" applyFont="1" applyFill="1" applyBorder="1" applyAlignment="1">
      <alignment horizontal="center" vertical="center"/>
    </xf>
    <xf numFmtId="166" fontId="28" fillId="14" borderId="9" xfId="2" applyNumberFormat="1" applyFont="1" applyFill="1" applyBorder="1" applyAlignment="1">
      <alignment horizontal="center" vertical="center"/>
    </xf>
    <xf numFmtId="0" fontId="28" fillId="12" borderId="9" xfId="2" applyFont="1" applyFill="1" applyBorder="1" applyAlignment="1">
      <alignment horizontal="center" vertical="center"/>
    </xf>
    <xf numFmtId="166" fontId="12" fillId="6" borderId="9" xfId="2" applyNumberFormat="1" applyFont="1" applyFill="1" applyBorder="1" applyAlignment="1">
      <alignment horizontal="center" vertical="center"/>
    </xf>
    <xf numFmtId="166" fontId="28" fillId="12" borderId="9" xfId="2" applyNumberFormat="1" applyFont="1" applyFill="1" applyBorder="1" applyAlignment="1">
      <alignment horizontal="center" vertical="center"/>
    </xf>
    <xf numFmtId="166" fontId="11" fillId="6" borderId="9" xfId="2" applyNumberFormat="1" applyFont="1" applyFill="1" applyBorder="1" applyAlignment="1">
      <alignment horizontal="center" vertical="center"/>
    </xf>
    <xf numFmtId="166" fontId="18" fillId="0" borderId="9" xfId="2" applyNumberFormat="1" applyFont="1" applyBorder="1" applyAlignment="1">
      <alignment horizontal="center" vertical="center"/>
    </xf>
    <xf numFmtId="166" fontId="30" fillId="15" borderId="9" xfId="2" applyNumberFormat="1" applyFont="1" applyFill="1" applyBorder="1" applyAlignment="1">
      <alignment horizontal="center" vertical="center"/>
    </xf>
    <xf numFmtId="165" fontId="18" fillId="9" borderId="9" xfId="4" applyNumberFormat="1" applyFont="1" applyFill="1" applyBorder="1" applyAlignment="1">
      <alignment horizontal="center" vertical="center"/>
    </xf>
    <xf numFmtId="165" fontId="29" fillId="9" borderId="9" xfId="2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9" fontId="9" fillId="5" borderId="7" xfId="0" applyNumberFormat="1" applyFont="1" applyFill="1" applyBorder="1" applyAlignment="1">
      <alignment horizontal="center" vertical="center"/>
    </xf>
    <xf numFmtId="166" fontId="14" fillId="9" borderId="9" xfId="2" applyNumberFormat="1" applyFont="1" applyFill="1" applyBorder="1" applyAlignment="1">
      <alignment horizontal="center" vertical="center" wrapText="1"/>
    </xf>
    <xf numFmtId="0" fontId="15" fillId="6" borderId="11" xfId="2" applyFont="1" applyFill="1" applyBorder="1" applyAlignment="1">
      <alignment horizontal="center" vertical="center"/>
    </xf>
    <xf numFmtId="167" fontId="17" fillId="8" borderId="12" xfId="2" applyNumberFormat="1" applyFont="1" applyFill="1" applyBorder="1" applyAlignment="1">
      <alignment horizontal="center"/>
    </xf>
    <xf numFmtId="0" fontId="4" fillId="0" borderId="12" xfId="2" applyFont="1" applyBorder="1" applyAlignment="1">
      <alignment horizontal="center" vertical="center" wrapText="1"/>
    </xf>
    <xf numFmtId="0" fontId="18" fillId="0" borderId="12" xfId="2" applyFont="1" applyBorder="1" applyAlignment="1">
      <alignment horizontal="center" vertical="center" wrapText="1"/>
    </xf>
    <xf numFmtId="0" fontId="18" fillId="8" borderId="13" xfId="2" applyFont="1" applyFill="1" applyBorder="1" applyAlignment="1">
      <alignment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166" fontId="4" fillId="0" borderId="13" xfId="2" applyNumberFormat="1" applyFont="1" applyBorder="1" applyAlignment="1">
      <alignment horizontal="center" vertical="center" wrapText="1"/>
    </xf>
    <xf numFmtId="0" fontId="15" fillId="6" borderId="17" xfId="2" applyFont="1" applyFill="1" applyBorder="1" applyAlignment="1">
      <alignment horizontal="center" vertical="center"/>
    </xf>
    <xf numFmtId="167" fontId="17" fillId="8" borderId="18" xfId="2" applyNumberFormat="1" applyFont="1" applyFill="1" applyBorder="1" applyAlignment="1">
      <alignment horizontal="center"/>
    </xf>
    <xf numFmtId="0" fontId="4" fillId="0" borderId="18" xfId="2" applyFont="1" applyBorder="1" applyAlignment="1">
      <alignment horizontal="center" vertical="center" wrapText="1"/>
    </xf>
    <xf numFmtId="166" fontId="4" fillId="0" borderId="19" xfId="2" applyNumberFormat="1" applyFont="1" applyBorder="1" applyAlignment="1">
      <alignment horizontal="center" vertical="center" wrapText="1"/>
    </xf>
    <xf numFmtId="0" fontId="18" fillId="0" borderId="18" xfId="2" applyFont="1" applyBorder="1" applyAlignment="1">
      <alignment horizontal="center" vertical="center" wrapText="1"/>
    </xf>
    <xf numFmtId="0" fontId="18" fillId="8" borderId="20" xfId="2" applyFont="1" applyFill="1" applyBorder="1" applyAlignment="1">
      <alignment vertical="center" wrapText="1"/>
    </xf>
    <xf numFmtId="166" fontId="4" fillId="0" borderId="21" xfId="2" applyNumberFormat="1" applyFont="1" applyBorder="1" applyAlignment="1">
      <alignment horizontal="center" vertical="center" wrapText="1"/>
    </xf>
    <xf numFmtId="0" fontId="15" fillId="6" borderId="22" xfId="2" applyFont="1" applyFill="1" applyBorder="1" applyAlignment="1">
      <alignment horizontal="center" vertical="center"/>
    </xf>
    <xf numFmtId="167" fontId="17" fillId="8" borderId="10" xfId="2" applyNumberFormat="1" applyFont="1" applyFill="1" applyBorder="1" applyAlignment="1">
      <alignment horizontal="center"/>
    </xf>
    <xf numFmtId="0" fontId="4" fillId="0" borderId="10" xfId="2" applyFont="1" applyBorder="1" applyAlignment="1">
      <alignment horizontal="center" vertical="center" wrapText="1"/>
    </xf>
    <xf numFmtId="0" fontId="18" fillId="0" borderId="10" xfId="2" applyFont="1" applyBorder="1" applyAlignment="1">
      <alignment horizontal="center" vertical="center" wrapText="1"/>
    </xf>
    <xf numFmtId="0" fontId="18" fillId="8" borderId="23" xfId="2" applyFont="1" applyFill="1" applyBorder="1" applyAlignment="1">
      <alignment vertical="center" wrapText="1"/>
    </xf>
    <xf numFmtId="166" fontId="4" fillId="0" borderId="23" xfId="2" applyNumberFormat="1" applyFont="1" applyBorder="1" applyAlignment="1">
      <alignment horizontal="center" vertical="center" wrapText="1"/>
    </xf>
    <xf numFmtId="0" fontId="4" fillId="0" borderId="19" xfId="2" applyFont="1" applyBorder="1" applyAlignment="1">
      <alignment horizontal="center" vertical="center" wrapText="1"/>
    </xf>
    <xf numFmtId="0" fontId="18" fillId="8" borderId="25" xfId="2" applyFont="1" applyFill="1" applyBorder="1" applyAlignment="1">
      <alignment vertical="center" wrapText="1"/>
    </xf>
    <xf numFmtId="166" fontId="4" fillId="0" borderId="25" xfId="2" applyNumberFormat="1" applyFont="1" applyBorder="1" applyAlignment="1">
      <alignment horizontal="center" vertical="center" wrapText="1"/>
    </xf>
    <xf numFmtId="0" fontId="7" fillId="0" borderId="0" xfId="2" applyAlignment="1">
      <alignment horizontal="center"/>
    </xf>
    <xf numFmtId="166" fontId="4" fillId="0" borderId="35" xfId="2" applyNumberFormat="1" applyFont="1" applyBorder="1" applyAlignment="1">
      <alignment horizontal="center" vertical="center" wrapText="1"/>
    </xf>
    <xf numFmtId="169" fontId="4" fillId="0" borderId="38" xfId="0" applyNumberFormat="1" applyFont="1" applyBorder="1" applyAlignment="1">
      <alignment horizontal="center" vertical="center"/>
    </xf>
    <xf numFmtId="0" fontId="35" fillId="2" borderId="39" xfId="0" applyFont="1" applyFill="1" applyBorder="1" applyAlignment="1">
      <alignment horizontal="center" vertical="center" wrapText="1"/>
    </xf>
    <xf numFmtId="169" fontId="4" fillId="0" borderId="40" xfId="0" applyNumberFormat="1" applyFont="1" applyBorder="1" applyAlignment="1">
      <alignment horizontal="center" vertical="center"/>
    </xf>
    <xf numFmtId="9" fontId="36" fillId="0" borderId="0" xfId="10" applyFont="1" applyAlignment="1">
      <alignment horizontal="center" vertical="center"/>
    </xf>
    <xf numFmtId="166" fontId="37" fillId="4" borderId="41" xfId="0" applyNumberFormat="1" applyFont="1" applyFill="1" applyBorder="1" applyAlignment="1">
      <alignment horizontal="center" vertical="center"/>
    </xf>
    <xf numFmtId="165" fontId="14" fillId="0" borderId="29" xfId="2" applyNumberFormat="1" applyFont="1" applyBorder="1" applyAlignment="1">
      <alignment horizontal="center" vertical="center"/>
    </xf>
    <xf numFmtId="49" fontId="31" fillId="7" borderId="22" xfId="2" applyNumberFormat="1" applyFont="1" applyFill="1" applyBorder="1" applyAlignment="1">
      <alignment horizontal="center" vertical="center" wrapText="1"/>
    </xf>
    <xf numFmtId="0" fontId="38" fillId="0" borderId="0" xfId="0" applyFont="1"/>
    <xf numFmtId="0" fontId="35" fillId="2" borderId="47" xfId="0" applyFont="1" applyFill="1" applyBorder="1" applyAlignment="1">
      <alignment horizontal="center" vertical="center" wrapText="1"/>
    </xf>
    <xf numFmtId="169" fontId="4" fillId="0" borderId="48" xfId="0" applyNumberFormat="1" applyFont="1" applyBorder="1" applyAlignment="1">
      <alignment horizontal="center" vertical="center"/>
    </xf>
    <xf numFmtId="0" fontId="15" fillId="6" borderId="49" xfId="2" applyFont="1" applyFill="1" applyBorder="1" applyAlignment="1">
      <alignment horizontal="center" vertical="center"/>
    </xf>
    <xf numFmtId="167" fontId="17" fillId="8" borderId="52" xfId="2" applyNumberFormat="1" applyFont="1" applyFill="1" applyBorder="1" applyAlignment="1">
      <alignment horizontal="center"/>
    </xf>
    <xf numFmtId="0" fontId="4" fillId="0" borderId="52" xfId="2" applyFont="1" applyBorder="1" applyAlignment="1">
      <alignment horizontal="center" vertical="center" wrapText="1"/>
    </xf>
    <xf numFmtId="166" fontId="4" fillId="0" borderId="52" xfId="2" applyNumberFormat="1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8" borderId="50" xfId="2" applyFont="1" applyFill="1" applyBorder="1" applyAlignment="1">
      <alignment horizontal="left" vertical="center" wrapText="1"/>
    </xf>
    <xf numFmtId="0" fontId="18" fillId="8" borderId="36" xfId="2" applyFont="1" applyFill="1" applyBorder="1" applyAlignment="1">
      <alignment horizontal="left" vertical="center" wrapText="1"/>
    </xf>
    <xf numFmtId="0" fontId="18" fillId="8" borderId="43" xfId="2" applyFont="1" applyFill="1" applyBorder="1" applyAlignment="1">
      <alignment horizontal="left" vertical="center" wrapText="1"/>
    </xf>
    <xf numFmtId="49" fontId="31" fillId="7" borderId="9" xfId="2" applyNumberFormat="1" applyFont="1" applyFill="1" applyBorder="1" applyAlignment="1">
      <alignment horizontal="center" vertical="center" wrapText="1"/>
    </xf>
    <xf numFmtId="49" fontId="14" fillId="7" borderId="9" xfId="2" applyNumberFormat="1" applyFont="1" applyFill="1" applyBorder="1" applyAlignment="1">
      <alignment horizontal="center" vertical="center" wrapText="1"/>
    </xf>
    <xf numFmtId="0" fontId="15" fillId="6" borderId="24" xfId="2" applyFont="1" applyFill="1" applyBorder="1" applyAlignment="1">
      <alignment horizontal="center" vertical="center"/>
    </xf>
    <xf numFmtId="167" fontId="17" fillId="8" borderId="19" xfId="2" applyNumberFormat="1" applyFont="1" applyFill="1" applyBorder="1" applyAlignment="1">
      <alignment horizontal="center"/>
    </xf>
    <xf numFmtId="0" fontId="18" fillId="0" borderId="19" xfId="2" applyFont="1" applyBorder="1" applyAlignment="1">
      <alignment horizontal="center" vertical="center" wrapText="1"/>
    </xf>
    <xf numFmtId="0" fontId="39" fillId="6" borderId="0" xfId="4" applyFont="1" applyFill="1" applyAlignment="1">
      <alignment horizontal="center" vertical="center" wrapText="1"/>
    </xf>
    <xf numFmtId="49" fontId="31" fillId="0" borderId="49" xfId="2" applyNumberFormat="1" applyFont="1" applyFill="1" applyBorder="1" applyAlignment="1">
      <alignment horizontal="center" vertical="center" wrapText="1"/>
    </xf>
    <xf numFmtId="49" fontId="33" fillId="7" borderId="50" xfId="2" applyNumberFormat="1" applyFont="1" applyFill="1" applyBorder="1" applyAlignment="1">
      <alignment horizontal="center" vertical="center" wrapText="1"/>
    </xf>
    <xf numFmtId="49" fontId="33" fillId="7" borderId="52" xfId="2" applyNumberFormat="1" applyFont="1" applyFill="1" applyBorder="1" applyAlignment="1">
      <alignment horizontal="center" vertical="center" wrapText="1"/>
    </xf>
    <xf numFmtId="165" fontId="14" fillId="0" borderId="51" xfId="2" applyNumberFormat="1" applyFont="1" applyBorder="1" applyAlignment="1">
      <alignment horizontal="center" vertical="center"/>
    </xf>
    <xf numFmtId="0" fontId="11" fillId="10" borderId="52" xfId="2" applyFont="1" applyFill="1" applyBorder="1" applyAlignment="1">
      <alignment horizontal="center" vertical="center"/>
    </xf>
    <xf numFmtId="165" fontId="18" fillId="11" borderId="52" xfId="2" applyNumberFormat="1" applyFont="1" applyFill="1" applyBorder="1" applyAlignment="1">
      <alignment horizontal="center" vertical="center"/>
    </xf>
    <xf numFmtId="166" fontId="26" fillId="11" borderId="52" xfId="2" applyNumberFormat="1" applyFont="1" applyFill="1" applyBorder="1" applyAlignment="1">
      <alignment horizontal="center" vertical="center"/>
    </xf>
    <xf numFmtId="166" fontId="27" fillId="11" borderId="52" xfId="2" applyNumberFormat="1" applyFont="1" applyFill="1" applyBorder="1" applyAlignment="1">
      <alignment horizontal="center" vertical="center"/>
    </xf>
    <xf numFmtId="0" fontId="11" fillId="12" borderId="52" xfId="2" applyFont="1" applyFill="1" applyBorder="1" applyAlignment="1">
      <alignment horizontal="center" vertical="center"/>
    </xf>
    <xf numFmtId="166" fontId="28" fillId="13" borderId="52" xfId="2" applyNumberFormat="1" applyFont="1" applyFill="1" applyBorder="1" applyAlignment="1">
      <alignment horizontal="center" vertical="center"/>
    </xf>
    <xf numFmtId="166" fontId="28" fillId="6" borderId="52" xfId="2" applyNumberFormat="1" applyFont="1" applyFill="1" applyBorder="1" applyAlignment="1">
      <alignment horizontal="center" vertical="center"/>
    </xf>
    <xf numFmtId="166" fontId="29" fillId="9" borderId="52" xfId="2" applyNumberFormat="1" applyFont="1" applyFill="1" applyBorder="1" applyAlignment="1">
      <alignment horizontal="center" vertical="center"/>
    </xf>
    <xf numFmtId="166" fontId="14" fillId="9" borderId="52" xfId="2" applyNumberFormat="1" applyFont="1" applyFill="1" applyBorder="1" applyAlignment="1">
      <alignment horizontal="center" vertical="center" wrapText="1"/>
    </xf>
    <xf numFmtId="166" fontId="28" fillId="14" borderId="52" xfId="2" applyNumberFormat="1" applyFont="1" applyFill="1" applyBorder="1" applyAlignment="1">
      <alignment horizontal="center" vertical="center"/>
    </xf>
    <xf numFmtId="0" fontId="28" fillId="12" borderId="52" xfId="2" applyFont="1" applyFill="1" applyBorder="1" applyAlignment="1">
      <alignment horizontal="center" vertical="center"/>
    </xf>
    <xf numFmtId="166" fontId="12" fillId="6" borderId="52" xfId="2" applyNumberFormat="1" applyFont="1" applyFill="1" applyBorder="1" applyAlignment="1">
      <alignment horizontal="center" vertical="center"/>
    </xf>
    <xf numFmtId="166" fontId="28" fillId="12" borderId="52" xfId="2" applyNumberFormat="1" applyFont="1" applyFill="1" applyBorder="1" applyAlignment="1">
      <alignment horizontal="center" vertical="center"/>
    </xf>
    <xf numFmtId="166" fontId="11" fillId="6" borderId="52" xfId="2" applyNumberFormat="1" applyFont="1" applyFill="1" applyBorder="1" applyAlignment="1">
      <alignment horizontal="center" vertical="center"/>
    </xf>
    <xf numFmtId="166" fontId="18" fillId="0" borderId="52" xfId="2" applyNumberFormat="1" applyFont="1" applyBorder="1" applyAlignment="1">
      <alignment horizontal="center" vertical="center"/>
    </xf>
    <xf numFmtId="166" fontId="30" fillId="15" borderId="52" xfId="2" applyNumberFormat="1" applyFont="1" applyFill="1" applyBorder="1" applyAlignment="1">
      <alignment horizontal="center" vertical="center"/>
    </xf>
    <xf numFmtId="165" fontId="18" fillId="9" borderId="52" xfId="4" applyNumberFormat="1" applyFont="1" applyFill="1" applyBorder="1" applyAlignment="1">
      <alignment horizontal="center" vertical="center"/>
    </xf>
    <xf numFmtId="165" fontId="29" fillId="9" borderId="21" xfId="2" applyNumberFormat="1" applyFont="1" applyFill="1" applyBorder="1" applyAlignment="1">
      <alignment horizontal="center" vertical="center"/>
    </xf>
    <xf numFmtId="166" fontId="40" fillId="9" borderId="52" xfId="2" applyNumberFormat="1" applyFont="1" applyFill="1" applyBorder="1" applyAlignment="1">
      <alignment horizontal="center" vertical="center"/>
    </xf>
    <xf numFmtId="166" fontId="14" fillId="6" borderId="52" xfId="2" applyNumberFormat="1" applyFont="1" applyFill="1" applyBorder="1" applyAlignment="1">
      <alignment horizontal="center" vertical="center"/>
    </xf>
    <xf numFmtId="166" fontId="41" fillId="15" borderId="52" xfId="2" applyNumberFormat="1" applyFont="1" applyFill="1" applyBorder="1" applyAlignment="1">
      <alignment horizontal="center" vertical="center"/>
    </xf>
    <xf numFmtId="165" fontId="40" fillId="9" borderId="21" xfId="2" applyNumberFormat="1" applyFont="1" applyFill="1" applyBorder="1" applyAlignment="1">
      <alignment horizontal="center" vertical="center"/>
    </xf>
    <xf numFmtId="49" fontId="33" fillId="7" borderId="52" xfId="2" applyNumberFormat="1" applyFont="1" applyFill="1" applyBorder="1" applyAlignment="1">
      <alignment vertical="center" wrapText="1"/>
    </xf>
    <xf numFmtId="166" fontId="4" fillId="0" borderId="10" xfId="2" applyNumberFormat="1" applyFont="1" applyFill="1" applyBorder="1" applyAlignment="1">
      <alignment horizontal="center" vertical="center" wrapText="1"/>
    </xf>
    <xf numFmtId="0" fontId="15" fillId="6" borderId="24" xfId="2" applyFont="1" applyFill="1" applyBorder="1" applyAlignment="1">
      <alignment horizontal="center" vertical="center"/>
    </xf>
    <xf numFmtId="167" fontId="17" fillId="8" borderId="19" xfId="2" applyNumberFormat="1" applyFont="1" applyFill="1" applyBorder="1" applyAlignment="1">
      <alignment horizontal="center"/>
    </xf>
    <xf numFmtId="0" fontId="18" fillId="0" borderId="19" xfId="2" applyFont="1" applyBorder="1" applyAlignment="1">
      <alignment horizontal="center" vertical="center" wrapText="1"/>
    </xf>
    <xf numFmtId="164" fontId="11" fillId="7" borderId="10" xfId="3" applyNumberFormat="1" applyFont="1" applyFill="1" applyBorder="1" applyAlignment="1">
      <alignment horizontal="center" vertical="center" wrapText="1"/>
    </xf>
    <xf numFmtId="164" fontId="11" fillId="7" borderId="19" xfId="3" applyNumberFormat="1" applyFont="1" applyFill="1" applyBorder="1" applyAlignment="1">
      <alignment horizontal="center" vertical="center" wrapText="1"/>
    </xf>
    <xf numFmtId="0" fontId="15" fillId="6" borderId="55" xfId="2" applyFont="1" applyFill="1" applyBorder="1" applyAlignment="1">
      <alignment horizontal="center" vertical="center"/>
    </xf>
    <xf numFmtId="164" fontId="11" fillId="7" borderId="9" xfId="3" applyNumberFormat="1" applyFont="1" applyFill="1" applyBorder="1" applyAlignment="1">
      <alignment horizontal="center" vertical="center" wrapText="1"/>
    </xf>
    <xf numFmtId="167" fontId="17" fillId="8" borderId="9" xfId="2" applyNumberFormat="1" applyFont="1" applyFill="1" applyBorder="1" applyAlignment="1">
      <alignment horizontal="center"/>
    </xf>
    <xf numFmtId="0" fontId="4" fillId="0" borderId="9" xfId="2" applyFont="1" applyBorder="1" applyAlignment="1">
      <alignment horizontal="center" vertical="center" wrapText="1"/>
    </xf>
    <xf numFmtId="166" fontId="4" fillId="0" borderId="9" xfId="2" applyNumberFormat="1" applyFont="1" applyBorder="1" applyAlignment="1">
      <alignment horizontal="center" vertical="center" wrapText="1"/>
    </xf>
    <xf numFmtId="0" fontId="18" fillId="0" borderId="9" xfId="2" applyFont="1" applyBorder="1" applyAlignment="1">
      <alignment horizontal="center" vertical="center" wrapText="1"/>
    </xf>
    <xf numFmtId="0" fontId="18" fillId="8" borderId="56" xfId="2" applyFont="1" applyFill="1" applyBorder="1" applyAlignment="1">
      <alignment horizontal="left" vertical="center" wrapText="1"/>
    </xf>
    <xf numFmtId="166" fontId="4" fillId="0" borderId="57" xfId="2" applyNumberFormat="1" applyFont="1" applyBorder="1" applyAlignment="1">
      <alignment horizontal="center" vertical="center" wrapText="1"/>
    </xf>
    <xf numFmtId="164" fontId="11" fillId="7" borderId="10" xfId="3" applyNumberFormat="1" applyFont="1" applyFill="1" applyBorder="1" applyAlignment="1">
      <alignment horizontal="center" vertical="center" wrapText="1"/>
    </xf>
    <xf numFmtId="0" fontId="15" fillId="6" borderId="0" xfId="2" applyFont="1" applyFill="1" applyBorder="1" applyAlignment="1">
      <alignment horizontal="center" vertical="center"/>
    </xf>
    <xf numFmtId="164" fontId="11" fillId="7" borderId="0" xfId="3" applyNumberFormat="1" applyFont="1" applyFill="1" applyBorder="1" applyAlignment="1">
      <alignment horizontal="center" vertical="center" wrapText="1"/>
    </xf>
    <xf numFmtId="167" fontId="17" fillId="8" borderId="0" xfId="2" applyNumberFormat="1" applyFont="1" applyFill="1" applyBorder="1" applyAlignment="1">
      <alignment horizontal="center"/>
    </xf>
    <xf numFmtId="0" fontId="4" fillId="0" borderId="0" xfId="2" applyFont="1" applyBorder="1" applyAlignment="1">
      <alignment horizontal="center" vertical="center" wrapText="1"/>
    </xf>
    <xf numFmtId="166" fontId="4" fillId="0" borderId="0" xfId="2" applyNumberFormat="1" applyFont="1" applyBorder="1" applyAlignment="1">
      <alignment horizontal="center" vertical="center" wrapText="1"/>
    </xf>
    <xf numFmtId="0" fontId="18" fillId="0" borderId="0" xfId="2" applyFont="1" applyBorder="1" applyAlignment="1">
      <alignment horizontal="center" vertical="center" wrapText="1"/>
    </xf>
    <xf numFmtId="0" fontId="18" fillId="8" borderId="0" xfId="2" applyFont="1" applyFill="1" applyBorder="1" applyAlignment="1">
      <alignment horizontal="left" vertical="center" wrapText="1"/>
    </xf>
    <xf numFmtId="49" fontId="31" fillId="0" borderId="0" xfId="2" applyNumberFormat="1" applyFont="1" applyFill="1" applyBorder="1" applyAlignment="1">
      <alignment horizontal="center" vertical="center" wrapText="1"/>
    </xf>
    <xf numFmtId="49" fontId="33" fillId="7" borderId="0" xfId="2" applyNumberFormat="1" applyFont="1" applyFill="1" applyBorder="1" applyAlignment="1">
      <alignment horizontal="center" vertical="center" wrapText="1"/>
    </xf>
    <xf numFmtId="49" fontId="33" fillId="7" borderId="0" xfId="2" applyNumberFormat="1" applyFont="1" applyFill="1" applyBorder="1" applyAlignment="1">
      <alignment vertical="center" wrapText="1"/>
    </xf>
    <xf numFmtId="165" fontId="14" fillId="0" borderId="0" xfId="2" applyNumberFormat="1" applyFont="1" applyBorder="1" applyAlignment="1">
      <alignment horizontal="center" vertical="center"/>
    </xf>
    <xf numFmtId="0" fontId="11" fillId="10" borderId="0" xfId="2" applyFont="1" applyFill="1" applyBorder="1" applyAlignment="1">
      <alignment horizontal="center" vertical="center"/>
    </xf>
    <xf numFmtId="165" fontId="18" fillId="11" borderId="0" xfId="2" applyNumberFormat="1" applyFont="1" applyFill="1" applyBorder="1" applyAlignment="1">
      <alignment horizontal="center" vertical="center"/>
    </xf>
    <xf numFmtId="166" fontId="26" fillId="11" borderId="0" xfId="2" applyNumberFormat="1" applyFont="1" applyFill="1" applyBorder="1" applyAlignment="1">
      <alignment horizontal="center" vertical="center"/>
    </xf>
    <xf numFmtId="166" fontId="27" fillId="11" borderId="0" xfId="2" applyNumberFormat="1" applyFont="1" applyFill="1" applyBorder="1" applyAlignment="1">
      <alignment horizontal="center" vertical="center"/>
    </xf>
    <xf numFmtId="0" fontId="11" fillId="12" borderId="0" xfId="2" applyFont="1" applyFill="1" applyBorder="1" applyAlignment="1">
      <alignment horizontal="center" vertical="center"/>
    </xf>
    <xf numFmtId="166" fontId="28" fillId="13" borderId="0" xfId="2" applyNumberFormat="1" applyFont="1" applyFill="1" applyBorder="1" applyAlignment="1">
      <alignment horizontal="center" vertical="center"/>
    </xf>
    <xf numFmtId="166" fontId="28" fillId="6" borderId="0" xfId="2" applyNumberFormat="1" applyFont="1" applyFill="1" applyBorder="1" applyAlignment="1">
      <alignment horizontal="center" vertical="center"/>
    </xf>
    <xf numFmtId="166" fontId="29" fillId="9" borderId="0" xfId="2" applyNumberFormat="1" applyFont="1" applyFill="1" applyBorder="1" applyAlignment="1">
      <alignment horizontal="center" vertical="center"/>
    </xf>
    <xf numFmtId="166" fontId="14" fillId="9" borderId="0" xfId="2" applyNumberFormat="1" applyFont="1" applyFill="1" applyBorder="1" applyAlignment="1">
      <alignment horizontal="center" vertical="center" wrapText="1"/>
    </xf>
    <xf numFmtId="166" fontId="28" fillId="14" borderId="0" xfId="2" applyNumberFormat="1" applyFont="1" applyFill="1" applyBorder="1" applyAlignment="1">
      <alignment horizontal="center" vertical="center"/>
    </xf>
    <xf numFmtId="0" fontId="28" fillId="12" borderId="0" xfId="2" applyFont="1" applyFill="1" applyBorder="1" applyAlignment="1">
      <alignment horizontal="center" vertical="center"/>
    </xf>
    <xf numFmtId="166" fontId="12" fillId="6" borderId="0" xfId="2" applyNumberFormat="1" applyFont="1" applyFill="1" applyBorder="1" applyAlignment="1">
      <alignment horizontal="center" vertical="center"/>
    </xf>
    <xf numFmtId="166" fontId="28" fillId="12" borderId="0" xfId="2" applyNumberFormat="1" applyFont="1" applyFill="1" applyBorder="1" applyAlignment="1">
      <alignment horizontal="center" vertical="center"/>
    </xf>
    <xf numFmtId="166" fontId="11" fillId="6" borderId="0" xfId="2" applyNumberFormat="1" applyFont="1" applyFill="1" applyBorder="1" applyAlignment="1">
      <alignment horizontal="center" vertical="center"/>
    </xf>
    <xf numFmtId="166" fontId="18" fillId="0" borderId="0" xfId="2" applyNumberFormat="1" applyFont="1" applyBorder="1" applyAlignment="1">
      <alignment horizontal="center" vertical="center"/>
    </xf>
    <xf numFmtId="166" fontId="30" fillId="15" borderId="0" xfId="2" applyNumberFormat="1" applyFont="1" applyFill="1" applyBorder="1" applyAlignment="1">
      <alignment horizontal="center" vertical="center"/>
    </xf>
    <xf numFmtId="165" fontId="18" fillId="9" borderId="0" xfId="4" applyNumberFormat="1" applyFont="1" applyFill="1" applyBorder="1" applyAlignment="1">
      <alignment horizontal="center" vertical="center"/>
    </xf>
    <xf numFmtId="165" fontId="29" fillId="9" borderId="0" xfId="2" applyNumberFormat="1" applyFont="1" applyFill="1" applyBorder="1" applyAlignment="1">
      <alignment horizontal="center" vertical="center"/>
    </xf>
    <xf numFmtId="0" fontId="42" fillId="8" borderId="9" xfId="2" applyFont="1" applyFill="1" applyBorder="1" applyAlignment="1">
      <alignment horizontal="center" vertical="center" wrapText="1"/>
    </xf>
    <xf numFmtId="0" fontId="42" fillId="16" borderId="9" xfId="2" applyFont="1" applyFill="1" applyBorder="1" applyAlignment="1">
      <alignment horizontal="center" vertical="center" wrapText="1"/>
    </xf>
    <xf numFmtId="167" fontId="17" fillId="8" borderId="0" xfId="2" applyNumberFormat="1" applyFont="1" applyFill="1" applyBorder="1" applyAlignment="1">
      <alignment horizontal="center"/>
    </xf>
    <xf numFmtId="167" fontId="17" fillId="8" borderId="58" xfId="2" applyNumberFormat="1" applyFont="1" applyFill="1" applyBorder="1" applyAlignment="1">
      <alignment horizontal="center"/>
    </xf>
    <xf numFmtId="0" fontId="4" fillId="0" borderId="58" xfId="2" applyFont="1" applyBorder="1" applyAlignment="1">
      <alignment horizontal="center" vertical="center" wrapText="1"/>
    </xf>
    <xf numFmtId="166" fontId="4" fillId="0" borderId="58" xfId="2" applyNumberFormat="1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8" borderId="9" xfId="2" applyFont="1" applyFill="1" applyBorder="1" applyAlignment="1">
      <alignment horizontal="center" vertical="center" wrapText="1"/>
    </xf>
    <xf numFmtId="167" fontId="17" fillId="8" borderId="0" xfId="2" applyNumberFormat="1" applyFont="1" applyFill="1" applyBorder="1" applyAlignment="1">
      <alignment horizontal="center"/>
    </xf>
    <xf numFmtId="49" fontId="14" fillId="0" borderId="49" xfId="2" applyNumberFormat="1" applyFont="1" applyFill="1" applyBorder="1" applyAlignment="1">
      <alignment horizontal="center" vertical="center" wrapText="1"/>
    </xf>
    <xf numFmtId="0" fontId="43" fillId="0" borderId="17" xfId="0" applyFont="1" applyBorder="1" applyAlignment="1">
      <alignment horizontal="center" vertical="center"/>
    </xf>
    <xf numFmtId="0" fontId="44" fillId="0" borderId="18" xfId="0" applyFont="1" applyBorder="1" applyAlignment="1">
      <alignment vertical="center" wrapText="1"/>
    </xf>
    <xf numFmtId="0" fontId="44" fillId="0" borderId="18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2" fontId="45" fillId="0" borderId="0" xfId="0" applyNumberFormat="1" applyFont="1"/>
    <xf numFmtId="170" fontId="46" fillId="17" borderId="59" xfId="0" applyNumberFormat="1" applyFont="1" applyFill="1" applyBorder="1" applyAlignment="1">
      <alignment horizontal="center" vertical="center" wrapText="1"/>
    </xf>
    <xf numFmtId="165" fontId="31" fillId="18" borderId="59" xfId="0" applyNumberFormat="1" applyFont="1" applyFill="1" applyBorder="1" applyAlignment="1">
      <alignment horizontal="center" vertical="center"/>
    </xf>
    <xf numFmtId="0" fontId="15" fillId="19" borderId="59" xfId="0" applyFont="1" applyFill="1" applyBorder="1" applyAlignment="1">
      <alignment horizontal="center" vertical="center"/>
    </xf>
    <xf numFmtId="165" fontId="47" fillId="4" borderId="59" xfId="0" applyNumberFormat="1" applyFont="1" applyFill="1" applyBorder="1" applyAlignment="1">
      <alignment horizontal="center" vertical="center"/>
    </xf>
    <xf numFmtId="166" fontId="48" fillId="4" borderId="59" xfId="0" applyNumberFormat="1" applyFont="1" applyFill="1" applyBorder="1" applyAlignment="1">
      <alignment horizontal="center" vertical="center"/>
    </xf>
    <xf numFmtId="166" fontId="49" fillId="4" borderId="59" xfId="0" applyNumberFormat="1" applyFont="1" applyFill="1" applyBorder="1" applyAlignment="1">
      <alignment horizontal="center" vertical="center"/>
    </xf>
    <xf numFmtId="166" fontId="47" fillId="4" borderId="59" xfId="0" applyNumberFormat="1" applyFont="1" applyFill="1" applyBorder="1" applyAlignment="1">
      <alignment horizontal="center" vertical="center"/>
    </xf>
    <xf numFmtId="166" fontId="31" fillId="20" borderId="59" xfId="0" applyNumberFormat="1" applyFont="1" applyFill="1" applyBorder="1" applyAlignment="1">
      <alignment horizontal="center" vertical="center"/>
    </xf>
    <xf numFmtId="166" fontId="50" fillId="17" borderId="59" xfId="0" applyNumberFormat="1" applyFont="1" applyFill="1" applyBorder="1" applyAlignment="1">
      <alignment horizontal="center" vertical="center"/>
    </xf>
    <xf numFmtId="166" fontId="31" fillId="0" borderId="59" xfId="0" applyNumberFormat="1" applyFont="1" applyBorder="1" applyAlignment="1">
      <alignment horizontal="center" vertical="center" wrapText="1"/>
    </xf>
    <xf numFmtId="0" fontId="47" fillId="19" borderId="59" xfId="0" applyFont="1" applyFill="1" applyBorder="1" applyAlignment="1">
      <alignment horizontal="center" vertical="center"/>
    </xf>
    <xf numFmtId="166" fontId="51" fillId="17" borderId="59" xfId="0" applyNumberFormat="1" applyFont="1" applyFill="1" applyBorder="1" applyAlignment="1">
      <alignment horizontal="center" vertical="center"/>
    </xf>
    <xf numFmtId="166" fontId="47" fillId="19" borderId="59" xfId="0" applyNumberFormat="1" applyFont="1" applyFill="1" applyBorder="1" applyAlignment="1">
      <alignment horizontal="center" vertical="center"/>
    </xf>
    <xf numFmtId="166" fontId="47" fillId="17" borderId="59" xfId="0" applyNumberFormat="1" applyFont="1" applyFill="1" applyBorder="1" applyAlignment="1">
      <alignment horizontal="center" vertical="center"/>
    </xf>
    <xf numFmtId="166" fontId="47" fillId="0" borderId="59" xfId="0" applyNumberFormat="1" applyFont="1" applyBorder="1" applyAlignment="1">
      <alignment horizontal="center" vertical="center"/>
    </xf>
    <xf numFmtId="166" fontId="52" fillId="5" borderId="59" xfId="0" applyNumberFormat="1" applyFont="1" applyFill="1" applyBorder="1" applyAlignment="1">
      <alignment horizontal="center" vertical="center"/>
    </xf>
    <xf numFmtId="165" fontId="47" fillId="17" borderId="59" xfId="0" applyNumberFormat="1" applyFont="1" applyFill="1" applyBorder="1" applyAlignment="1">
      <alignment horizontal="center" vertical="center"/>
    </xf>
    <xf numFmtId="165" fontId="50" fillId="17" borderId="60" xfId="0" applyNumberFormat="1" applyFont="1" applyFill="1" applyBorder="1" applyAlignment="1">
      <alignment horizontal="center" vertical="center"/>
    </xf>
    <xf numFmtId="166" fontId="3" fillId="0" borderId="0" xfId="0" applyNumberFormat="1" applyFont="1"/>
    <xf numFmtId="165" fontId="53" fillId="0" borderId="61" xfId="0" applyNumberFormat="1" applyFont="1" applyBorder="1" applyAlignment="1">
      <alignment horizontal="center" vertical="center"/>
    </xf>
    <xf numFmtId="165" fontId="3" fillId="0" borderId="61" xfId="0" applyNumberFormat="1" applyFont="1" applyBorder="1" applyAlignment="1">
      <alignment horizontal="center" vertical="center"/>
    </xf>
    <xf numFmtId="2" fontId="54" fillId="0" borderId="61" xfId="0" applyNumberFormat="1" applyFont="1" applyBorder="1" applyAlignment="1">
      <alignment horizontal="center" vertical="center"/>
    </xf>
    <xf numFmtId="166" fontId="4" fillId="0" borderId="18" xfId="0" applyNumberFormat="1" applyFont="1" applyBorder="1" applyAlignment="1">
      <alignment horizontal="center" vertical="center" wrapText="1"/>
    </xf>
    <xf numFmtId="166" fontId="4" fillId="0" borderId="20" xfId="0" applyNumberFormat="1" applyFont="1" applyBorder="1" applyAlignment="1">
      <alignment horizontal="center" vertical="center" wrapText="1"/>
    </xf>
    <xf numFmtId="0" fontId="56" fillId="8" borderId="62" xfId="2" applyFont="1" applyFill="1" applyBorder="1" applyAlignment="1">
      <alignment horizontal="left" vertical="center" wrapText="1"/>
    </xf>
    <xf numFmtId="0" fontId="13" fillId="8" borderId="22" xfId="2" applyFont="1" applyFill="1" applyBorder="1" applyAlignment="1">
      <alignment horizontal="center" vertical="center" wrapText="1"/>
    </xf>
    <xf numFmtId="0" fontId="42" fillId="8" borderId="55" xfId="2" applyFont="1" applyFill="1" applyBorder="1" applyAlignment="1">
      <alignment horizontal="center" vertical="center" wrapText="1"/>
    </xf>
    <xf numFmtId="0" fontId="42" fillId="16" borderId="17" xfId="2" applyFont="1" applyFill="1" applyBorder="1" applyAlignment="1">
      <alignment horizontal="center" vertical="center" wrapText="1"/>
    </xf>
    <xf numFmtId="166" fontId="4" fillId="0" borderId="20" xfId="2" applyNumberFormat="1" applyFont="1" applyBorder="1" applyAlignment="1">
      <alignment horizontal="center" vertical="center" wrapText="1"/>
    </xf>
    <xf numFmtId="167" fontId="17" fillId="8" borderId="0" xfId="2" applyNumberFormat="1" applyFont="1" applyFill="1" applyBorder="1" applyAlignment="1">
      <alignment horizontal="center"/>
    </xf>
    <xf numFmtId="0" fontId="13" fillId="8" borderId="11" xfId="2" applyFont="1" applyFill="1" applyBorder="1" applyAlignment="1">
      <alignment horizontal="center" vertical="center" wrapText="1"/>
    </xf>
    <xf numFmtId="164" fontId="11" fillId="7" borderId="52" xfId="3" applyNumberFormat="1" applyFont="1" applyFill="1" applyBorder="1" applyAlignment="1">
      <alignment horizontal="center" vertical="center" wrapText="1"/>
    </xf>
    <xf numFmtId="0" fontId="57" fillId="6" borderId="0" xfId="4" applyFont="1" applyFill="1" applyAlignment="1">
      <alignment horizontal="center" vertical="center" wrapText="1"/>
    </xf>
    <xf numFmtId="164" fontId="11" fillId="7" borderId="18" xfId="3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3" fillId="0" borderId="4" xfId="0" applyFont="1" applyBorder="1" applyAlignment="1"/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/>
    <xf numFmtId="0" fontId="3" fillId="0" borderId="3" xfId="0" applyFont="1" applyBorder="1" applyAlignment="1"/>
    <xf numFmtId="164" fontId="11" fillId="7" borderId="10" xfId="3" applyNumberFormat="1" applyFont="1" applyFill="1" applyBorder="1" applyAlignment="1">
      <alignment horizontal="center" vertical="center" wrapText="1"/>
    </xf>
    <xf numFmtId="49" fontId="31" fillId="7" borderId="9" xfId="2" applyNumberFormat="1" applyFont="1" applyFill="1" applyBorder="1" applyAlignment="1">
      <alignment horizontal="center" vertical="center" wrapText="1"/>
    </xf>
    <xf numFmtId="164" fontId="11" fillId="7" borderId="19" xfId="3" applyNumberFormat="1" applyFont="1" applyFill="1" applyBorder="1" applyAlignment="1">
      <alignment horizontal="center" vertical="center" wrapText="1"/>
    </xf>
    <xf numFmtId="164" fontId="11" fillId="7" borderId="50" xfId="3" applyNumberFormat="1" applyFont="1" applyFill="1" applyBorder="1" applyAlignment="1">
      <alignment horizontal="center" vertical="center" wrapText="1"/>
    </xf>
    <xf numFmtId="164" fontId="11" fillId="7" borderId="51" xfId="3" applyNumberFormat="1" applyFont="1" applyFill="1" applyBorder="1" applyAlignment="1">
      <alignment horizontal="center" vertical="center" wrapText="1"/>
    </xf>
    <xf numFmtId="49" fontId="33" fillId="7" borderId="43" xfId="2" applyNumberFormat="1" applyFont="1" applyFill="1" applyBorder="1" applyAlignment="1">
      <alignment horizontal="center" vertical="center" wrapText="1"/>
    </xf>
    <xf numFmtId="49" fontId="33" fillId="7" borderId="45" xfId="2" applyNumberFormat="1" applyFont="1" applyFill="1" applyBorder="1" applyAlignment="1">
      <alignment horizontal="center" vertical="center" wrapText="1"/>
    </xf>
    <xf numFmtId="49" fontId="33" fillId="7" borderId="46" xfId="2" applyNumberFormat="1" applyFont="1" applyFill="1" applyBorder="1" applyAlignment="1">
      <alignment horizontal="center" vertical="center" wrapText="1"/>
    </xf>
    <xf numFmtId="49" fontId="14" fillId="7" borderId="9" xfId="2" applyNumberFormat="1" applyFont="1" applyFill="1" applyBorder="1" applyAlignment="1">
      <alignment horizontal="center" vertical="center" wrapText="1"/>
    </xf>
    <xf numFmtId="164" fontId="11" fillId="7" borderId="12" xfId="3" applyNumberFormat="1" applyFont="1" applyFill="1" applyBorder="1" applyAlignment="1">
      <alignment horizontal="center" vertical="center" wrapText="1"/>
    </xf>
    <xf numFmtId="0" fontId="15" fillId="6" borderId="30" xfId="2" applyFont="1" applyFill="1" applyBorder="1" applyAlignment="1">
      <alignment horizontal="center" vertical="center"/>
    </xf>
    <xf numFmtId="0" fontId="15" fillId="6" borderId="24" xfId="2" applyFont="1" applyFill="1" applyBorder="1" applyAlignment="1">
      <alignment horizontal="center" vertical="center"/>
    </xf>
    <xf numFmtId="164" fontId="11" fillId="7" borderId="31" xfId="3" applyNumberFormat="1" applyFont="1" applyFill="1" applyBorder="1" applyAlignment="1">
      <alignment horizontal="center" vertical="center" wrapText="1"/>
    </xf>
    <xf numFmtId="164" fontId="11" fillId="7" borderId="32" xfId="3" applyNumberFormat="1" applyFont="1" applyFill="1" applyBorder="1" applyAlignment="1">
      <alignment horizontal="center" vertical="center" wrapText="1"/>
    </xf>
    <xf numFmtId="164" fontId="11" fillId="7" borderId="36" xfId="3" applyNumberFormat="1" applyFont="1" applyFill="1" applyBorder="1" applyAlignment="1">
      <alignment horizontal="center" vertical="center" wrapText="1"/>
    </xf>
    <xf numFmtId="164" fontId="11" fillId="7" borderId="37" xfId="3" applyNumberFormat="1" applyFont="1" applyFill="1" applyBorder="1" applyAlignment="1">
      <alignment horizontal="center" vertical="center" wrapText="1"/>
    </xf>
    <xf numFmtId="167" fontId="17" fillId="8" borderId="33" xfId="2" applyNumberFormat="1" applyFont="1" applyFill="1" applyBorder="1" applyAlignment="1">
      <alignment horizontal="center"/>
    </xf>
    <xf numFmtId="167" fontId="17" fillId="8" borderId="19" xfId="2" applyNumberFormat="1" applyFont="1" applyFill="1" applyBorder="1" applyAlignment="1">
      <alignment horizontal="center"/>
    </xf>
    <xf numFmtId="0" fontId="18" fillId="0" borderId="33" xfId="2" applyFont="1" applyBorder="1" applyAlignment="1">
      <alignment horizontal="center" vertical="center" wrapText="1"/>
    </xf>
    <xf numFmtId="0" fontId="18" fillId="0" borderId="19" xfId="2" applyFont="1" applyBorder="1" applyAlignment="1">
      <alignment horizontal="center" vertical="center" wrapText="1"/>
    </xf>
    <xf numFmtId="0" fontId="18" fillId="8" borderId="34" xfId="2" applyFont="1" applyFill="1" applyBorder="1" applyAlignment="1">
      <alignment horizontal="left" vertical="center" wrapText="1"/>
    </xf>
    <xf numFmtId="0" fontId="18" fillId="8" borderId="25" xfId="2" applyFont="1" applyFill="1" applyBorder="1" applyAlignment="1">
      <alignment horizontal="left" vertical="center" wrapText="1"/>
    </xf>
    <xf numFmtId="49" fontId="31" fillId="7" borderId="30" xfId="2" applyNumberFormat="1" applyFont="1" applyFill="1" applyBorder="1" applyAlignment="1">
      <alignment horizontal="center" vertical="center" wrapText="1"/>
    </xf>
    <xf numFmtId="49" fontId="31" fillId="7" borderId="24" xfId="2" applyNumberFormat="1" applyFont="1" applyFill="1" applyBorder="1" applyAlignment="1">
      <alignment horizontal="center" vertical="center" wrapText="1"/>
    </xf>
    <xf numFmtId="49" fontId="33" fillId="7" borderId="31" xfId="2" applyNumberFormat="1" applyFont="1" applyFill="1" applyBorder="1" applyAlignment="1">
      <alignment horizontal="center" vertical="center" wrapText="1"/>
    </xf>
    <xf numFmtId="49" fontId="33" fillId="7" borderId="27" xfId="2" applyNumberFormat="1" applyFont="1" applyFill="1" applyBorder="1" applyAlignment="1">
      <alignment horizontal="center" vertical="center" wrapText="1"/>
    </xf>
    <xf numFmtId="49" fontId="33" fillId="7" borderId="28" xfId="2" applyNumberFormat="1" applyFont="1" applyFill="1" applyBorder="1" applyAlignment="1">
      <alignment horizontal="center" vertical="center" wrapText="1"/>
    </xf>
    <xf numFmtId="49" fontId="33" fillId="7" borderId="36" xfId="2" applyNumberFormat="1" applyFont="1" applyFill="1" applyBorder="1" applyAlignment="1">
      <alignment horizontal="center" vertical="center" wrapText="1"/>
    </xf>
    <xf numFmtId="49" fontId="33" fillId="7" borderId="26" xfId="2" applyNumberFormat="1" applyFont="1" applyFill="1" applyBorder="1" applyAlignment="1">
      <alignment horizontal="center" vertical="center" wrapText="1"/>
    </xf>
    <xf numFmtId="49" fontId="33" fillId="7" borderId="42" xfId="2" applyNumberFormat="1" applyFont="1" applyFill="1" applyBorder="1" applyAlignment="1">
      <alignment horizontal="center" vertical="center" wrapText="1"/>
    </xf>
    <xf numFmtId="164" fontId="11" fillId="7" borderId="43" xfId="3" applyNumberFormat="1" applyFont="1" applyFill="1" applyBorder="1" applyAlignment="1">
      <alignment horizontal="center" vertical="center" wrapText="1"/>
    </xf>
    <xf numFmtId="164" fontId="11" fillId="7" borderId="44" xfId="3" applyNumberFormat="1" applyFont="1" applyFill="1" applyBorder="1" applyAlignment="1">
      <alignment horizontal="center" vertical="center" wrapText="1"/>
    </xf>
    <xf numFmtId="167" fontId="17" fillId="8" borderId="0" xfId="2" applyNumberFormat="1" applyFont="1" applyFill="1" applyBorder="1" applyAlignment="1">
      <alignment horizontal="center"/>
    </xf>
    <xf numFmtId="0" fontId="11" fillId="0" borderId="53" xfId="0" applyFont="1" applyBorder="1" applyAlignment="1">
      <alignment horizontal="left" vertical="center" wrapText="1"/>
    </xf>
    <xf numFmtId="0" fontId="11" fillId="0" borderId="54" xfId="0" applyFont="1" applyBorder="1" applyAlignment="1">
      <alignment horizontal="left" vertical="center" wrapText="1"/>
    </xf>
    <xf numFmtId="49" fontId="14" fillId="7" borderId="50" xfId="2" applyNumberFormat="1" applyFont="1" applyFill="1" applyBorder="1" applyAlignment="1">
      <alignment horizontal="center" vertical="center" wrapText="1"/>
    </xf>
    <xf numFmtId="49" fontId="14" fillId="7" borderId="51" xfId="2" applyNumberFormat="1" applyFont="1" applyFill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1" fillId="0" borderId="54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</cellXfs>
  <cellStyles count="11">
    <cellStyle name="Excel Built-in Explanatory Text" xfId="3" xr:uid="{D1A3C7D5-EC7D-4E8C-BA73-81B5D88E8289}"/>
    <cellStyle name="Millares 2 2 3 2 2 2 2 2 2 2 2 2" xfId="7" xr:uid="{5F7AEFAD-09DB-430C-AD31-74A49DE2BB1D}"/>
    <cellStyle name="Normal" xfId="0" builtinId="0"/>
    <cellStyle name="Normal 10 2" xfId="1" xr:uid="{DB29F042-CEDC-4101-9417-045B37BA2C49}"/>
    <cellStyle name="Normal 19" xfId="6" xr:uid="{1027E2CF-0ADC-494B-8967-456060FFA8C3}"/>
    <cellStyle name="Normal 2 2" xfId="2" xr:uid="{C6009F8E-EAD1-4C3D-898D-8AD0223921B6}"/>
    <cellStyle name="Normal 2 3" xfId="5" xr:uid="{15829FCB-F3A0-4484-85DF-FDF0E44D0A5B}"/>
    <cellStyle name="Normal 2 3 2 2 5" xfId="8" xr:uid="{77E86CD4-8865-4D42-B087-A1FBD16830D9}"/>
    <cellStyle name="Normal 3 4 2" xfId="4" xr:uid="{20E132E2-C891-4270-B823-9A627320511B}"/>
    <cellStyle name="Normal 3 4 2 7" xfId="9" xr:uid="{9FCAFCDB-F2A2-485B-86A4-BF6085E49BC0}"/>
    <cellStyle name="Porcentaje" xfId="10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8.png"/><Relationship Id="rId7" Type="http://schemas.microsoft.com/office/2007/relationships/hdphoto" Target="../media/hdphoto3.wdp"/><Relationship Id="rId2" Type="http://schemas.microsoft.com/office/2007/relationships/hdphoto" Target="../media/hdphoto1.wdp"/><Relationship Id="rId1" Type="http://schemas.openxmlformats.org/officeDocument/2006/relationships/image" Target="../media/image7.png"/><Relationship Id="rId6" Type="http://schemas.openxmlformats.org/officeDocument/2006/relationships/image" Target="../media/image10.png"/><Relationship Id="rId11" Type="http://schemas.openxmlformats.org/officeDocument/2006/relationships/image" Target="../media/image13.png"/><Relationship Id="rId5" Type="http://schemas.openxmlformats.org/officeDocument/2006/relationships/image" Target="../media/image9.png"/><Relationship Id="rId10" Type="http://schemas.openxmlformats.org/officeDocument/2006/relationships/image" Target="../media/image12.png"/><Relationship Id="rId4" Type="http://schemas.microsoft.com/office/2007/relationships/hdphoto" Target="../media/hdphoto2.wdp"/><Relationship Id="rId9" Type="http://schemas.microsoft.com/office/2007/relationships/hdphoto" Target="../media/hdphoto4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1337830</xdr:colOff>
      <xdr:row>29</xdr:row>
      <xdr:rowOff>99580</xdr:rowOff>
    </xdr:from>
    <xdr:to>
      <xdr:col>4</xdr:col>
      <xdr:colOff>2608026</xdr:colOff>
      <xdr:row>29</xdr:row>
      <xdr:rowOff>2218892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7474AC0-EFB7-2BFD-2B49-BBE97EF2EC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459"/>
        <a:stretch/>
      </xdr:blipFill>
      <xdr:spPr>
        <a:xfrm>
          <a:off x="4299239" y="1485035"/>
          <a:ext cx="1270196" cy="2119312"/>
        </a:xfrm>
        <a:prstGeom prst="rect">
          <a:avLst/>
        </a:prstGeom>
      </xdr:spPr>
    </xdr:pic>
    <xdr:clientData/>
  </xdr:twoCellAnchor>
  <xdr:twoCellAnchor editAs="oneCell">
    <xdr:from>
      <xdr:col>4</xdr:col>
      <xdr:colOff>1212273</xdr:colOff>
      <xdr:row>23</xdr:row>
      <xdr:rowOff>103908</xdr:rowOff>
    </xdr:from>
    <xdr:to>
      <xdr:col>4</xdr:col>
      <xdr:colOff>3515591</xdr:colOff>
      <xdr:row>23</xdr:row>
      <xdr:rowOff>2571683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9FECF3D-1DC5-4205-974C-509F660D40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0" r="11736"/>
        <a:stretch>
          <a:fillRect/>
        </a:stretch>
      </xdr:blipFill>
      <xdr:spPr>
        <a:xfrm>
          <a:off x="4173682" y="1160317"/>
          <a:ext cx="2303318" cy="24677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1264228</xdr:colOff>
      <xdr:row>24</xdr:row>
      <xdr:rowOff>173182</xdr:rowOff>
    </xdr:from>
    <xdr:to>
      <xdr:col>4</xdr:col>
      <xdr:colOff>3373627</xdr:colOff>
      <xdr:row>24</xdr:row>
      <xdr:rowOff>2550828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BE5EEDF-0D25-F7B5-D6E2-52D5713D0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25637" y="4121727"/>
          <a:ext cx="2109399" cy="2377646"/>
        </a:xfrm>
        <a:prstGeom prst="rect">
          <a:avLst/>
        </a:prstGeom>
      </xdr:spPr>
    </xdr:pic>
    <xdr:clientData/>
  </xdr:twoCellAnchor>
  <xdr:oneCellAnchor>
    <xdr:from>
      <xdr:col>4</xdr:col>
      <xdr:colOff>666750</xdr:colOff>
      <xdr:row>20</xdr:row>
      <xdr:rowOff>0</xdr:rowOff>
    </xdr:from>
    <xdr:ext cx="1123950" cy="0"/>
    <xdr:pic>
      <xdr:nvPicPr>
        <xdr:cNvPr id="3" name="5 Imagen">
          <a:extLst>
            <a:ext uri="{FF2B5EF4-FFF2-40B4-BE49-F238E27FC236}">
              <a16:creationId xmlns:a16="http://schemas.microsoft.com/office/drawing/2014/main" id="{6802966F-D784-476D-A369-9CB1DF638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5" y="1143000"/>
          <a:ext cx="1123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3057525</xdr:colOff>
      <xdr:row>20</xdr:row>
      <xdr:rowOff>0</xdr:rowOff>
    </xdr:from>
    <xdr:ext cx="0" cy="28575"/>
    <xdr:sp macro="" textlink="">
      <xdr:nvSpPr>
        <xdr:cNvPr id="4" name="AutoShape 24" descr="resaltador ecológico.jpg">
          <a:extLst>
            <a:ext uri="{FF2B5EF4-FFF2-40B4-BE49-F238E27FC236}">
              <a16:creationId xmlns:a16="http://schemas.microsoft.com/office/drawing/2014/main" id="{FE7E7EE3-28FF-4A92-93E6-4B8C0EF5AADC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114300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3057525</xdr:colOff>
      <xdr:row>20</xdr:row>
      <xdr:rowOff>0</xdr:rowOff>
    </xdr:from>
    <xdr:ext cx="0" cy="28575"/>
    <xdr:sp macro="" textlink="">
      <xdr:nvSpPr>
        <xdr:cNvPr id="6" name="AutoShape 24" descr="resaltador ecológico.jpg">
          <a:extLst>
            <a:ext uri="{FF2B5EF4-FFF2-40B4-BE49-F238E27FC236}">
              <a16:creationId xmlns:a16="http://schemas.microsoft.com/office/drawing/2014/main" id="{85DF731C-3241-4B31-A0B0-A73164BF93A8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114300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96215" cy="38100"/>
    <xdr:sp macro="" textlink="">
      <xdr:nvSpPr>
        <xdr:cNvPr id="7" name="AutoShape 24" descr="resaltador ecológico.jpg">
          <a:extLst>
            <a:ext uri="{FF2B5EF4-FFF2-40B4-BE49-F238E27FC236}">
              <a16:creationId xmlns:a16="http://schemas.microsoft.com/office/drawing/2014/main" id="{5451917C-D814-491E-B28C-37ECACF1DB59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9621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96215" cy="38100"/>
    <xdr:sp macro="" textlink="">
      <xdr:nvSpPr>
        <xdr:cNvPr id="8" name="AutoShape 24" descr="resaltador ecológico.jpg">
          <a:extLst>
            <a:ext uri="{FF2B5EF4-FFF2-40B4-BE49-F238E27FC236}">
              <a16:creationId xmlns:a16="http://schemas.microsoft.com/office/drawing/2014/main" id="{F8F0873C-FB7A-46B1-917C-55C96D78343D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9621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3057525</xdr:colOff>
      <xdr:row>20</xdr:row>
      <xdr:rowOff>0</xdr:rowOff>
    </xdr:from>
    <xdr:ext cx="0" cy="28575"/>
    <xdr:sp macro="" textlink="">
      <xdr:nvSpPr>
        <xdr:cNvPr id="9" name="AutoShape 24" descr="resaltador ecológico.jpg">
          <a:extLst>
            <a:ext uri="{FF2B5EF4-FFF2-40B4-BE49-F238E27FC236}">
              <a16:creationId xmlns:a16="http://schemas.microsoft.com/office/drawing/2014/main" id="{12F7C3CF-9B37-4C57-A13D-4741DA751ADD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114300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96215" cy="38100"/>
    <xdr:sp macro="" textlink="">
      <xdr:nvSpPr>
        <xdr:cNvPr id="11" name="AutoShape 24" descr="resaltador ecológico.jpg">
          <a:extLst>
            <a:ext uri="{FF2B5EF4-FFF2-40B4-BE49-F238E27FC236}">
              <a16:creationId xmlns:a16="http://schemas.microsoft.com/office/drawing/2014/main" id="{501B8000-20E0-4A1C-BF7E-56789133388A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9621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3057525</xdr:colOff>
      <xdr:row>20</xdr:row>
      <xdr:rowOff>0</xdr:rowOff>
    </xdr:from>
    <xdr:ext cx="0" cy="28575"/>
    <xdr:sp macro="" textlink="">
      <xdr:nvSpPr>
        <xdr:cNvPr id="12" name="AutoShape 24" descr="resaltador ecológico.jpg">
          <a:extLst>
            <a:ext uri="{FF2B5EF4-FFF2-40B4-BE49-F238E27FC236}">
              <a16:creationId xmlns:a16="http://schemas.microsoft.com/office/drawing/2014/main" id="{F9F00C49-CBD1-4C7D-BFF2-CBCB065032DB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114300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96215" cy="38100"/>
    <xdr:sp macro="" textlink="">
      <xdr:nvSpPr>
        <xdr:cNvPr id="13" name="AutoShape 24" descr="resaltador ecológico.jpg">
          <a:extLst>
            <a:ext uri="{FF2B5EF4-FFF2-40B4-BE49-F238E27FC236}">
              <a16:creationId xmlns:a16="http://schemas.microsoft.com/office/drawing/2014/main" id="{AA5FB776-D9A2-47C3-8BC0-7975A20E8F8F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9621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3057525</xdr:colOff>
      <xdr:row>20</xdr:row>
      <xdr:rowOff>0</xdr:rowOff>
    </xdr:from>
    <xdr:ext cx="0" cy="28575"/>
    <xdr:sp macro="" textlink="">
      <xdr:nvSpPr>
        <xdr:cNvPr id="14" name="AutoShape 24" descr="resaltador ecológico.jpg">
          <a:extLst>
            <a:ext uri="{FF2B5EF4-FFF2-40B4-BE49-F238E27FC236}">
              <a16:creationId xmlns:a16="http://schemas.microsoft.com/office/drawing/2014/main" id="{C51019AB-5807-4558-A2B1-DEB2A06296F4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114300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96215" cy="38100"/>
    <xdr:sp macro="" textlink="">
      <xdr:nvSpPr>
        <xdr:cNvPr id="15" name="AutoShape 24" descr="resaltador ecológico.jpg">
          <a:extLst>
            <a:ext uri="{FF2B5EF4-FFF2-40B4-BE49-F238E27FC236}">
              <a16:creationId xmlns:a16="http://schemas.microsoft.com/office/drawing/2014/main" id="{EC7D1B34-E628-4AA2-AEA6-21C374F70647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9621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3057525</xdr:colOff>
      <xdr:row>20</xdr:row>
      <xdr:rowOff>0</xdr:rowOff>
    </xdr:from>
    <xdr:ext cx="0" cy="28575"/>
    <xdr:sp macro="" textlink="">
      <xdr:nvSpPr>
        <xdr:cNvPr id="16" name="AutoShape 24" descr="resaltador ecológico.jpg">
          <a:extLst>
            <a:ext uri="{FF2B5EF4-FFF2-40B4-BE49-F238E27FC236}">
              <a16:creationId xmlns:a16="http://schemas.microsoft.com/office/drawing/2014/main" id="{B072AF63-2BF0-427B-A116-FB13BEF0212D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114300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96215" cy="38100"/>
    <xdr:sp macro="" textlink="">
      <xdr:nvSpPr>
        <xdr:cNvPr id="17" name="AutoShape 24" descr="resaltador ecológico.jpg">
          <a:extLst>
            <a:ext uri="{FF2B5EF4-FFF2-40B4-BE49-F238E27FC236}">
              <a16:creationId xmlns:a16="http://schemas.microsoft.com/office/drawing/2014/main" id="{FD533CE3-AE16-4944-BBB3-E60EC31B657E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9621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8" name="AutoShape 10">
          <a:extLst>
            <a:ext uri="{FF2B5EF4-FFF2-40B4-BE49-F238E27FC236}">
              <a16:creationId xmlns:a16="http://schemas.microsoft.com/office/drawing/2014/main" id="{F3C2E50C-13B5-4D78-A379-5206C9C8A0E4}"/>
            </a:ext>
          </a:extLst>
        </xdr:cNvPr>
        <xdr:cNvSpPr>
          <a:spLocks noChangeAspect="1" noChangeArrowheads="1"/>
        </xdr:cNvSpPr>
      </xdr:nvSpPr>
      <xdr:spPr bwMode="auto">
        <a:xfrm>
          <a:off x="248602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9" name="AutoShape 11">
          <a:extLst>
            <a:ext uri="{FF2B5EF4-FFF2-40B4-BE49-F238E27FC236}">
              <a16:creationId xmlns:a16="http://schemas.microsoft.com/office/drawing/2014/main" id="{5EC4D3F7-3499-4BBE-A6A8-DC38A89E7E6A}"/>
            </a:ext>
          </a:extLst>
        </xdr:cNvPr>
        <xdr:cNvSpPr>
          <a:spLocks noChangeAspect="1" noChangeArrowheads="1"/>
        </xdr:cNvSpPr>
      </xdr:nvSpPr>
      <xdr:spPr bwMode="auto">
        <a:xfrm>
          <a:off x="248602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20" name="AutoShape 10">
          <a:extLst>
            <a:ext uri="{FF2B5EF4-FFF2-40B4-BE49-F238E27FC236}">
              <a16:creationId xmlns:a16="http://schemas.microsoft.com/office/drawing/2014/main" id="{A5460BA2-3D54-4E4B-A220-DFD40B6DB1C4}"/>
            </a:ext>
          </a:extLst>
        </xdr:cNvPr>
        <xdr:cNvSpPr>
          <a:spLocks noChangeAspect="1" noChangeArrowheads="1"/>
        </xdr:cNvSpPr>
      </xdr:nvSpPr>
      <xdr:spPr bwMode="auto">
        <a:xfrm>
          <a:off x="248602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21" name="AutoShape 11">
          <a:extLst>
            <a:ext uri="{FF2B5EF4-FFF2-40B4-BE49-F238E27FC236}">
              <a16:creationId xmlns:a16="http://schemas.microsoft.com/office/drawing/2014/main" id="{D9952A74-A33D-49AC-944E-B972A3E8DD17}"/>
            </a:ext>
          </a:extLst>
        </xdr:cNvPr>
        <xdr:cNvSpPr>
          <a:spLocks noChangeAspect="1" noChangeArrowheads="1"/>
        </xdr:cNvSpPr>
      </xdr:nvSpPr>
      <xdr:spPr bwMode="auto">
        <a:xfrm>
          <a:off x="248602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3057525</xdr:colOff>
      <xdr:row>20</xdr:row>
      <xdr:rowOff>0</xdr:rowOff>
    </xdr:from>
    <xdr:ext cx="0" cy="28575"/>
    <xdr:sp macro="" textlink="">
      <xdr:nvSpPr>
        <xdr:cNvPr id="22" name="AutoShape 24" descr="resaltador ecológico.jpg">
          <a:extLst>
            <a:ext uri="{FF2B5EF4-FFF2-40B4-BE49-F238E27FC236}">
              <a16:creationId xmlns:a16="http://schemas.microsoft.com/office/drawing/2014/main" id="{FF46DCCE-241D-46D9-89F7-081F05C7A0AA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114300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3057525</xdr:colOff>
      <xdr:row>20</xdr:row>
      <xdr:rowOff>0</xdr:rowOff>
    </xdr:from>
    <xdr:ext cx="0" cy="28575"/>
    <xdr:sp macro="" textlink="">
      <xdr:nvSpPr>
        <xdr:cNvPr id="23" name="AutoShape 24" descr="resaltador ecológico.jpg">
          <a:extLst>
            <a:ext uri="{FF2B5EF4-FFF2-40B4-BE49-F238E27FC236}">
              <a16:creationId xmlns:a16="http://schemas.microsoft.com/office/drawing/2014/main" id="{2F03D11C-065A-40A2-9B18-18EC96957B4A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114300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88684" cy="38100"/>
    <xdr:sp macro="" textlink="">
      <xdr:nvSpPr>
        <xdr:cNvPr id="24" name="AutoShape 24" descr="resaltador ecológico.jpg">
          <a:extLst>
            <a:ext uri="{FF2B5EF4-FFF2-40B4-BE49-F238E27FC236}">
              <a16:creationId xmlns:a16="http://schemas.microsoft.com/office/drawing/2014/main" id="{9C2EBF79-2963-4BD4-AB99-62563015F2F4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88684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88684" cy="38100"/>
    <xdr:sp macro="" textlink="">
      <xdr:nvSpPr>
        <xdr:cNvPr id="25" name="AutoShape 24" descr="resaltador ecológico.jpg">
          <a:extLst>
            <a:ext uri="{FF2B5EF4-FFF2-40B4-BE49-F238E27FC236}">
              <a16:creationId xmlns:a16="http://schemas.microsoft.com/office/drawing/2014/main" id="{F9A24F26-C18E-4FDA-8BC0-071A42994D05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88684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3057525</xdr:colOff>
      <xdr:row>20</xdr:row>
      <xdr:rowOff>0</xdr:rowOff>
    </xdr:from>
    <xdr:ext cx="0" cy="28575"/>
    <xdr:sp macro="" textlink="">
      <xdr:nvSpPr>
        <xdr:cNvPr id="26" name="AutoShape 24" descr="resaltador ecológico.jpg">
          <a:extLst>
            <a:ext uri="{FF2B5EF4-FFF2-40B4-BE49-F238E27FC236}">
              <a16:creationId xmlns:a16="http://schemas.microsoft.com/office/drawing/2014/main" id="{47708D0F-192B-4AD0-ADE2-AD2801383C62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114300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88684" cy="38100"/>
    <xdr:sp macro="" textlink="">
      <xdr:nvSpPr>
        <xdr:cNvPr id="27" name="AutoShape 24" descr="resaltador ecológico.jpg">
          <a:extLst>
            <a:ext uri="{FF2B5EF4-FFF2-40B4-BE49-F238E27FC236}">
              <a16:creationId xmlns:a16="http://schemas.microsoft.com/office/drawing/2014/main" id="{B3AC7292-2FE4-4AC0-9864-D1C71216157D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88684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3057525</xdr:colOff>
      <xdr:row>20</xdr:row>
      <xdr:rowOff>0</xdr:rowOff>
    </xdr:from>
    <xdr:ext cx="0" cy="28575"/>
    <xdr:sp macro="" textlink="">
      <xdr:nvSpPr>
        <xdr:cNvPr id="28" name="AutoShape 24" descr="resaltador ecológico.jpg">
          <a:extLst>
            <a:ext uri="{FF2B5EF4-FFF2-40B4-BE49-F238E27FC236}">
              <a16:creationId xmlns:a16="http://schemas.microsoft.com/office/drawing/2014/main" id="{49E16C87-5B6B-4848-A4E2-00FE31AEF869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114300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88684" cy="38100"/>
    <xdr:sp macro="" textlink="">
      <xdr:nvSpPr>
        <xdr:cNvPr id="29" name="AutoShape 24" descr="resaltador ecológico.jpg">
          <a:extLst>
            <a:ext uri="{FF2B5EF4-FFF2-40B4-BE49-F238E27FC236}">
              <a16:creationId xmlns:a16="http://schemas.microsoft.com/office/drawing/2014/main" id="{E0BDAFEF-E56E-4722-9D00-256C92408B9D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88684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3057525</xdr:colOff>
      <xdr:row>20</xdr:row>
      <xdr:rowOff>0</xdr:rowOff>
    </xdr:from>
    <xdr:ext cx="0" cy="28575"/>
    <xdr:sp macro="" textlink="">
      <xdr:nvSpPr>
        <xdr:cNvPr id="30" name="AutoShape 24" descr="resaltador ecológico.jpg">
          <a:extLst>
            <a:ext uri="{FF2B5EF4-FFF2-40B4-BE49-F238E27FC236}">
              <a16:creationId xmlns:a16="http://schemas.microsoft.com/office/drawing/2014/main" id="{C6C33D25-2BC9-4C3B-95B9-10F89C47ED61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114300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88684" cy="38100"/>
    <xdr:sp macro="" textlink="">
      <xdr:nvSpPr>
        <xdr:cNvPr id="31" name="AutoShape 24" descr="resaltador ecológico.jpg">
          <a:extLst>
            <a:ext uri="{FF2B5EF4-FFF2-40B4-BE49-F238E27FC236}">
              <a16:creationId xmlns:a16="http://schemas.microsoft.com/office/drawing/2014/main" id="{54004633-1A39-4190-A6A8-44DD58145FFD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88684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3057525</xdr:colOff>
      <xdr:row>20</xdr:row>
      <xdr:rowOff>0</xdr:rowOff>
    </xdr:from>
    <xdr:ext cx="0" cy="28575"/>
    <xdr:sp macro="" textlink="">
      <xdr:nvSpPr>
        <xdr:cNvPr id="32" name="AutoShape 24" descr="resaltador ecológico.jpg">
          <a:extLst>
            <a:ext uri="{FF2B5EF4-FFF2-40B4-BE49-F238E27FC236}">
              <a16:creationId xmlns:a16="http://schemas.microsoft.com/office/drawing/2014/main" id="{54786298-C393-4D0F-A9B4-2B1F31704549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114300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88684" cy="38100"/>
    <xdr:sp macro="" textlink="">
      <xdr:nvSpPr>
        <xdr:cNvPr id="33" name="AutoShape 24" descr="resaltador ecológico.jpg">
          <a:extLst>
            <a:ext uri="{FF2B5EF4-FFF2-40B4-BE49-F238E27FC236}">
              <a16:creationId xmlns:a16="http://schemas.microsoft.com/office/drawing/2014/main" id="{2361B0BC-FC46-47E4-A91A-FF3286419F08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88684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34" name="AutoShape 10">
          <a:extLst>
            <a:ext uri="{FF2B5EF4-FFF2-40B4-BE49-F238E27FC236}">
              <a16:creationId xmlns:a16="http://schemas.microsoft.com/office/drawing/2014/main" id="{AAD380ED-AACA-4E8C-83C3-76E692D150AF}"/>
            </a:ext>
          </a:extLst>
        </xdr:cNvPr>
        <xdr:cNvSpPr>
          <a:spLocks noChangeAspect="1" noChangeArrowheads="1"/>
        </xdr:cNvSpPr>
      </xdr:nvSpPr>
      <xdr:spPr bwMode="auto">
        <a:xfrm>
          <a:off x="248602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35" name="AutoShape 11">
          <a:extLst>
            <a:ext uri="{FF2B5EF4-FFF2-40B4-BE49-F238E27FC236}">
              <a16:creationId xmlns:a16="http://schemas.microsoft.com/office/drawing/2014/main" id="{878CE1D5-2E0E-477B-A993-94D37214211C}"/>
            </a:ext>
          </a:extLst>
        </xdr:cNvPr>
        <xdr:cNvSpPr>
          <a:spLocks noChangeAspect="1" noChangeArrowheads="1"/>
        </xdr:cNvSpPr>
      </xdr:nvSpPr>
      <xdr:spPr bwMode="auto">
        <a:xfrm>
          <a:off x="248602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36" name="AutoShape 10">
          <a:extLst>
            <a:ext uri="{FF2B5EF4-FFF2-40B4-BE49-F238E27FC236}">
              <a16:creationId xmlns:a16="http://schemas.microsoft.com/office/drawing/2014/main" id="{256AB2A2-F364-450B-8B18-E47DB46F3BC8}"/>
            </a:ext>
          </a:extLst>
        </xdr:cNvPr>
        <xdr:cNvSpPr>
          <a:spLocks noChangeAspect="1" noChangeArrowheads="1"/>
        </xdr:cNvSpPr>
      </xdr:nvSpPr>
      <xdr:spPr bwMode="auto">
        <a:xfrm>
          <a:off x="248602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37" name="AutoShape 11">
          <a:extLst>
            <a:ext uri="{FF2B5EF4-FFF2-40B4-BE49-F238E27FC236}">
              <a16:creationId xmlns:a16="http://schemas.microsoft.com/office/drawing/2014/main" id="{681CD928-D8DF-4130-89C1-BD96F8438CA2}"/>
            </a:ext>
          </a:extLst>
        </xdr:cNvPr>
        <xdr:cNvSpPr>
          <a:spLocks noChangeAspect="1" noChangeArrowheads="1"/>
        </xdr:cNvSpPr>
      </xdr:nvSpPr>
      <xdr:spPr bwMode="auto">
        <a:xfrm>
          <a:off x="248602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38" name="AutoShape 294" descr="blob:https://web.whatsapp.com/e80b1315-4530-4c5e-af0c-74c88af6342e">
          <a:extLst>
            <a:ext uri="{FF2B5EF4-FFF2-40B4-BE49-F238E27FC236}">
              <a16:creationId xmlns:a16="http://schemas.microsoft.com/office/drawing/2014/main" id="{6344A697-4411-4CF3-929A-497FB3618B03}"/>
            </a:ext>
          </a:extLst>
        </xdr:cNvPr>
        <xdr:cNvSpPr>
          <a:spLocks noChangeAspect="1" noChangeArrowheads="1"/>
        </xdr:cNvSpPr>
      </xdr:nvSpPr>
      <xdr:spPr bwMode="auto">
        <a:xfrm>
          <a:off x="2486025" y="11430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39" name="AutoShape 295" descr="blob:https://web.whatsapp.com/e80b1315-4530-4c5e-af0c-74c88af6342e">
          <a:extLst>
            <a:ext uri="{FF2B5EF4-FFF2-40B4-BE49-F238E27FC236}">
              <a16:creationId xmlns:a16="http://schemas.microsoft.com/office/drawing/2014/main" id="{F032D3DC-93DA-49D8-AD78-9D7202F00F98}"/>
            </a:ext>
          </a:extLst>
        </xdr:cNvPr>
        <xdr:cNvSpPr>
          <a:spLocks noChangeAspect="1" noChangeArrowheads="1"/>
        </xdr:cNvSpPr>
      </xdr:nvSpPr>
      <xdr:spPr bwMode="auto">
        <a:xfrm>
          <a:off x="2486025" y="11430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40" name="AutoShape 294" descr="blob:https://web.whatsapp.com/e80b1315-4530-4c5e-af0c-74c88af6342e">
          <a:extLst>
            <a:ext uri="{FF2B5EF4-FFF2-40B4-BE49-F238E27FC236}">
              <a16:creationId xmlns:a16="http://schemas.microsoft.com/office/drawing/2014/main" id="{5C0AF87A-3833-47E9-8C6C-861599989086}"/>
            </a:ext>
          </a:extLst>
        </xdr:cNvPr>
        <xdr:cNvSpPr>
          <a:spLocks noChangeAspect="1" noChangeArrowheads="1"/>
        </xdr:cNvSpPr>
      </xdr:nvSpPr>
      <xdr:spPr bwMode="auto">
        <a:xfrm>
          <a:off x="2486025" y="11430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41" name="AutoShape 295" descr="blob:https://web.whatsapp.com/e80b1315-4530-4c5e-af0c-74c88af6342e">
          <a:extLst>
            <a:ext uri="{FF2B5EF4-FFF2-40B4-BE49-F238E27FC236}">
              <a16:creationId xmlns:a16="http://schemas.microsoft.com/office/drawing/2014/main" id="{DF2DF883-8868-47B4-8C00-7C5753F2CE18}"/>
            </a:ext>
          </a:extLst>
        </xdr:cNvPr>
        <xdr:cNvSpPr>
          <a:spLocks noChangeAspect="1" noChangeArrowheads="1"/>
        </xdr:cNvSpPr>
      </xdr:nvSpPr>
      <xdr:spPr bwMode="auto">
        <a:xfrm>
          <a:off x="2486025" y="11430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42" name="AutoShape 294" descr="blob:https://web.whatsapp.com/e80b1315-4530-4c5e-af0c-74c88af6342e">
          <a:extLst>
            <a:ext uri="{FF2B5EF4-FFF2-40B4-BE49-F238E27FC236}">
              <a16:creationId xmlns:a16="http://schemas.microsoft.com/office/drawing/2014/main" id="{31DBE893-449A-48E3-AF4E-84796C0168CE}"/>
            </a:ext>
          </a:extLst>
        </xdr:cNvPr>
        <xdr:cNvSpPr>
          <a:spLocks noChangeAspect="1" noChangeArrowheads="1"/>
        </xdr:cNvSpPr>
      </xdr:nvSpPr>
      <xdr:spPr bwMode="auto">
        <a:xfrm>
          <a:off x="2486025" y="11430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43" name="AutoShape 295" descr="blob:https://web.whatsapp.com/e80b1315-4530-4c5e-af0c-74c88af6342e">
          <a:extLst>
            <a:ext uri="{FF2B5EF4-FFF2-40B4-BE49-F238E27FC236}">
              <a16:creationId xmlns:a16="http://schemas.microsoft.com/office/drawing/2014/main" id="{F6CA9CD1-FD42-4D70-8027-7C72F85E0812}"/>
            </a:ext>
          </a:extLst>
        </xdr:cNvPr>
        <xdr:cNvSpPr>
          <a:spLocks noChangeAspect="1" noChangeArrowheads="1"/>
        </xdr:cNvSpPr>
      </xdr:nvSpPr>
      <xdr:spPr bwMode="auto">
        <a:xfrm>
          <a:off x="2486025" y="11430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44" name="AutoShape 294" descr="blob:https://web.whatsapp.com/e80b1315-4530-4c5e-af0c-74c88af6342e">
          <a:extLst>
            <a:ext uri="{FF2B5EF4-FFF2-40B4-BE49-F238E27FC236}">
              <a16:creationId xmlns:a16="http://schemas.microsoft.com/office/drawing/2014/main" id="{9B79D2A9-9467-4EF1-95B8-F13F99CFD204}"/>
            </a:ext>
          </a:extLst>
        </xdr:cNvPr>
        <xdr:cNvSpPr>
          <a:spLocks noChangeAspect="1" noChangeArrowheads="1"/>
        </xdr:cNvSpPr>
      </xdr:nvSpPr>
      <xdr:spPr bwMode="auto">
        <a:xfrm>
          <a:off x="2486025" y="11430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45" name="AutoShape 295" descr="blob:https://web.whatsapp.com/e80b1315-4530-4c5e-af0c-74c88af6342e">
          <a:extLst>
            <a:ext uri="{FF2B5EF4-FFF2-40B4-BE49-F238E27FC236}">
              <a16:creationId xmlns:a16="http://schemas.microsoft.com/office/drawing/2014/main" id="{779C2D55-EACF-4823-B5E6-A6EC7EF3BAB8}"/>
            </a:ext>
          </a:extLst>
        </xdr:cNvPr>
        <xdr:cNvSpPr>
          <a:spLocks noChangeAspect="1" noChangeArrowheads="1"/>
        </xdr:cNvSpPr>
      </xdr:nvSpPr>
      <xdr:spPr bwMode="auto">
        <a:xfrm>
          <a:off x="2486025" y="11430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96215" cy="38100"/>
    <xdr:sp macro="" textlink="">
      <xdr:nvSpPr>
        <xdr:cNvPr id="46" name="AutoShape 24" descr="resaltador ecológico.jpg">
          <a:extLst>
            <a:ext uri="{FF2B5EF4-FFF2-40B4-BE49-F238E27FC236}">
              <a16:creationId xmlns:a16="http://schemas.microsoft.com/office/drawing/2014/main" id="{4708BE7B-BB1F-45D0-8FB9-2F63CA875EFD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9621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96215" cy="38100"/>
    <xdr:sp macro="" textlink="">
      <xdr:nvSpPr>
        <xdr:cNvPr id="47" name="AutoShape 24" descr="resaltador ecológico.jpg">
          <a:extLst>
            <a:ext uri="{FF2B5EF4-FFF2-40B4-BE49-F238E27FC236}">
              <a16:creationId xmlns:a16="http://schemas.microsoft.com/office/drawing/2014/main" id="{0F245FC7-C132-46DA-8426-2CEEC61A3D64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9621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96215" cy="38100"/>
    <xdr:sp macro="" textlink="">
      <xdr:nvSpPr>
        <xdr:cNvPr id="48" name="AutoShape 24" descr="resaltador ecológico.jpg">
          <a:extLst>
            <a:ext uri="{FF2B5EF4-FFF2-40B4-BE49-F238E27FC236}">
              <a16:creationId xmlns:a16="http://schemas.microsoft.com/office/drawing/2014/main" id="{10047CB3-4F1E-4D89-BCC0-FAD34ACC6B5C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9621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96215" cy="38100"/>
    <xdr:sp macro="" textlink="">
      <xdr:nvSpPr>
        <xdr:cNvPr id="49" name="AutoShape 24" descr="resaltador ecológico.jpg">
          <a:extLst>
            <a:ext uri="{FF2B5EF4-FFF2-40B4-BE49-F238E27FC236}">
              <a16:creationId xmlns:a16="http://schemas.microsoft.com/office/drawing/2014/main" id="{723F93E3-1B44-4CE8-BF3C-1BCD9F01F302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9621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96215" cy="38100"/>
    <xdr:sp macro="" textlink="">
      <xdr:nvSpPr>
        <xdr:cNvPr id="50" name="AutoShape 24" descr="resaltador ecológico.jpg">
          <a:extLst>
            <a:ext uri="{FF2B5EF4-FFF2-40B4-BE49-F238E27FC236}">
              <a16:creationId xmlns:a16="http://schemas.microsoft.com/office/drawing/2014/main" id="{7128F0FD-11AE-4075-8289-F873ACE87321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9621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96215" cy="38100"/>
    <xdr:sp macro="" textlink="">
      <xdr:nvSpPr>
        <xdr:cNvPr id="51" name="AutoShape 24" descr="resaltador ecológico.jpg">
          <a:extLst>
            <a:ext uri="{FF2B5EF4-FFF2-40B4-BE49-F238E27FC236}">
              <a16:creationId xmlns:a16="http://schemas.microsoft.com/office/drawing/2014/main" id="{4B9A8F6D-D3D6-4E4B-AA08-FAF4F5C284E7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9621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88684" cy="38100"/>
    <xdr:sp macro="" textlink="">
      <xdr:nvSpPr>
        <xdr:cNvPr id="52" name="AutoShape 24" descr="resaltador ecológico.jpg">
          <a:extLst>
            <a:ext uri="{FF2B5EF4-FFF2-40B4-BE49-F238E27FC236}">
              <a16:creationId xmlns:a16="http://schemas.microsoft.com/office/drawing/2014/main" id="{87A2AA07-5D49-4AA6-BDFB-387C9A1A5F80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88684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88684" cy="38100"/>
    <xdr:sp macro="" textlink="">
      <xdr:nvSpPr>
        <xdr:cNvPr id="53" name="AutoShape 24" descr="resaltador ecológico.jpg">
          <a:extLst>
            <a:ext uri="{FF2B5EF4-FFF2-40B4-BE49-F238E27FC236}">
              <a16:creationId xmlns:a16="http://schemas.microsoft.com/office/drawing/2014/main" id="{FDB894EF-4933-4716-A731-4DC629135A1F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88684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88684" cy="38100"/>
    <xdr:sp macro="" textlink="">
      <xdr:nvSpPr>
        <xdr:cNvPr id="54" name="AutoShape 24" descr="resaltador ecológico.jpg">
          <a:extLst>
            <a:ext uri="{FF2B5EF4-FFF2-40B4-BE49-F238E27FC236}">
              <a16:creationId xmlns:a16="http://schemas.microsoft.com/office/drawing/2014/main" id="{F3EBEDFF-36D7-426E-9579-AF5EAE67429D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88684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88684" cy="38100"/>
    <xdr:sp macro="" textlink="">
      <xdr:nvSpPr>
        <xdr:cNvPr id="55" name="AutoShape 24" descr="resaltador ecológico.jpg">
          <a:extLst>
            <a:ext uri="{FF2B5EF4-FFF2-40B4-BE49-F238E27FC236}">
              <a16:creationId xmlns:a16="http://schemas.microsoft.com/office/drawing/2014/main" id="{ACF65BD2-C0A7-45DB-89D4-FB5D5E7FFEED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88684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88684" cy="38100"/>
    <xdr:sp macro="" textlink="">
      <xdr:nvSpPr>
        <xdr:cNvPr id="56" name="AutoShape 24" descr="resaltador ecológico.jpg">
          <a:extLst>
            <a:ext uri="{FF2B5EF4-FFF2-40B4-BE49-F238E27FC236}">
              <a16:creationId xmlns:a16="http://schemas.microsoft.com/office/drawing/2014/main" id="{385B9BD9-DA6C-42B2-B5C3-B2C93E4CB6B5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88684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88684" cy="38100"/>
    <xdr:sp macro="" textlink="">
      <xdr:nvSpPr>
        <xdr:cNvPr id="57" name="AutoShape 24" descr="resaltador ecológico.jpg">
          <a:extLst>
            <a:ext uri="{FF2B5EF4-FFF2-40B4-BE49-F238E27FC236}">
              <a16:creationId xmlns:a16="http://schemas.microsoft.com/office/drawing/2014/main" id="{8F0CB1E2-DD9E-49D3-9D17-E03D7796FF16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88684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3057525</xdr:colOff>
      <xdr:row>20</xdr:row>
      <xdr:rowOff>0</xdr:rowOff>
    </xdr:from>
    <xdr:ext cx="0" cy="28575"/>
    <xdr:sp macro="" textlink="">
      <xdr:nvSpPr>
        <xdr:cNvPr id="58" name="AutoShape 24" descr="resaltador ecológico.jpg">
          <a:extLst>
            <a:ext uri="{FF2B5EF4-FFF2-40B4-BE49-F238E27FC236}">
              <a16:creationId xmlns:a16="http://schemas.microsoft.com/office/drawing/2014/main" id="{A9F4ED67-FC7F-43E1-A270-FA34F94B29F7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114300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3057525</xdr:colOff>
      <xdr:row>20</xdr:row>
      <xdr:rowOff>0</xdr:rowOff>
    </xdr:from>
    <xdr:ext cx="0" cy="28575"/>
    <xdr:sp macro="" textlink="">
      <xdr:nvSpPr>
        <xdr:cNvPr id="59" name="AutoShape 24" descr="resaltador ecológico.jpg">
          <a:extLst>
            <a:ext uri="{FF2B5EF4-FFF2-40B4-BE49-F238E27FC236}">
              <a16:creationId xmlns:a16="http://schemas.microsoft.com/office/drawing/2014/main" id="{C941C21B-891D-45C3-94DB-9EABED9B0008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114300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96215" cy="38100"/>
    <xdr:sp macro="" textlink="">
      <xdr:nvSpPr>
        <xdr:cNvPr id="60" name="AutoShape 24" descr="resaltador ecológico.jpg">
          <a:extLst>
            <a:ext uri="{FF2B5EF4-FFF2-40B4-BE49-F238E27FC236}">
              <a16:creationId xmlns:a16="http://schemas.microsoft.com/office/drawing/2014/main" id="{435277AF-3545-4A8E-B946-7A597928516D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9621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96215" cy="38100"/>
    <xdr:sp macro="" textlink="">
      <xdr:nvSpPr>
        <xdr:cNvPr id="61" name="AutoShape 24" descr="resaltador ecológico.jpg">
          <a:extLst>
            <a:ext uri="{FF2B5EF4-FFF2-40B4-BE49-F238E27FC236}">
              <a16:creationId xmlns:a16="http://schemas.microsoft.com/office/drawing/2014/main" id="{634B5D6F-2F0E-47D5-9DB4-FC66D37ABB8F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9621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3057525</xdr:colOff>
      <xdr:row>20</xdr:row>
      <xdr:rowOff>0</xdr:rowOff>
    </xdr:from>
    <xdr:ext cx="0" cy="28575"/>
    <xdr:sp macro="" textlink="">
      <xdr:nvSpPr>
        <xdr:cNvPr id="62" name="AutoShape 24" descr="resaltador ecológico.jpg">
          <a:extLst>
            <a:ext uri="{FF2B5EF4-FFF2-40B4-BE49-F238E27FC236}">
              <a16:creationId xmlns:a16="http://schemas.microsoft.com/office/drawing/2014/main" id="{4F098C45-9F99-4CBF-BEB3-F4A7290421E5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114300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96215" cy="38100"/>
    <xdr:sp macro="" textlink="">
      <xdr:nvSpPr>
        <xdr:cNvPr id="63" name="AutoShape 24" descr="resaltador ecológico.jpg">
          <a:extLst>
            <a:ext uri="{FF2B5EF4-FFF2-40B4-BE49-F238E27FC236}">
              <a16:creationId xmlns:a16="http://schemas.microsoft.com/office/drawing/2014/main" id="{BDC08FD3-675F-4E11-8C66-D85BE141B9A0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9621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3057525</xdr:colOff>
      <xdr:row>20</xdr:row>
      <xdr:rowOff>0</xdr:rowOff>
    </xdr:from>
    <xdr:ext cx="0" cy="28575"/>
    <xdr:sp macro="" textlink="">
      <xdr:nvSpPr>
        <xdr:cNvPr id="64" name="AutoShape 24" descr="resaltador ecológico.jpg">
          <a:extLst>
            <a:ext uri="{FF2B5EF4-FFF2-40B4-BE49-F238E27FC236}">
              <a16:creationId xmlns:a16="http://schemas.microsoft.com/office/drawing/2014/main" id="{CEB20B42-A1BB-47B1-ACDC-DB075F70DEA3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114300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96215" cy="38100"/>
    <xdr:sp macro="" textlink="">
      <xdr:nvSpPr>
        <xdr:cNvPr id="65" name="AutoShape 24" descr="resaltador ecológico.jpg">
          <a:extLst>
            <a:ext uri="{FF2B5EF4-FFF2-40B4-BE49-F238E27FC236}">
              <a16:creationId xmlns:a16="http://schemas.microsoft.com/office/drawing/2014/main" id="{1EFF2E5D-610A-4745-B131-C92C2256BB2B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9621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3057525</xdr:colOff>
      <xdr:row>20</xdr:row>
      <xdr:rowOff>0</xdr:rowOff>
    </xdr:from>
    <xdr:ext cx="0" cy="28575"/>
    <xdr:sp macro="" textlink="">
      <xdr:nvSpPr>
        <xdr:cNvPr id="66" name="AutoShape 24" descr="resaltador ecológico.jpg">
          <a:extLst>
            <a:ext uri="{FF2B5EF4-FFF2-40B4-BE49-F238E27FC236}">
              <a16:creationId xmlns:a16="http://schemas.microsoft.com/office/drawing/2014/main" id="{04EC3034-BA70-49D8-A834-DD9C8A66B988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114300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96215" cy="38100"/>
    <xdr:sp macro="" textlink="">
      <xdr:nvSpPr>
        <xdr:cNvPr id="67" name="AutoShape 24" descr="resaltador ecológico.jpg">
          <a:extLst>
            <a:ext uri="{FF2B5EF4-FFF2-40B4-BE49-F238E27FC236}">
              <a16:creationId xmlns:a16="http://schemas.microsoft.com/office/drawing/2014/main" id="{167BDFB9-62CB-43B0-BADB-F9C382D3C723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9621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3057525</xdr:colOff>
      <xdr:row>20</xdr:row>
      <xdr:rowOff>0</xdr:rowOff>
    </xdr:from>
    <xdr:ext cx="0" cy="28575"/>
    <xdr:sp macro="" textlink="">
      <xdr:nvSpPr>
        <xdr:cNvPr id="68" name="AutoShape 24" descr="resaltador ecológico.jpg">
          <a:extLst>
            <a:ext uri="{FF2B5EF4-FFF2-40B4-BE49-F238E27FC236}">
              <a16:creationId xmlns:a16="http://schemas.microsoft.com/office/drawing/2014/main" id="{13995CB8-1D26-40E5-9924-7D23F45021E4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114300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96215" cy="38100"/>
    <xdr:sp macro="" textlink="">
      <xdr:nvSpPr>
        <xdr:cNvPr id="69" name="AutoShape 24" descr="resaltador ecológico.jpg">
          <a:extLst>
            <a:ext uri="{FF2B5EF4-FFF2-40B4-BE49-F238E27FC236}">
              <a16:creationId xmlns:a16="http://schemas.microsoft.com/office/drawing/2014/main" id="{D67C7D58-A0E7-4C2F-A8D4-25F6C388A3D7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9621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70" name="AutoShape 10">
          <a:extLst>
            <a:ext uri="{FF2B5EF4-FFF2-40B4-BE49-F238E27FC236}">
              <a16:creationId xmlns:a16="http://schemas.microsoft.com/office/drawing/2014/main" id="{1329A9F8-10CD-4D3A-A241-0B22F2DEB853}"/>
            </a:ext>
          </a:extLst>
        </xdr:cNvPr>
        <xdr:cNvSpPr>
          <a:spLocks noChangeAspect="1" noChangeArrowheads="1"/>
        </xdr:cNvSpPr>
      </xdr:nvSpPr>
      <xdr:spPr bwMode="auto">
        <a:xfrm>
          <a:off x="248602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71" name="AutoShape 11">
          <a:extLst>
            <a:ext uri="{FF2B5EF4-FFF2-40B4-BE49-F238E27FC236}">
              <a16:creationId xmlns:a16="http://schemas.microsoft.com/office/drawing/2014/main" id="{5794AA7B-4594-41C7-BC4D-C8FAFC6FA444}"/>
            </a:ext>
          </a:extLst>
        </xdr:cNvPr>
        <xdr:cNvSpPr>
          <a:spLocks noChangeAspect="1" noChangeArrowheads="1"/>
        </xdr:cNvSpPr>
      </xdr:nvSpPr>
      <xdr:spPr bwMode="auto">
        <a:xfrm>
          <a:off x="248602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72" name="AutoShape 10">
          <a:extLst>
            <a:ext uri="{FF2B5EF4-FFF2-40B4-BE49-F238E27FC236}">
              <a16:creationId xmlns:a16="http://schemas.microsoft.com/office/drawing/2014/main" id="{42FC9D02-8BD1-4EDA-A981-1E978C04A120}"/>
            </a:ext>
          </a:extLst>
        </xdr:cNvPr>
        <xdr:cNvSpPr>
          <a:spLocks noChangeAspect="1" noChangeArrowheads="1"/>
        </xdr:cNvSpPr>
      </xdr:nvSpPr>
      <xdr:spPr bwMode="auto">
        <a:xfrm>
          <a:off x="248602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73" name="AutoShape 11">
          <a:extLst>
            <a:ext uri="{FF2B5EF4-FFF2-40B4-BE49-F238E27FC236}">
              <a16:creationId xmlns:a16="http://schemas.microsoft.com/office/drawing/2014/main" id="{8259BB7C-13E8-4C8D-B9DB-55B625348C02}"/>
            </a:ext>
          </a:extLst>
        </xdr:cNvPr>
        <xdr:cNvSpPr>
          <a:spLocks noChangeAspect="1" noChangeArrowheads="1"/>
        </xdr:cNvSpPr>
      </xdr:nvSpPr>
      <xdr:spPr bwMode="auto">
        <a:xfrm>
          <a:off x="248602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3057525</xdr:colOff>
      <xdr:row>20</xdr:row>
      <xdr:rowOff>0</xdr:rowOff>
    </xdr:from>
    <xdr:ext cx="0" cy="28575"/>
    <xdr:sp macro="" textlink="">
      <xdr:nvSpPr>
        <xdr:cNvPr id="74" name="AutoShape 24" descr="resaltador ecológico.jpg">
          <a:extLst>
            <a:ext uri="{FF2B5EF4-FFF2-40B4-BE49-F238E27FC236}">
              <a16:creationId xmlns:a16="http://schemas.microsoft.com/office/drawing/2014/main" id="{ED29BDC7-C7A7-4030-9B7F-9A15B2624B07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114300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3057525</xdr:colOff>
      <xdr:row>20</xdr:row>
      <xdr:rowOff>0</xdr:rowOff>
    </xdr:from>
    <xdr:ext cx="0" cy="28575"/>
    <xdr:sp macro="" textlink="">
      <xdr:nvSpPr>
        <xdr:cNvPr id="75" name="AutoShape 24" descr="resaltador ecológico.jpg">
          <a:extLst>
            <a:ext uri="{FF2B5EF4-FFF2-40B4-BE49-F238E27FC236}">
              <a16:creationId xmlns:a16="http://schemas.microsoft.com/office/drawing/2014/main" id="{6D689069-8EC1-452B-A363-C3EF97E51A9F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114300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88684" cy="38100"/>
    <xdr:sp macro="" textlink="">
      <xdr:nvSpPr>
        <xdr:cNvPr id="76" name="AutoShape 24" descr="resaltador ecológico.jpg">
          <a:extLst>
            <a:ext uri="{FF2B5EF4-FFF2-40B4-BE49-F238E27FC236}">
              <a16:creationId xmlns:a16="http://schemas.microsoft.com/office/drawing/2014/main" id="{7F325C4C-5B23-4993-832F-87F8A96417CF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88684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88684" cy="38100"/>
    <xdr:sp macro="" textlink="">
      <xdr:nvSpPr>
        <xdr:cNvPr id="77" name="AutoShape 24" descr="resaltador ecológico.jpg">
          <a:extLst>
            <a:ext uri="{FF2B5EF4-FFF2-40B4-BE49-F238E27FC236}">
              <a16:creationId xmlns:a16="http://schemas.microsoft.com/office/drawing/2014/main" id="{131BD328-58B5-4996-9301-7CD6C826DFAA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88684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3057525</xdr:colOff>
      <xdr:row>20</xdr:row>
      <xdr:rowOff>0</xdr:rowOff>
    </xdr:from>
    <xdr:ext cx="0" cy="28575"/>
    <xdr:sp macro="" textlink="">
      <xdr:nvSpPr>
        <xdr:cNvPr id="78" name="AutoShape 24" descr="resaltador ecológico.jpg">
          <a:extLst>
            <a:ext uri="{FF2B5EF4-FFF2-40B4-BE49-F238E27FC236}">
              <a16:creationId xmlns:a16="http://schemas.microsoft.com/office/drawing/2014/main" id="{8E610C62-CC61-4D31-9F28-3AD2B043DD09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114300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88684" cy="38100"/>
    <xdr:sp macro="" textlink="">
      <xdr:nvSpPr>
        <xdr:cNvPr id="79" name="AutoShape 24" descr="resaltador ecológico.jpg">
          <a:extLst>
            <a:ext uri="{FF2B5EF4-FFF2-40B4-BE49-F238E27FC236}">
              <a16:creationId xmlns:a16="http://schemas.microsoft.com/office/drawing/2014/main" id="{F57F958C-CF18-456E-A8B4-6F05F2AB05F1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88684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3057525</xdr:colOff>
      <xdr:row>20</xdr:row>
      <xdr:rowOff>0</xdr:rowOff>
    </xdr:from>
    <xdr:ext cx="0" cy="28575"/>
    <xdr:sp macro="" textlink="">
      <xdr:nvSpPr>
        <xdr:cNvPr id="80" name="AutoShape 24" descr="resaltador ecológico.jpg">
          <a:extLst>
            <a:ext uri="{FF2B5EF4-FFF2-40B4-BE49-F238E27FC236}">
              <a16:creationId xmlns:a16="http://schemas.microsoft.com/office/drawing/2014/main" id="{402DD835-7C32-4CBC-BB7D-7228E772121D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114300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88684" cy="38100"/>
    <xdr:sp macro="" textlink="">
      <xdr:nvSpPr>
        <xdr:cNvPr id="81" name="AutoShape 24" descr="resaltador ecológico.jpg">
          <a:extLst>
            <a:ext uri="{FF2B5EF4-FFF2-40B4-BE49-F238E27FC236}">
              <a16:creationId xmlns:a16="http://schemas.microsoft.com/office/drawing/2014/main" id="{DE6559F1-EA21-4D86-9B8C-AEF1BC3EF198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88684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3057525</xdr:colOff>
      <xdr:row>20</xdr:row>
      <xdr:rowOff>0</xdr:rowOff>
    </xdr:from>
    <xdr:ext cx="0" cy="28575"/>
    <xdr:sp macro="" textlink="">
      <xdr:nvSpPr>
        <xdr:cNvPr id="82" name="AutoShape 24" descr="resaltador ecológico.jpg">
          <a:extLst>
            <a:ext uri="{FF2B5EF4-FFF2-40B4-BE49-F238E27FC236}">
              <a16:creationId xmlns:a16="http://schemas.microsoft.com/office/drawing/2014/main" id="{D6AD5B6B-D993-4733-B8B5-DC9C0F770FF6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114300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88684" cy="38100"/>
    <xdr:sp macro="" textlink="">
      <xdr:nvSpPr>
        <xdr:cNvPr id="83" name="AutoShape 24" descr="resaltador ecológico.jpg">
          <a:extLst>
            <a:ext uri="{FF2B5EF4-FFF2-40B4-BE49-F238E27FC236}">
              <a16:creationId xmlns:a16="http://schemas.microsoft.com/office/drawing/2014/main" id="{1D36DFD4-DEE4-4F0D-BF5D-A009C1DBBBC5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88684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3057525</xdr:colOff>
      <xdr:row>20</xdr:row>
      <xdr:rowOff>0</xdr:rowOff>
    </xdr:from>
    <xdr:ext cx="0" cy="28575"/>
    <xdr:sp macro="" textlink="">
      <xdr:nvSpPr>
        <xdr:cNvPr id="84" name="AutoShape 24" descr="resaltador ecológico.jpg">
          <a:extLst>
            <a:ext uri="{FF2B5EF4-FFF2-40B4-BE49-F238E27FC236}">
              <a16:creationId xmlns:a16="http://schemas.microsoft.com/office/drawing/2014/main" id="{74DEAE43-18E5-43B1-922F-43898771E7B4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114300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88684" cy="38100"/>
    <xdr:sp macro="" textlink="">
      <xdr:nvSpPr>
        <xdr:cNvPr id="85" name="AutoShape 24" descr="resaltador ecológico.jpg">
          <a:extLst>
            <a:ext uri="{FF2B5EF4-FFF2-40B4-BE49-F238E27FC236}">
              <a16:creationId xmlns:a16="http://schemas.microsoft.com/office/drawing/2014/main" id="{5E34488C-9637-4F97-ADF3-D8EE424253E0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88684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86" name="AutoShape 10">
          <a:extLst>
            <a:ext uri="{FF2B5EF4-FFF2-40B4-BE49-F238E27FC236}">
              <a16:creationId xmlns:a16="http://schemas.microsoft.com/office/drawing/2014/main" id="{8D1BEB26-6627-4D65-ACCA-C63F1A068593}"/>
            </a:ext>
          </a:extLst>
        </xdr:cNvPr>
        <xdr:cNvSpPr>
          <a:spLocks noChangeAspect="1" noChangeArrowheads="1"/>
        </xdr:cNvSpPr>
      </xdr:nvSpPr>
      <xdr:spPr bwMode="auto">
        <a:xfrm>
          <a:off x="248602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87" name="AutoShape 11">
          <a:extLst>
            <a:ext uri="{FF2B5EF4-FFF2-40B4-BE49-F238E27FC236}">
              <a16:creationId xmlns:a16="http://schemas.microsoft.com/office/drawing/2014/main" id="{13EB2DCA-832A-43EE-B788-797624B9BA99}"/>
            </a:ext>
          </a:extLst>
        </xdr:cNvPr>
        <xdr:cNvSpPr>
          <a:spLocks noChangeAspect="1" noChangeArrowheads="1"/>
        </xdr:cNvSpPr>
      </xdr:nvSpPr>
      <xdr:spPr bwMode="auto">
        <a:xfrm>
          <a:off x="248602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88" name="AutoShape 10">
          <a:extLst>
            <a:ext uri="{FF2B5EF4-FFF2-40B4-BE49-F238E27FC236}">
              <a16:creationId xmlns:a16="http://schemas.microsoft.com/office/drawing/2014/main" id="{AAE991B2-D638-4472-8341-D5617A6986F6}"/>
            </a:ext>
          </a:extLst>
        </xdr:cNvPr>
        <xdr:cNvSpPr>
          <a:spLocks noChangeAspect="1" noChangeArrowheads="1"/>
        </xdr:cNvSpPr>
      </xdr:nvSpPr>
      <xdr:spPr bwMode="auto">
        <a:xfrm>
          <a:off x="248602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89" name="AutoShape 11">
          <a:extLst>
            <a:ext uri="{FF2B5EF4-FFF2-40B4-BE49-F238E27FC236}">
              <a16:creationId xmlns:a16="http://schemas.microsoft.com/office/drawing/2014/main" id="{9BB689AE-CB5B-4C13-9A83-23BE407708F7}"/>
            </a:ext>
          </a:extLst>
        </xdr:cNvPr>
        <xdr:cNvSpPr>
          <a:spLocks noChangeAspect="1" noChangeArrowheads="1"/>
        </xdr:cNvSpPr>
      </xdr:nvSpPr>
      <xdr:spPr bwMode="auto">
        <a:xfrm>
          <a:off x="248602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90" name="AutoShape 294" descr="blob:https://web.whatsapp.com/e80b1315-4530-4c5e-af0c-74c88af6342e">
          <a:extLst>
            <a:ext uri="{FF2B5EF4-FFF2-40B4-BE49-F238E27FC236}">
              <a16:creationId xmlns:a16="http://schemas.microsoft.com/office/drawing/2014/main" id="{D94B7394-424E-435C-BF62-117AF1AA3A72}"/>
            </a:ext>
          </a:extLst>
        </xdr:cNvPr>
        <xdr:cNvSpPr>
          <a:spLocks noChangeAspect="1" noChangeArrowheads="1"/>
        </xdr:cNvSpPr>
      </xdr:nvSpPr>
      <xdr:spPr bwMode="auto">
        <a:xfrm>
          <a:off x="2486025" y="11430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91" name="AutoShape 295" descr="blob:https://web.whatsapp.com/e80b1315-4530-4c5e-af0c-74c88af6342e">
          <a:extLst>
            <a:ext uri="{FF2B5EF4-FFF2-40B4-BE49-F238E27FC236}">
              <a16:creationId xmlns:a16="http://schemas.microsoft.com/office/drawing/2014/main" id="{BE411FD3-762E-4D4A-9BFF-28D7AF199CB9}"/>
            </a:ext>
          </a:extLst>
        </xdr:cNvPr>
        <xdr:cNvSpPr>
          <a:spLocks noChangeAspect="1" noChangeArrowheads="1"/>
        </xdr:cNvSpPr>
      </xdr:nvSpPr>
      <xdr:spPr bwMode="auto">
        <a:xfrm>
          <a:off x="2486025" y="11430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92" name="AutoShape 294" descr="blob:https://web.whatsapp.com/e80b1315-4530-4c5e-af0c-74c88af6342e">
          <a:extLst>
            <a:ext uri="{FF2B5EF4-FFF2-40B4-BE49-F238E27FC236}">
              <a16:creationId xmlns:a16="http://schemas.microsoft.com/office/drawing/2014/main" id="{EF912148-4438-4A6B-940D-3697CCD4A6A2}"/>
            </a:ext>
          </a:extLst>
        </xdr:cNvPr>
        <xdr:cNvSpPr>
          <a:spLocks noChangeAspect="1" noChangeArrowheads="1"/>
        </xdr:cNvSpPr>
      </xdr:nvSpPr>
      <xdr:spPr bwMode="auto">
        <a:xfrm>
          <a:off x="2486025" y="11430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93" name="AutoShape 295" descr="blob:https://web.whatsapp.com/e80b1315-4530-4c5e-af0c-74c88af6342e">
          <a:extLst>
            <a:ext uri="{FF2B5EF4-FFF2-40B4-BE49-F238E27FC236}">
              <a16:creationId xmlns:a16="http://schemas.microsoft.com/office/drawing/2014/main" id="{F60FFEFE-C0E5-42E1-958C-FBF45B86660E}"/>
            </a:ext>
          </a:extLst>
        </xdr:cNvPr>
        <xdr:cNvSpPr>
          <a:spLocks noChangeAspect="1" noChangeArrowheads="1"/>
        </xdr:cNvSpPr>
      </xdr:nvSpPr>
      <xdr:spPr bwMode="auto">
        <a:xfrm>
          <a:off x="2486025" y="11430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94" name="AutoShape 294" descr="blob:https://web.whatsapp.com/e80b1315-4530-4c5e-af0c-74c88af6342e">
          <a:extLst>
            <a:ext uri="{FF2B5EF4-FFF2-40B4-BE49-F238E27FC236}">
              <a16:creationId xmlns:a16="http://schemas.microsoft.com/office/drawing/2014/main" id="{884E1969-B82D-44BA-8731-03A391B5251C}"/>
            </a:ext>
          </a:extLst>
        </xdr:cNvPr>
        <xdr:cNvSpPr>
          <a:spLocks noChangeAspect="1" noChangeArrowheads="1"/>
        </xdr:cNvSpPr>
      </xdr:nvSpPr>
      <xdr:spPr bwMode="auto">
        <a:xfrm>
          <a:off x="2486025" y="11430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95" name="AutoShape 295" descr="blob:https://web.whatsapp.com/e80b1315-4530-4c5e-af0c-74c88af6342e">
          <a:extLst>
            <a:ext uri="{FF2B5EF4-FFF2-40B4-BE49-F238E27FC236}">
              <a16:creationId xmlns:a16="http://schemas.microsoft.com/office/drawing/2014/main" id="{6896783C-E0C5-4E32-BD49-F60344C45944}"/>
            </a:ext>
          </a:extLst>
        </xdr:cNvPr>
        <xdr:cNvSpPr>
          <a:spLocks noChangeAspect="1" noChangeArrowheads="1"/>
        </xdr:cNvSpPr>
      </xdr:nvSpPr>
      <xdr:spPr bwMode="auto">
        <a:xfrm>
          <a:off x="2486025" y="11430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96" name="AutoShape 294" descr="blob:https://web.whatsapp.com/e80b1315-4530-4c5e-af0c-74c88af6342e">
          <a:extLst>
            <a:ext uri="{FF2B5EF4-FFF2-40B4-BE49-F238E27FC236}">
              <a16:creationId xmlns:a16="http://schemas.microsoft.com/office/drawing/2014/main" id="{64035FF2-6128-488F-87AE-857FB8B83DEE}"/>
            </a:ext>
          </a:extLst>
        </xdr:cNvPr>
        <xdr:cNvSpPr>
          <a:spLocks noChangeAspect="1" noChangeArrowheads="1"/>
        </xdr:cNvSpPr>
      </xdr:nvSpPr>
      <xdr:spPr bwMode="auto">
        <a:xfrm>
          <a:off x="2486025" y="11430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97" name="AutoShape 295" descr="blob:https://web.whatsapp.com/e80b1315-4530-4c5e-af0c-74c88af6342e">
          <a:extLst>
            <a:ext uri="{FF2B5EF4-FFF2-40B4-BE49-F238E27FC236}">
              <a16:creationId xmlns:a16="http://schemas.microsoft.com/office/drawing/2014/main" id="{3D5E4F27-8296-4412-BEC4-792427CD8E0C}"/>
            </a:ext>
          </a:extLst>
        </xdr:cNvPr>
        <xdr:cNvSpPr>
          <a:spLocks noChangeAspect="1" noChangeArrowheads="1"/>
        </xdr:cNvSpPr>
      </xdr:nvSpPr>
      <xdr:spPr bwMode="auto">
        <a:xfrm>
          <a:off x="2486025" y="11430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96215" cy="38100"/>
    <xdr:sp macro="" textlink="">
      <xdr:nvSpPr>
        <xdr:cNvPr id="98" name="AutoShape 24" descr="resaltador ecológico.jpg">
          <a:extLst>
            <a:ext uri="{FF2B5EF4-FFF2-40B4-BE49-F238E27FC236}">
              <a16:creationId xmlns:a16="http://schemas.microsoft.com/office/drawing/2014/main" id="{E39A0053-F353-4F5C-A459-B6EA95597FB8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9621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96215" cy="38100"/>
    <xdr:sp macro="" textlink="">
      <xdr:nvSpPr>
        <xdr:cNvPr id="99" name="AutoShape 24" descr="resaltador ecológico.jpg">
          <a:extLst>
            <a:ext uri="{FF2B5EF4-FFF2-40B4-BE49-F238E27FC236}">
              <a16:creationId xmlns:a16="http://schemas.microsoft.com/office/drawing/2014/main" id="{EC52D51B-F7F1-4D4C-99CC-C15F8D837569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9621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96215" cy="38100"/>
    <xdr:sp macro="" textlink="">
      <xdr:nvSpPr>
        <xdr:cNvPr id="100" name="AutoShape 24" descr="resaltador ecológico.jpg">
          <a:extLst>
            <a:ext uri="{FF2B5EF4-FFF2-40B4-BE49-F238E27FC236}">
              <a16:creationId xmlns:a16="http://schemas.microsoft.com/office/drawing/2014/main" id="{2031F1A9-CB3E-4A6B-AAF5-2307556A5A37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9621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96215" cy="38100"/>
    <xdr:sp macro="" textlink="">
      <xdr:nvSpPr>
        <xdr:cNvPr id="101" name="AutoShape 24" descr="resaltador ecológico.jpg">
          <a:extLst>
            <a:ext uri="{FF2B5EF4-FFF2-40B4-BE49-F238E27FC236}">
              <a16:creationId xmlns:a16="http://schemas.microsoft.com/office/drawing/2014/main" id="{A425C62C-7B59-4744-A2B2-BE84C4E17D20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9621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96215" cy="38100"/>
    <xdr:sp macro="" textlink="">
      <xdr:nvSpPr>
        <xdr:cNvPr id="102" name="AutoShape 24" descr="resaltador ecológico.jpg">
          <a:extLst>
            <a:ext uri="{FF2B5EF4-FFF2-40B4-BE49-F238E27FC236}">
              <a16:creationId xmlns:a16="http://schemas.microsoft.com/office/drawing/2014/main" id="{EC50DF0D-1602-4EF2-B090-4AB5B970C6B7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9621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3381375</xdr:colOff>
      <xdr:row>20</xdr:row>
      <xdr:rowOff>0</xdr:rowOff>
    </xdr:from>
    <xdr:ext cx="196215" cy="38100"/>
    <xdr:sp macro="" textlink="">
      <xdr:nvSpPr>
        <xdr:cNvPr id="103" name="AutoShape 24" descr="resaltador ecológico.jpg">
          <a:extLst>
            <a:ext uri="{FF2B5EF4-FFF2-40B4-BE49-F238E27FC236}">
              <a16:creationId xmlns:a16="http://schemas.microsoft.com/office/drawing/2014/main" id="{C8162B2A-503C-4572-A95C-1674B206533C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143000"/>
          <a:ext cx="19621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3057525</xdr:colOff>
      <xdr:row>20</xdr:row>
      <xdr:rowOff>0</xdr:rowOff>
    </xdr:from>
    <xdr:ext cx="0" cy="28575"/>
    <xdr:sp macro="" textlink="">
      <xdr:nvSpPr>
        <xdr:cNvPr id="104" name="AutoShape 24" descr="resaltador ecológico.jpg">
          <a:extLst>
            <a:ext uri="{FF2B5EF4-FFF2-40B4-BE49-F238E27FC236}">
              <a16:creationId xmlns:a16="http://schemas.microsoft.com/office/drawing/2014/main" id="{4F9FFBA3-54BE-470F-90FB-2FE9A460B24D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114300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3057525</xdr:colOff>
      <xdr:row>20</xdr:row>
      <xdr:rowOff>0</xdr:rowOff>
    </xdr:from>
    <xdr:ext cx="0" cy="28575"/>
    <xdr:sp macro="" textlink="">
      <xdr:nvSpPr>
        <xdr:cNvPr id="105" name="AutoShape 24" descr="resaltador ecológico.jpg">
          <a:extLst>
            <a:ext uri="{FF2B5EF4-FFF2-40B4-BE49-F238E27FC236}">
              <a16:creationId xmlns:a16="http://schemas.microsoft.com/office/drawing/2014/main" id="{A6967645-E758-48DE-B4A7-D2A85C7945F2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114300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3057525</xdr:colOff>
      <xdr:row>20</xdr:row>
      <xdr:rowOff>0</xdr:rowOff>
    </xdr:from>
    <xdr:ext cx="0" cy="28575"/>
    <xdr:sp macro="" textlink="">
      <xdr:nvSpPr>
        <xdr:cNvPr id="106" name="AutoShape 24" descr="resaltador ecológico.jpg">
          <a:extLst>
            <a:ext uri="{FF2B5EF4-FFF2-40B4-BE49-F238E27FC236}">
              <a16:creationId xmlns:a16="http://schemas.microsoft.com/office/drawing/2014/main" id="{392331EE-8235-48DB-A4F8-93A55C1F735F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114300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3057525</xdr:colOff>
      <xdr:row>20</xdr:row>
      <xdr:rowOff>0</xdr:rowOff>
    </xdr:from>
    <xdr:ext cx="0" cy="28575"/>
    <xdr:sp macro="" textlink="">
      <xdr:nvSpPr>
        <xdr:cNvPr id="107" name="AutoShape 24" descr="resaltador ecológico.jpg">
          <a:extLst>
            <a:ext uri="{FF2B5EF4-FFF2-40B4-BE49-F238E27FC236}">
              <a16:creationId xmlns:a16="http://schemas.microsoft.com/office/drawing/2014/main" id="{B2BF9B5F-5D0C-4F87-9987-FEC79F8C547F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114300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3057525</xdr:colOff>
      <xdr:row>20</xdr:row>
      <xdr:rowOff>0</xdr:rowOff>
    </xdr:from>
    <xdr:ext cx="0" cy="28575"/>
    <xdr:sp macro="" textlink="">
      <xdr:nvSpPr>
        <xdr:cNvPr id="108" name="AutoShape 24" descr="resaltador ecológico.jpg">
          <a:extLst>
            <a:ext uri="{FF2B5EF4-FFF2-40B4-BE49-F238E27FC236}">
              <a16:creationId xmlns:a16="http://schemas.microsoft.com/office/drawing/2014/main" id="{69ADD2E1-5262-4F31-B567-E81916B7940F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114300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3057525</xdr:colOff>
      <xdr:row>20</xdr:row>
      <xdr:rowOff>0</xdr:rowOff>
    </xdr:from>
    <xdr:ext cx="0" cy="28575"/>
    <xdr:sp macro="" textlink="">
      <xdr:nvSpPr>
        <xdr:cNvPr id="109" name="AutoShape 24" descr="resaltador ecológico.jpg">
          <a:extLst>
            <a:ext uri="{FF2B5EF4-FFF2-40B4-BE49-F238E27FC236}">
              <a16:creationId xmlns:a16="http://schemas.microsoft.com/office/drawing/2014/main" id="{34A95DDE-0AE8-4618-B7BA-73C73CACE516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114300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3057525</xdr:colOff>
      <xdr:row>20</xdr:row>
      <xdr:rowOff>0</xdr:rowOff>
    </xdr:from>
    <xdr:ext cx="0" cy="28575"/>
    <xdr:sp macro="" textlink="">
      <xdr:nvSpPr>
        <xdr:cNvPr id="110" name="AutoShape 24" descr="resaltador ecológico.jpg">
          <a:extLst>
            <a:ext uri="{FF2B5EF4-FFF2-40B4-BE49-F238E27FC236}">
              <a16:creationId xmlns:a16="http://schemas.microsoft.com/office/drawing/2014/main" id="{6C1EDE5E-736F-4107-846D-CC684E74384E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114300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3057525</xdr:colOff>
      <xdr:row>20</xdr:row>
      <xdr:rowOff>0</xdr:rowOff>
    </xdr:from>
    <xdr:ext cx="0" cy="28575"/>
    <xdr:sp macro="" textlink="">
      <xdr:nvSpPr>
        <xdr:cNvPr id="111" name="AutoShape 24" descr="resaltador ecológico.jpg">
          <a:extLst>
            <a:ext uri="{FF2B5EF4-FFF2-40B4-BE49-F238E27FC236}">
              <a16:creationId xmlns:a16="http://schemas.microsoft.com/office/drawing/2014/main" id="{D4E61108-E2E9-4EB3-A20A-FE88CF5D6FCC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114300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3057525</xdr:colOff>
      <xdr:row>20</xdr:row>
      <xdr:rowOff>0</xdr:rowOff>
    </xdr:from>
    <xdr:ext cx="0" cy="28575"/>
    <xdr:sp macro="" textlink="">
      <xdr:nvSpPr>
        <xdr:cNvPr id="112" name="AutoShape 24" descr="resaltador ecológico.jpg">
          <a:extLst>
            <a:ext uri="{FF2B5EF4-FFF2-40B4-BE49-F238E27FC236}">
              <a16:creationId xmlns:a16="http://schemas.microsoft.com/office/drawing/2014/main" id="{79615936-3CDA-4430-B397-B03A8188A9AC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114300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3057525</xdr:colOff>
      <xdr:row>20</xdr:row>
      <xdr:rowOff>0</xdr:rowOff>
    </xdr:from>
    <xdr:ext cx="0" cy="28575"/>
    <xdr:sp macro="" textlink="">
      <xdr:nvSpPr>
        <xdr:cNvPr id="113" name="AutoShape 24" descr="resaltador ecológico.jpg">
          <a:extLst>
            <a:ext uri="{FF2B5EF4-FFF2-40B4-BE49-F238E27FC236}">
              <a16:creationId xmlns:a16="http://schemas.microsoft.com/office/drawing/2014/main" id="{C2E93DF8-EBA0-406E-9E34-73C869684421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114300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3057525</xdr:colOff>
      <xdr:row>20</xdr:row>
      <xdr:rowOff>0</xdr:rowOff>
    </xdr:from>
    <xdr:ext cx="0" cy="28575"/>
    <xdr:sp macro="" textlink="">
      <xdr:nvSpPr>
        <xdr:cNvPr id="114" name="AutoShape 24" descr="resaltador ecológico.jpg">
          <a:extLst>
            <a:ext uri="{FF2B5EF4-FFF2-40B4-BE49-F238E27FC236}">
              <a16:creationId xmlns:a16="http://schemas.microsoft.com/office/drawing/2014/main" id="{18386138-63A4-4355-8A83-06E3F70EA223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114300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3057525</xdr:colOff>
      <xdr:row>20</xdr:row>
      <xdr:rowOff>0</xdr:rowOff>
    </xdr:from>
    <xdr:ext cx="0" cy="28575"/>
    <xdr:sp macro="" textlink="">
      <xdr:nvSpPr>
        <xdr:cNvPr id="115" name="AutoShape 24" descr="resaltador ecológico.jpg">
          <a:extLst>
            <a:ext uri="{FF2B5EF4-FFF2-40B4-BE49-F238E27FC236}">
              <a16:creationId xmlns:a16="http://schemas.microsoft.com/office/drawing/2014/main" id="{F4B4B5FE-E1BC-4F24-B954-7CEDF9E13090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114300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16" name="AutoShape 10">
          <a:extLst>
            <a:ext uri="{FF2B5EF4-FFF2-40B4-BE49-F238E27FC236}">
              <a16:creationId xmlns:a16="http://schemas.microsoft.com/office/drawing/2014/main" id="{1DE136EE-4FA3-4DEB-9999-471CD649E3BD}"/>
            </a:ext>
          </a:extLst>
        </xdr:cNvPr>
        <xdr:cNvSpPr>
          <a:spLocks noChangeAspect="1" noChangeArrowheads="1"/>
        </xdr:cNvSpPr>
      </xdr:nvSpPr>
      <xdr:spPr bwMode="auto">
        <a:xfrm>
          <a:off x="2486025" y="33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17" name="AutoShape 11">
          <a:extLst>
            <a:ext uri="{FF2B5EF4-FFF2-40B4-BE49-F238E27FC236}">
              <a16:creationId xmlns:a16="http://schemas.microsoft.com/office/drawing/2014/main" id="{53A62FEE-2FEC-429E-AAE7-FFEE7BD76D43}"/>
            </a:ext>
          </a:extLst>
        </xdr:cNvPr>
        <xdr:cNvSpPr>
          <a:spLocks noChangeAspect="1" noChangeArrowheads="1"/>
        </xdr:cNvSpPr>
      </xdr:nvSpPr>
      <xdr:spPr bwMode="auto">
        <a:xfrm>
          <a:off x="2486025" y="33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18" name="AutoShape 10">
          <a:extLst>
            <a:ext uri="{FF2B5EF4-FFF2-40B4-BE49-F238E27FC236}">
              <a16:creationId xmlns:a16="http://schemas.microsoft.com/office/drawing/2014/main" id="{2D14A93F-9304-4DF4-B2EF-13707409E737}"/>
            </a:ext>
          </a:extLst>
        </xdr:cNvPr>
        <xdr:cNvSpPr>
          <a:spLocks noChangeAspect="1" noChangeArrowheads="1"/>
        </xdr:cNvSpPr>
      </xdr:nvSpPr>
      <xdr:spPr bwMode="auto">
        <a:xfrm>
          <a:off x="2486025" y="33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19" name="AutoShape 11">
          <a:extLst>
            <a:ext uri="{FF2B5EF4-FFF2-40B4-BE49-F238E27FC236}">
              <a16:creationId xmlns:a16="http://schemas.microsoft.com/office/drawing/2014/main" id="{A68A988F-7556-4BA9-A662-3EC4F4E51678}"/>
            </a:ext>
          </a:extLst>
        </xdr:cNvPr>
        <xdr:cNvSpPr>
          <a:spLocks noChangeAspect="1" noChangeArrowheads="1"/>
        </xdr:cNvSpPr>
      </xdr:nvSpPr>
      <xdr:spPr bwMode="auto">
        <a:xfrm>
          <a:off x="2486025" y="33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20" name="AutoShape 10">
          <a:extLst>
            <a:ext uri="{FF2B5EF4-FFF2-40B4-BE49-F238E27FC236}">
              <a16:creationId xmlns:a16="http://schemas.microsoft.com/office/drawing/2014/main" id="{8FC4479F-C972-43C9-90A8-A49ECDBD16B6}"/>
            </a:ext>
          </a:extLst>
        </xdr:cNvPr>
        <xdr:cNvSpPr>
          <a:spLocks noChangeAspect="1" noChangeArrowheads="1"/>
        </xdr:cNvSpPr>
      </xdr:nvSpPr>
      <xdr:spPr bwMode="auto">
        <a:xfrm>
          <a:off x="2486025" y="33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21" name="AutoShape 11">
          <a:extLst>
            <a:ext uri="{FF2B5EF4-FFF2-40B4-BE49-F238E27FC236}">
              <a16:creationId xmlns:a16="http://schemas.microsoft.com/office/drawing/2014/main" id="{464C72FB-B5F8-4678-AE7F-BB093D713DE8}"/>
            </a:ext>
          </a:extLst>
        </xdr:cNvPr>
        <xdr:cNvSpPr>
          <a:spLocks noChangeAspect="1" noChangeArrowheads="1"/>
        </xdr:cNvSpPr>
      </xdr:nvSpPr>
      <xdr:spPr bwMode="auto">
        <a:xfrm>
          <a:off x="2486025" y="33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22" name="AutoShape 10">
          <a:extLst>
            <a:ext uri="{FF2B5EF4-FFF2-40B4-BE49-F238E27FC236}">
              <a16:creationId xmlns:a16="http://schemas.microsoft.com/office/drawing/2014/main" id="{4ED6E29A-73F4-4EC2-9428-AF22A3BFC012}"/>
            </a:ext>
          </a:extLst>
        </xdr:cNvPr>
        <xdr:cNvSpPr>
          <a:spLocks noChangeAspect="1" noChangeArrowheads="1"/>
        </xdr:cNvSpPr>
      </xdr:nvSpPr>
      <xdr:spPr bwMode="auto">
        <a:xfrm>
          <a:off x="2486025" y="33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23" name="AutoShape 11">
          <a:extLst>
            <a:ext uri="{FF2B5EF4-FFF2-40B4-BE49-F238E27FC236}">
              <a16:creationId xmlns:a16="http://schemas.microsoft.com/office/drawing/2014/main" id="{56EB1480-FA36-4FB0-B10F-35C5D332A5DB}"/>
            </a:ext>
          </a:extLst>
        </xdr:cNvPr>
        <xdr:cNvSpPr>
          <a:spLocks noChangeAspect="1" noChangeArrowheads="1"/>
        </xdr:cNvSpPr>
      </xdr:nvSpPr>
      <xdr:spPr bwMode="auto">
        <a:xfrm>
          <a:off x="2486025" y="33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24" name="AutoShape 294" descr="blob:https://web.whatsapp.com/e80b1315-4530-4c5e-af0c-74c88af6342e">
          <a:extLst>
            <a:ext uri="{FF2B5EF4-FFF2-40B4-BE49-F238E27FC236}">
              <a16:creationId xmlns:a16="http://schemas.microsoft.com/office/drawing/2014/main" id="{ACA72DF6-3B3C-482B-ADAA-554156AA59A4}"/>
            </a:ext>
          </a:extLst>
        </xdr:cNvPr>
        <xdr:cNvSpPr>
          <a:spLocks noChangeAspect="1" noChangeArrowheads="1"/>
        </xdr:cNvSpPr>
      </xdr:nvSpPr>
      <xdr:spPr bwMode="auto">
        <a:xfrm>
          <a:off x="2486025" y="333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25" name="AutoShape 295" descr="blob:https://web.whatsapp.com/e80b1315-4530-4c5e-af0c-74c88af6342e">
          <a:extLst>
            <a:ext uri="{FF2B5EF4-FFF2-40B4-BE49-F238E27FC236}">
              <a16:creationId xmlns:a16="http://schemas.microsoft.com/office/drawing/2014/main" id="{5386F22A-EEE0-41C6-B1EC-1382371D636B}"/>
            </a:ext>
          </a:extLst>
        </xdr:cNvPr>
        <xdr:cNvSpPr>
          <a:spLocks noChangeAspect="1" noChangeArrowheads="1"/>
        </xdr:cNvSpPr>
      </xdr:nvSpPr>
      <xdr:spPr bwMode="auto">
        <a:xfrm>
          <a:off x="2486025" y="333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26" name="AutoShape 294" descr="blob:https://web.whatsapp.com/e80b1315-4530-4c5e-af0c-74c88af6342e">
          <a:extLst>
            <a:ext uri="{FF2B5EF4-FFF2-40B4-BE49-F238E27FC236}">
              <a16:creationId xmlns:a16="http://schemas.microsoft.com/office/drawing/2014/main" id="{5C816D17-99DE-4F34-BA65-85B2381FFC3E}"/>
            </a:ext>
          </a:extLst>
        </xdr:cNvPr>
        <xdr:cNvSpPr>
          <a:spLocks noChangeAspect="1" noChangeArrowheads="1"/>
        </xdr:cNvSpPr>
      </xdr:nvSpPr>
      <xdr:spPr bwMode="auto">
        <a:xfrm>
          <a:off x="2486025" y="333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27" name="AutoShape 295" descr="blob:https://web.whatsapp.com/e80b1315-4530-4c5e-af0c-74c88af6342e">
          <a:extLst>
            <a:ext uri="{FF2B5EF4-FFF2-40B4-BE49-F238E27FC236}">
              <a16:creationId xmlns:a16="http://schemas.microsoft.com/office/drawing/2014/main" id="{C5752256-43D1-427C-801A-944CD31D4941}"/>
            </a:ext>
          </a:extLst>
        </xdr:cNvPr>
        <xdr:cNvSpPr>
          <a:spLocks noChangeAspect="1" noChangeArrowheads="1"/>
        </xdr:cNvSpPr>
      </xdr:nvSpPr>
      <xdr:spPr bwMode="auto">
        <a:xfrm>
          <a:off x="2486025" y="333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28" name="AutoShape 294" descr="blob:https://web.whatsapp.com/e80b1315-4530-4c5e-af0c-74c88af6342e">
          <a:extLst>
            <a:ext uri="{FF2B5EF4-FFF2-40B4-BE49-F238E27FC236}">
              <a16:creationId xmlns:a16="http://schemas.microsoft.com/office/drawing/2014/main" id="{8096D64A-3A2F-4E1F-9832-B695F4EE0041}"/>
            </a:ext>
          </a:extLst>
        </xdr:cNvPr>
        <xdr:cNvSpPr>
          <a:spLocks noChangeAspect="1" noChangeArrowheads="1"/>
        </xdr:cNvSpPr>
      </xdr:nvSpPr>
      <xdr:spPr bwMode="auto">
        <a:xfrm>
          <a:off x="2486025" y="333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29" name="AutoShape 295" descr="blob:https://web.whatsapp.com/e80b1315-4530-4c5e-af0c-74c88af6342e">
          <a:extLst>
            <a:ext uri="{FF2B5EF4-FFF2-40B4-BE49-F238E27FC236}">
              <a16:creationId xmlns:a16="http://schemas.microsoft.com/office/drawing/2014/main" id="{F62C3E36-58A0-475B-A8AA-759D3DC0F4F8}"/>
            </a:ext>
          </a:extLst>
        </xdr:cNvPr>
        <xdr:cNvSpPr>
          <a:spLocks noChangeAspect="1" noChangeArrowheads="1"/>
        </xdr:cNvSpPr>
      </xdr:nvSpPr>
      <xdr:spPr bwMode="auto">
        <a:xfrm>
          <a:off x="2486025" y="333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30" name="AutoShape 294" descr="blob:https://web.whatsapp.com/e80b1315-4530-4c5e-af0c-74c88af6342e">
          <a:extLst>
            <a:ext uri="{FF2B5EF4-FFF2-40B4-BE49-F238E27FC236}">
              <a16:creationId xmlns:a16="http://schemas.microsoft.com/office/drawing/2014/main" id="{771FBF97-70AA-4CD9-B02C-DD4CBC1F0C07}"/>
            </a:ext>
          </a:extLst>
        </xdr:cNvPr>
        <xdr:cNvSpPr>
          <a:spLocks noChangeAspect="1" noChangeArrowheads="1"/>
        </xdr:cNvSpPr>
      </xdr:nvSpPr>
      <xdr:spPr bwMode="auto">
        <a:xfrm>
          <a:off x="2486025" y="333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31" name="AutoShape 295" descr="blob:https://web.whatsapp.com/e80b1315-4530-4c5e-af0c-74c88af6342e">
          <a:extLst>
            <a:ext uri="{FF2B5EF4-FFF2-40B4-BE49-F238E27FC236}">
              <a16:creationId xmlns:a16="http://schemas.microsoft.com/office/drawing/2014/main" id="{19DBC092-CE0F-420C-9567-E640BA29DE3B}"/>
            </a:ext>
          </a:extLst>
        </xdr:cNvPr>
        <xdr:cNvSpPr>
          <a:spLocks noChangeAspect="1" noChangeArrowheads="1"/>
        </xdr:cNvSpPr>
      </xdr:nvSpPr>
      <xdr:spPr bwMode="auto">
        <a:xfrm>
          <a:off x="2486025" y="333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32" name="AutoShape 10">
          <a:extLst>
            <a:ext uri="{FF2B5EF4-FFF2-40B4-BE49-F238E27FC236}">
              <a16:creationId xmlns:a16="http://schemas.microsoft.com/office/drawing/2014/main" id="{2CCB0A4E-937A-4A28-97C3-CADB5B365518}"/>
            </a:ext>
          </a:extLst>
        </xdr:cNvPr>
        <xdr:cNvSpPr>
          <a:spLocks noChangeAspect="1" noChangeArrowheads="1"/>
        </xdr:cNvSpPr>
      </xdr:nvSpPr>
      <xdr:spPr bwMode="auto">
        <a:xfrm>
          <a:off x="2486025" y="33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33" name="AutoShape 11">
          <a:extLst>
            <a:ext uri="{FF2B5EF4-FFF2-40B4-BE49-F238E27FC236}">
              <a16:creationId xmlns:a16="http://schemas.microsoft.com/office/drawing/2014/main" id="{93F78C5F-82DE-4384-9A20-3A1694ED2414}"/>
            </a:ext>
          </a:extLst>
        </xdr:cNvPr>
        <xdr:cNvSpPr>
          <a:spLocks noChangeAspect="1" noChangeArrowheads="1"/>
        </xdr:cNvSpPr>
      </xdr:nvSpPr>
      <xdr:spPr bwMode="auto">
        <a:xfrm>
          <a:off x="2486025" y="33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34" name="AutoShape 10">
          <a:extLst>
            <a:ext uri="{FF2B5EF4-FFF2-40B4-BE49-F238E27FC236}">
              <a16:creationId xmlns:a16="http://schemas.microsoft.com/office/drawing/2014/main" id="{3F99DF50-F226-4904-8C44-8A06CC7E5722}"/>
            </a:ext>
          </a:extLst>
        </xdr:cNvPr>
        <xdr:cNvSpPr>
          <a:spLocks noChangeAspect="1" noChangeArrowheads="1"/>
        </xdr:cNvSpPr>
      </xdr:nvSpPr>
      <xdr:spPr bwMode="auto">
        <a:xfrm>
          <a:off x="2486025" y="33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35" name="AutoShape 11">
          <a:extLst>
            <a:ext uri="{FF2B5EF4-FFF2-40B4-BE49-F238E27FC236}">
              <a16:creationId xmlns:a16="http://schemas.microsoft.com/office/drawing/2014/main" id="{44B007F9-379A-41EC-82E1-DBABF0F69C7F}"/>
            </a:ext>
          </a:extLst>
        </xdr:cNvPr>
        <xdr:cNvSpPr>
          <a:spLocks noChangeAspect="1" noChangeArrowheads="1"/>
        </xdr:cNvSpPr>
      </xdr:nvSpPr>
      <xdr:spPr bwMode="auto">
        <a:xfrm>
          <a:off x="2486025" y="33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36" name="AutoShape 10">
          <a:extLst>
            <a:ext uri="{FF2B5EF4-FFF2-40B4-BE49-F238E27FC236}">
              <a16:creationId xmlns:a16="http://schemas.microsoft.com/office/drawing/2014/main" id="{BB44692C-25CE-4542-B971-9D2E1ED6692A}"/>
            </a:ext>
          </a:extLst>
        </xdr:cNvPr>
        <xdr:cNvSpPr>
          <a:spLocks noChangeAspect="1" noChangeArrowheads="1"/>
        </xdr:cNvSpPr>
      </xdr:nvSpPr>
      <xdr:spPr bwMode="auto">
        <a:xfrm>
          <a:off x="2486025" y="33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37" name="AutoShape 11">
          <a:extLst>
            <a:ext uri="{FF2B5EF4-FFF2-40B4-BE49-F238E27FC236}">
              <a16:creationId xmlns:a16="http://schemas.microsoft.com/office/drawing/2014/main" id="{6E5BBE3F-93E4-4D78-927C-1BA7452185B6}"/>
            </a:ext>
          </a:extLst>
        </xdr:cNvPr>
        <xdr:cNvSpPr>
          <a:spLocks noChangeAspect="1" noChangeArrowheads="1"/>
        </xdr:cNvSpPr>
      </xdr:nvSpPr>
      <xdr:spPr bwMode="auto">
        <a:xfrm>
          <a:off x="2486025" y="33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38" name="AutoShape 10">
          <a:extLst>
            <a:ext uri="{FF2B5EF4-FFF2-40B4-BE49-F238E27FC236}">
              <a16:creationId xmlns:a16="http://schemas.microsoft.com/office/drawing/2014/main" id="{75290D46-68FE-447B-8256-F3D81E9DE603}"/>
            </a:ext>
          </a:extLst>
        </xdr:cNvPr>
        <xdr:cNvSpPr>
          <a:spLocks noChangeAspect="1" noChangeArrowheads="1"/>
        </xdr:cNvSpPr>
      </xdr:nvSpPr>
      <xdr:spPr bwMode="auto">
        <a:xfrm>
          <a:off x="2486025" y="33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39" name="AutoShape 11">
          <a:extLst>
            <a:ext uri="{FF2B5EF4-FFF2-40B4-BE49-F238E27FC236}">
              <a16:creationId xmlns:a16="http://schemas.microsoft.com/office/drawing/2014/main" id="{EB22C71E-CCA8-45CE-9825-273D2395344E}"/>
            </a:ext>
          </a:extLst>
        </xdr:cNvPr>
        <xdr:cNvSpPr>
          <a:spLocks noChangeAspect="1" noChangeArrowheads="1"/>
        </xdr:cNvSpPr>
      </xdr:nvSpPr>
      <xdr:spPr bwMode="auto">
        <a:xfrm>
          <a:off x="2486025" y="33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40" name="AutoShape 294" descr="blob:https://web.whatsapp.com/e80b1315-4530-4c5e-af0c-74c88af6342e">
          <a:extLst>
            <a:ext uri="{FF2B5EF4-FFF2-40B4-BE49-F238E27FC236}">
              <a16:creationId xmlns:a16="http://schemas.microsoft.com/office/drawing/2014/main" id="{DE2349E7-E245-4EED-BFD6-3F603236DB09}"/>
            </a:ext>
          </a:extLst>
        </xdr:cNvPr>
        <xdr:cNvSpPr>
          <a:spLocks noChangeAspect="1" noChangeArrowheads="1"/>
        </xdr:cNvSpPr>
      </xdr:nvSpPr>
      <xdr:spPr bwMode="auto">
        <a:xfrm>
          <a:off x="2486025" y="333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41" name="AutoShape 295" descr="blob:https://web.whatsapp.com/e80b1315-4530-4c5e-af0c-74c88af6342e">
          <a:extLst>
            <a:ext uri="{FF2B5EF4-FFF2-40B4-BE49-F238E27FC236}">
              <a16:creationId xmlns:a16="http://schemas.microsoft.com/office/drawing/2014/main" id="{D268F10E-57CA-4A92-B9F4-AE3799EDC30A}"/>
            </a:ext>
          </a:extLst>
        </xdr:cNvPr>
        <xdr:cNvSpPr>
          <a:spLocks noChangeAspect="1" noChangeArrowheads="1"/>
        </xdr:cNvSpPr>
      </xdr:nvSpPr>
      <xdr:spPr bwMode="auto">
        <a:xfrm>
          <a:off x="2486025" y="333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42" name="AutoShape 294" descr="blob:https://web.whatsapp.com/e80b1315-4530-4c5e-af0c-74c88af6342e">
          <a:extLst>
            <a:ext uri="{FF2B5EF4-FFF2-40B4-BE49-F238E27FC236}">
              <a16:creationId xmlns:a16="http://schemas.microsoft.com/office/drawing/2014/main" id="{91329E58-EF97-4EA5-AE80-8453ACC491D4}"/>
            </a:ext>
          </a:extLst>
        </xdr:cNvPr>
        <xdr:cNvSpPr>
          <a:spLocks noChangeAspect="1" noChangeArrowheads="1"/>
        </xdr:cNvSpPr>
      </xdr:nvSpPr>
      <xdr:spPr bwMode="auto">
        <a:xfrm>
          <a:off x="2486025" y="333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43" name="AutoShape 295" descr="blob:https://web.whatsapp.com/e80b1315-4530-4c5e-af0c-74c88af6342e">
          <a:extLst>
            <a:ext uri="{FF2B5EF4-FFF2-40B4-BE49-F238E27FC236}">
              <a16:creationId xmlns:a16="http://schemas.microsoft.com/office/drawing/2014/main" id="{842E89C7-1261-42D8-B773-D40B1FE86614}"/>
            </a:ext>
          </a:extLst>
        </xdr:cNvPr>
        <xdr:cNvSpPr>
          <a:spLocks noChangeAspect="1" noChangeArrowheads="1"/>
        </xdr:cNvSpPr>
      </xdr:nvSpPr>
      <xdr:spPr bwMode="auto">
        <a:xfrm>
          <a:off x="2486025" y="333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44" name="AutoShape 294" descr="blob:https://web.whatsapp.com/e80b1315-4530-4c5e-af0c-74c88af6342e">
          <a:extLst>
            <a:ext uri="{FF2B5EF4-FFF2-40B4-BE49-F238E27FC236}">
              <a16:creationId xmlns:a16="http://schemas.microsoft.com/office/drawing/2014/main" id="{C44BCFF6-47E8-4FE3-832A-8DC28D0C3D1D}"/>
            </a:ext>
          </a:extLst>
        </xdr:cNvPr>
        <xdr:cNvSpPr>
          <a:spLocks noChangeAspect="1" noChangeArrowheads="1"/>
        </xdr:cNvSpPr>
      </xdr:nvSpPr>
      <xdr:spPr bwMode="auto">
        <a:xfrm>
          <a:off x="2486025" y="333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45" name="AutoShape 295" descr="blob:https://web.whatsapp.com/e80b1315-4530-4c5e-af0c-74c88af6342e">
          <a:extLst>
            <a:ext uri="{FF2B5EF4-FFF2-40B4-BE49-F238E27FC236}">
              <a16:creationId xmlns:a16="http://schemas.microsoft.com/office/drawing/2014/main" id="{141DF16A-A874-414E-8A28-871A8F131C19}"/>
            </a:ext>
          </a:extLst>
        </xdr:cNvPr>
        <xdr:cNvSpPr>
          <a:spLocks noChangeAspect="1" noChangeArrowheads="1"/>
        </xdr:cNvSpPr>
      </xdr:nvSpPr>
      <xdr:spPr bwMode="auto">
        <a:xfrm>
          <a:off x="2486025" y="333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46" name="AutoShape 294" descr="blob:https://web.whatsapp.com/e80b1315-4530-4c5e-af0c-74c88af6342e">
          <a:extLst>
            <a:ext uri="{FF2B5EF4-FFF2-40B4-BE49-F238E27FC236}">
              <a16:creationId xmlns:a16="http://schemas.microsoft.com/office/drawing/2014/main" id="{06A9E462-EF31-4493-8D95-56ED38DFFB77}"/>
            </a:ext>
          </a:extLst>
        </xdr:cNvPr>
        <xdr:cNvSpPr>
          <a:spLocks noChangeAspect="1" noChangeArrowheads="1"/>
        </xdr:cNvSpPr>
      </xdr:nvSpPr>
      <xdr:spPr bwMode="auto">
        <a:xfrm>
          <a:off x="2486025" y="333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47" name="AutoShape 295" descr="blob:https://web.whatsapp.com/e80b1315-4530-4c5e-af0c-74c88af6342e">
          <a:extLst>
            <a:ext uri="{FF2B5EF4-FFF2-40B4-BE49-F238E27FC236}">
              <a16:creationId xmlns:a16="http://schemas.microsoft.com/office/drawing/2014/main" id="{B6708DCF-7215-4B24-83B0-3915A80B65F6}"/>
            </a:ext>
          </a:extLst>
        </xdr:cNvPr>
        <xdr:cNvSpPr>
          <a:spLocks noChangeAspect="1" noChangeArrowheads="1"/>
        </xdr:cNvSpPr>
      </xdr:nvSpPr>
      <xdr:spPr bwMode="auto">
        <a:xfrm>
          <a:off x="2486025" y="333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1116157</xdr:colOff>
      <xdr:row>15</xdr:row>
      <xdr:rowOff>180190</xdr:rowOff>
    </xdr:from>
    <xdr:ext cx="2347756" cy="2515385"/>
    <xdr:pic>
      <xdr:nvPicPr>
        <xdr:cNvPr id="149" name="Imagen 148">
          <a:extLst>
            <a:ext uri="{FF2B5EF4-FFF2-40B4-BE49-F238E27FC236}">
              <a16:creationId xmlns:a16="http://schemas.microsoft.com/office/drawing/2014/main" id="{AD3E1382-A081-4573-A35F-137D521035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0" r="11736"/>
        <a:stretch>
          <a:fillRect/>
        </a:stretch>
      </xdr:blipFill>
      <xdr:spPr>
        <a:xfrm>
          <a:off x="4087957" y="1046965"/>
          <a:ext cx="2347756" cy="2515385"/>
        </a:xfrm>
        <a:prstGeom prst="rect">
          <a:avLst/>
        </a:prstGeom>
      </xdr:spPr>
    </xdr:pic>
    <xdr:clientData/>
  </xdr:oneCellAnchor>
  <xdr:twoCellAnchor editAs="oneCell">
    <xdr:from>
      <xdr:col>4</xdr:col>
      <xdr:colOff>415637</xdr:colOff>
      <xdr:row>9</xdr:row>
      <xdr:rowOff>190499</xdr:rowOff>
    </xdr:from>
    <xdr:to>
      <xdr:col>4</xdr:col>
      <xdr:colOff>1561091</xdr:colOff>
      <xdr:row>9</xdr:row>
      <xdr:rowOff>1904999</xdr:rowOff>
    </xdr:to>
    <xdr:pic>
      <xdr:nvPicPr>
        <xdr:cNvPr id="148" name="Imagen 147">
          <a:extLst>
            <a:ext uri="{FF2B5EF4-FFF2-40B4-BE49-F238E27FC236}">
              <a16:creationId xmlns:a16="http://schemas.microsoft.com/office/drawing/2014/main" id="{A30979C9-D4D0-4BC8-A0FA-D187F61424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5805"/>
        <a:stretch>
          <a:fillRect/>
        </a:stretch>
      </xdr:blipFill>
      <xdr:spPr>
        <a:xfrm>
          <a:off x="3377046" y="1246908"/>
          <a:ext cx="1145454" cy="171450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1905000</xdr:colOff>
      <xdr:row>9</xdr:row>
      <xdr:rowOff>173181</xdr:rowOff>
    </xdr:from>
    <xdr:to>
      <xdr:col>4</xdr:col>
      <xdr:colOff>3862007</xdr:colOff>
      <xdr:row>9</xdr:row>
      <xdr:rowOff>2112818</xdr:rowOff>
    </xdr:to>
    <xdr:pic>
      <xdr:nvPicPr>
        <xdr:cNvPr id="150" name="Imagen 149">
          <a:extLst>
            <a:ext uri="{FF2B5EF4-FFF2-40B4-BE49-F238E27FC236}">
              <a16:creationId xmlns:a16="http://schemas.microsoft.com/office/drawing/2014/main" id="{D4E14173-18E2-EC40-4131-99C11EC24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66409" y="1229590"/>
          <a:ext cx="1957007" cy="1939637"/>
        </a:xfrm>
        <a:prstGeom prst="rect">
          <a:avLst/>
        </a:prstGeom>
      </xdr:spPr>
    </xdr:pic>
    <xdr:clientData/>
  </xdr:twoCellAnchor>
  <xdr:oneCellAnchor>
    <xdr:from>
      <xdr:col>4</xdr:col>
      <xdr:colOff>415637</xdr:colOff>
      <xdr:row>3</xdr:row>
      <xdr:rowOff>190499</xdr:rowOff>
    </xdr:from>
    <xdr:ext cx="1145454" cy="1714500"/>
    <xdr:pic>
      <xdr:nvPicPr>
        <xdr:cNvPr id="151" name="Imagen 150">
          <a:extLst>
            <a:ext uri="{FF2B5EF4-FFF2-40B4-BE49-F238E27FC236}">
              <a16:creationId xmlns:a16="http://schemas.microsoft.com/office/drawing/2014/main" id="{2A7BAF14-D113-4935-A837-19933C96A3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5805"/>
        <a:stretch>
          <a:fillRect/>
        </a:stretch>
      </xdr:blipFill>
      <xdr:spPr>
        <a:xfrm>
          <a:off x="3395601" y="1619249"/>
          <a:ext cx="1145454" cy="1714500"/>
        </a:xfrm>
        <a:prstGeom prst="rect">
          <a:avLst/>
        </a:prstGeom>
      </xdr:spPr>
    </xdr:pic>
    <xdr:clientData/>
  </xdr:oneCellAnchor>
  <xdr:oneCellAnchor>
    <xdr:from>
      <xdr:col>4</xdr:col>
      <xdr:colOff>1905000</xdr:colOff>
      <xdr:row>3</xdr:row>
      <xdr:rowOff>173181</xdr:rowOff>
    </xdr:from>
    <xdr:ext cx="1957007" cy="1939637"/>
    <xdr:pic>
      <xdr:nvPicPr>
        <xdr:cNvPr id="152" name="Imagen 151">
          <a:extLst>
            <a:ext uri="{FF2B5EF4-FFF2-40B4-BE49-F238E27FC236}">
              <a16:creationId xmlns:a16="http://schemas.microsoft.com/office/drawing/2014/main" id="{15704615-9BD7-471A-BC1F-BD824C61F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84964" y="1601931"/>
          <a:ext cx="1957007" cy="1939637"/>
        </a:xfrm>
        <a:prstGeom prst="rect">
          <a:avLst/>
        </a:prstGeom>
      </xdr:spPr>
    </xdr:pic>
    <xdr:clientData/>
  </xdr:oneCellAnchor>
  <xdr:oneCellAnchor>
    <xdr:from>
      <xdr:col>4</xdr:col>
      <xdr:colOff>415637</xdr:colOff>
      <xdr:row>4</xdr:row>
      <xdr:rowOff>190499</xdr:rowOff>
    </xdr:from>
    <xdr:ext cx="1145454" cy="1714500"/>
    <xdr:pic>
      <xdr:nvPicPr>
        <xdr:cNvPr id="153" name="Imagen 152">
          <a:extLst>
            <a:ext uri="{FF2B5EF4-FFF2-40B4-BE49-F238E27FC236}">
              <a16:creationId xmlns:a16="http://schemas.microsoft.com/office/drawing/2014/main" id="{D2F903B0-6B6F-4547-93A6-0EB1134A58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5805"/>
        <a:stretch>
          <a:fillRect/>
        </a:stretch>
      </xdr:blipFill>
      <xdr:spPr>
        <a:xfrm>
          <a:off x="3377046" y="1056408"/>
          <a:ext cx="1145454" cy="1714500"/>
        </a:xfrm>
        <a:prstGeom prst="rect">
          <a:avLst/>
        </a:prstGeom>
      </xdr:spPr>
    </xdr:pic>
    <xdr:clientData/>
  </xdr:oneCellAnchor>
  <xdr:oneCellAnchor>
    <xdr:from>
      <xdr:col>4</xdr:col>
      <xdr:colOff>1905000</xdr:colOff>
      <xdr:row>4</xdr:row>
      <xdr:rowOff>173181</xdr:rowOff>
    </xdr:from>
    <xdr:ext cx="1957007" cy="1939637"/>
    <xdr:pic>
      <xdr:nvPicPr>
        <xdr:cNvPr id="154" name="Imagen 153">
          <a:extLst>
            <a:ext uri="{FF2B5EF4-FFF2-40B4-BE49-F238E27FC236}">
              <a16:creationId xmlns:a16="http://schemas.microsoft.com/office/drawing/2014/main" id="{57DA0D94-D0BC-4B2F-844B-E7B690452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66409" y="1039090"/>
          <a:ext cx="1957007" cy="193963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190500</xdr:colOff>
      <xdr:row>34</xdr:row>
      <xdr:rowOff>142875</xdr:rowOff>
    </xdr:from>
    <xdr:to>
      <xdr:col>4</xdr:col>
      <xdr:colOff>1635126</xdr:colOff>
      <xdr:row>34</xdr:row>
      <xdr:rowOff>1873251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EF60F707-3C9E-0E86-DB4B-B74FF15D74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30709" y1="20659" x2="30709" y2="2065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8852" t="12832" r="6557" b="12355"/>
        <a:stretch>
          <a:fillRect/>
        </a:stretch>
      </xdr:blipFill>
      <xdr:spPr>
        <a:xfrm>
          <a:off x="4222750" y="1206500"/>
          <a:ext cx="1444626" cy="1730376"/>
        </a:xfrm>
        <a:prstGeom prst="rect">
          <a:avLst/>
        </a:prstGeom>
      </xdr:spPr>
    </xdr:pic>
    <xdr:clientData/>
  </xdr:twoCellAnchor>
  <xdr:twoCellAnchor>
    <xdr:from>
      <xdr:col>4</xdr:col>
      <xdr:colOff>1698624</xdr:colOff>
      <xdr:row>34</xdr:row>
      <xdr:rowOff>1158875</xdr:rowOff>
    </xdr:from>
    <xdr:to>
      <xdr:col>4</xdr:col>
      <xdr:colOff>3762375</xdr:colOff>
      <xdr:row>34</xdr:row>
      <xdr:rowOff>2333625</xdr:rowOff>
    </xdr:to>
    <xdr:pic>
      <xdr:nvPicPr>
        <xdr:cNvPr id="18" name="Picture 8">
          <a:extLst>
            <a:ext uri="{FF2B5EF4-FFF2-40B4-BE49-F238E27FC236}">
              <a16:creationId xmlns:a16="http://schemas.microsoft.com/office/drawing/2014/main" id="{E3029CBA-DE78-4F88-A8FD-59C467179B0D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47333" b="94667" l="10000" r="90000">
                      <a14:foregroundMark x1="26667" y1="51333" x2="24333" y2="76333"/>
                      <a14:foregroundMark x1="24333" y1="76333" x2="37333" y2="83333"/>
                      <a14:foregroundMark x1="37333" y1="83333" x2="52000" y2="82333"/>
                      <a14:foregroundMark x1="50000" y1="81000" x2="48667" y2="59667"/>
                      <a14:foregroundMark x1="48667" y1="59667" x2="48333" y2="59333"/>
                      <a14:foregroundMark x1="44667" y1="58333" x2="32667" y2="60333"/>
                      <a14:foregroundMark x1="32667" y1="60333" x2="46000" y2="63667"/>
                      <a14:foregroundMark x1="40667" y1="55667" x2="29333" y2="57667"/>
                      <a14:foregroundMark x1="29333" y1="57667" x2="24667" y2="67000"/>
                      <a14:foregroundMark x1="24667" y1="67000" x2="26333" y2="71333"/>
                      <a14:foregroundMark x1="32000" y1="51333" x2="61667" y2="51333"/>
                      <a14:foregroundMark x1="50000" y1="49667" x2="59000" y2="49667"/>
                      <a14:foregroundMark x1="59000" y1="49667" x2="43333" y2="49667"/>
                      <a14:foregroundMark x1="41000" y1="49000" x2="41000" y2="49000"/>
                      <a14:foregroundMark x1="38000" y1="48667" x2="38000" y2="48667"/>
                      <a14:foregroundMark x1="33667" y1="48667" x2="33667" y2="48667"/>
                      <a14:foregroundMark x1="23000" y1="85667" x2="78333" y2="83333"/>
                      <a14:foregroundMark x1="78333" y1="83333" x2="79667" y2="74667"/>
                      <a14:foregroundMark x1="79667" y1="74667" x2="74667" y2="51333"/>
                      <a14:foregroundMark x1="74667" y1="51333" x2="74333" y2="51333"/>
                      <a14:foregroundMark x1="75333" y1="53667" x2="80000" y2="74000"/>
                      <a14:foregroundMark x1="80000" y1="74000" x2="75667" y2="83667"/>
                      <a14:foregroundMark x1="75667" y1="83667" x2="22333" y2="81667"/>
                      <a14:foregroundMark x1="22333" y1="81667" x2="25667" y2="53000"/>
                      <a14:foregroundMark x1="26667" y1="58667" x2="20333" y2="80333"/>
                      <a14:foregroundMark x1="20333" y1="80333" x2="28000" y2="85333"/>
                      <a14:foregroundMark x1="28000" y1="85333" x2="31000" y2="84333"/>
                      <a14:foregroundMark x1="64667" y1="85667" x2="74000" y2="85000"/>
                      <a14:foregroundMark x1="74667" y1="48333" x2="52333" y2="49667"/>
                      <a14:foregroundMark x1="52333" y1="49667" x2="64000" y2="47333"/>
                      <a14:foregroundMark x1="64000" y1="47333" x2="68333" y2="48333"/>
                      <a14:foregroundMark x1="54667" y1="48333" x2="54667" y2="48333"/>
                      <a14:foregroundMark x1="51000" y1="48667" x2="51000" y2="48667"/>
                      <a14:foregroundMark x1="36667" y1="48000" x2="58000" y2="48667"/>
                      <a14:foregroundMark x1="58000" y1="48667" x2="30000" y2="49333"/>
                      <a14:foregroundMark x1="30000" y1="49333" x2="23333" y2="58333"/>
                      <a14:foregroundMark x1="23333" y1="58333" x2="21000" y2="87667"/>
                      <a14:foregroundMark x1="21000" y1="87667" x2="29000" y2="92333"/>
                      <a14:foregroundMark x1="29000" y1="92333" x2="81000" y2="88667"/>
                      <a14:foregroundMark x1="81000" y1="88667" x2="89333" y2="71333"/>
                      <a14:foregroundMark x1="89333" y1="71333" x2="86667" y2="53333"/>
                      <a14:foregroundMark x1="86667" y1="53333" x2="51667" y2="51000"/>
                      <a14:foregroundMark x1="27667" y1="50000" x2="27667" y2="50000"/>
                      <a14:foregroundMark x1="25667" y1="49667" x2="25667" y2="58333"/>
                      <a14:foregroundMark x1="25667" y1="49000" x2="34000" y2="49333"/>
                      <a14:foregroundMark x1="51667" y1="49667" x2="49000" y2="47333"/>
                      <a14:foregroundMark x1="57333" y1="48333" x2="57333" y2="48333"/>
                      <a14:foregroundMark x1="55333" y1="48667" x2="55333" y2="48667"/>
                    </a14:backgroundRemoval>
                  </a14:imgEffect>
                </a14:imgLayer>
              </a14:imgProps>
            </a:ext>
          </a:extLst>
        </a:blip>
        <a:srcRect l="18653" t="46992" r="19171" b="12643"/>
        <a:stretch>
          <a:fillRect/>
        </a:stretch>
      </xdr:blipFill>
      <xdr:spPr>
        <a:xfrm>
          <a:off x="5730874" y="2222500"/>
          <a:ext cx="2063751" cy="1174750"/>
        </a:xfrm>
        <a:prstGeom prst="rect">
          <a:avLst/>
        </a:prstGeom>
      </xdr:spPr>
    </xdr:pic>
    <xdr:clientData/>
  </xdr:twoCellAnchor>
  <xdr:oneCellAnchor>
    <xdr:from>
      <xdr:col>4</xdr:col>
      <xdr:colOff>809625</xdr:colOff>
      <xdr:row>35</xdr:row>
      <xdr:rowOff>317500</xdr:rowOff>
    </xdr:from>
    <xdr:ext cx="2644119" cy="2254250"/>
    <xdr:pic>
      <xdr:nvPicPr>
        <xdr:cNvPr id="19" name="Imagen 18">
          <a:extLst>
            <a:ext uri="{FF2B5EF4-FFF2-40B4-BE49-F238E27FC236}">
              <a16:creationId xmlns:a16="http://schemas.microsoft.com/office/drawing/2014/main" id="{B79D9435-B730-4856-82A5-513105D8E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62080" y="1391227"/>
          <a:ext cx="2644119" cy="2254250"/>
        </a:xfrm>
        <a:prstGeom prst="rect">
          <a:avLst/>
        </a:prstGeom>
      </xdr:spPr>
    </xdr:pic>
    <xdr:clientData/>
  </xdr:oneCellAnchor>
  <xdr:twoCellAnchor editAs="oneCell">
    <xdr:from>
      <xdr:col>4</xdr:col>
      <xdr:colOff>1682749</xdr:colOff>
      <xdr:row>37</xdr:row>
      <xdr:rowOff>1123167</xdr:rowOff>
    </xdr:from>
    <xdr:to>
      <xdr:col>4</xdr:col>
      <xdr:colOff>4079874</xdr:colOff>
      <xdr:row>37</xdr:row>
      <xdr:rowOff>2921011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204E0C55-DF5C-3F46-0D1E-372239C80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10000" b="95875" l="10000" r="94000">
                      <a14:foregroundMark x1="13833" y1="85563" x2="76917" y2="87375"/>
                      <a14:foregroundMark x1="12917" y1="93313" x2="86333" y2="87938"/>
                      <a14:foregroundMark x1="86333" y1="87938" x2="81250" y2="71500"/>
                      <a14:foregroundMark x1="53083" y1="94750" x2="84667" y2="96000"/>
                      <a14:foregroundMark x1="84667" y1="96000" x2="92500" y2="93500"/>
                      <a14:foregroundMark x1="92500" y1="93500" x2="93583" y2="86750"/>
                      <a14:foregroundMark x1="93583" y1="86750" x2="93000" y2="79813"/>
                      <a14:foregroundMark x1="23667" y1="86313" x2="33833" y2="70750"/>
                      <a14:foregroundMark x1="33833" y1="70750" x2="69417" y2="60875"/>
                      <a14:foregroundMark x1="69417" y1="60875" x2="75417" y2="83063"/>
                      <a14:foregroundMark x1="64417" y1="91500" x2="38167" y2="52688"/>
                      <a14:foregroundMark x1="31167" y1="65688" x2="54333" y2="61187"/>
                      <a14:foregroundMark x1="54333" y1="61187" x2="77833" y2="66188"/>
                      <a14:foregroundMark x1="77833" y1="66188" x2="82917" y2="81563"/>
                      <a14:foregroundMark x1="69917" y1="57063" x2="79250" y2="58500"/>
                      <a14:foregroundMark x1="79250" y1="58500" x2="90917" y2="73125"/>
                      <a14:foregroundMark x1="90917" y1="73125" x2="91833" y2="82875"/>
                      <a14:foregroundMark x1="91833" y1="82875" x2="91833" y2="82875"/>
                      <a14:foregroundMark x1="41250" y1="53250" x2="21083" y2="56313"/>
                      <a14:foregroundMark x1="21083" y1="56313" x2="15917" y2="60625"/>
                      <a14:foregroundMark x1="15917" y1="60625" x2="16000" y2="84313"/>
                      <a14:foregroundMark x1="16000" y1="84313" x2="18167" y2="88438"/>
                      <a14:foregroundMark x1="54000" y1="95875" x2="87833" y2="96563"/>
                      <a14:foregroundMark x1="87833" y1="96563" x2="94000" y2="92750"/>
                      <a14:foregroundMark x1="94000" y1="92750" x2="94000" y2="92750"/>
                      <a14:foregroundMark x1="94000" y1="94250" x2="94000" y2="94250"/>
                      <a14:foregroundMark x1="48500" y1="95875" x2="85833" y2="95688"/>
                      <a14:foregroundMark x1="17667" y1="15188" x2="36667" y2="14625"/>
                      <a14:foregroundMark x1="36667" y1="14625" x2="36667" y2="14625"/>
                      <a14:foregroundMark x1="77417" y1="13000" x2="85833" y2="13063"/>
                      <a14:foregroundMark x1="85833" y1="13063" x2="88667" y2="15875"/>
                      <a14:foregroundMark x1="10917" y1="44250" x2="11667" y2="37375"/>
                      <a14:foregroundMark x1="11667" y1="37188" x2="12667" y2="28188"/>
                      <a14:foregroundMark x1="12667" y1="26687" x2="12667" y2="2362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6014640" y="7745026"/>
          <a:ext cx="1797844" cy="2397125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37</xdr:row>
      <xdr:rowOff>31093</xdr:rowOff>
    </xdr:from>
    <xdr:to>
      <xdr:col>4</xdr:col>
      <xdr:colOff>1809751</xdr:colOff>
      <xdr:row>37</xdr:row>
      <xdr:rowOff>2381249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640369F9-3364-EE50-348B-5C5CC85D6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10000" b="90000" l="10000" r="90000">
                      <a14:foregroundMark x1="16518" y1="17992" x2="16518" y2="17992"/>
                      <a14:foregroundMark x1="14732" y1="17657" x2="14732" y2="17657"/>
                      <a14:foregroundMark x1="15513" y1="18410" x2="15513" y2="18410"/>
                      <a14:foregroundMark x1="15513" y1="24435" x2="15513" y2="24435"/>
                      <a14:foregroundMark x1="14732" y1="24435" x2="14732" y2="24435"/>
                      <a14:foregroundMark x1="15737" y1="24184" x2="15737" y2="24184"/>
                      <a14:foregroundMark x1="14955" y1="24184" x2="14955" y2="24184"/>
                      <a14:foregroundMark x1="14063" y1="33808" x2="14063" y2="33808"/>
                      <a14:foregroundMark x1="14955" y1="30377" x2="14955" y2="30377"/>
                      <a14:foregroundMark x1="14286" y1="27029" x2="14286" y2="27029"/>
                      <a14:foregroundMark x1="13504" y1="58326" x2="13504" y2="58326"/>
                      <a14:foregroundMark x1="13951" y1="54393" x2="13951" y2="54393"/>
                      <a14:foregroundMark x1="12946" y1="54644" x2="12946" y2="54644"/>
                      <a14:foregroundMark x1="12277" y1="54644" x2="12277" y2="54644"/>
                      <a14:foregroundMark x1="11496" y1="54644" x2="11496" y2="54644"/>
                      <a14:foregroundMark x1="13058" y1="51548" x2="13058" y2="51548"/>
                      <a14:foregroundMark x1="12946" y1="51381" x2="12946" y2="51381"/>
                      <a14:foregroundMark x1="13058" y1="51046" x2="13058" y2="51046"/>
                      <a14:foregroundMark x1="11719" y1="51213" x2="11719" y2="51213"/>
                      <a14:foregroundMark x1="13058" y1="47280" x2="13058" y2="47280"/>
                      <a14:foregroundMark x1="14509" y1="48368" x2="14509" y2="48368"/>
                      <a14:foregroundMark x1="12277" y1="48033" x2="12277" y2="48033"/>
                      <a14:foregroundMark x1="14063" y1="45021" x2="14063" y2="45021"/>
                      <a14:foregroundMark x1="12946" y1="40669" x2="12946" y2="40669"/>
                      <a14:foregroundMark x1="12054" y1="37573" x2="12054" y2="37573"/>
                      <a14:foregroundMark x1="14063" y1="27364" x2="14063" y2="27364"/>
                      <a14:foregroundMark x1="13504" y1="64770" x2="13504" y2="64770"/>
                      <a14:foregroundMark x1="13728" y1="65858" x2="13728" y2="65858"/>
                      <a14:foregroundMark x1="13951" y1="68703" x2="13951" y2="68703"/>
                      <a14:foregroundMark x1="12723" y1="72971" x2="12723" y2="72971"/>
                      <a14:foregroundMark x1="12500" y1="76402" x2="12500" y2="76402"/>
                      <a14:foregroundMark x1="12054" y1="80502" x2="12054" y2="80502"/>
                      <a14:foregroundMark x1="10714" y1="83515" x2="10714" y2="83515"/>
                      <a14:foregroundMark x1="12277" y1="61339" x2="12277" y2="61339"/>
                      <a14:foregroundMark x1="12723" y1="62427" x2="12723" y2="6242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9875" y="10127593"/>
          <a:ext cx="1762126" cy="2350156"/>
        </a:xfrm>
        <a:prstGeom prst="rect">
          <a:avLst/>
        </a:prstGeom>
      </xdr:spPr>
    </xdr:pic>
    <xdr:clientData/>
  </xdr:twoCellAnchor>
  <xdr:oneCellAnchor>
    <xdr:from>
      <xdr:col>4</xdr:col>
      <xdr:colOff>800100</xdr:colOff>
      <xdr:row>36</xdr:row>
      <xdr:rowOff>344915</xdr:rowOff>
    </xdr:from>
    <xdr:ext cx="2597150" cy="2538737"/>
    <xdr:pic>
      <xdr:nvPicPr>
        <xdr:cNvPr id="28" name="Imagen 27">
          <a:extLst>
            <a:ext uri="{FF2B5EF4-FFF2-40B4-BE49-F238E27FC236}">
              <a16:creationId xmlns:a16="http://schemas.microsoft.com/office/drawing/2014/main" id="{626405A6-D53C-41E6-9030-10C35B82F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32350" y="13616415"/>
          <a:ext cx="2597150" cy="2538737"/>
        </a:xfrm>
        <a:prstGeom prst="rect">
          <a:avLst/>
        </a:prstGeom>
      </xdr:spPr>
    </xdr:pic>
    <xdr:clientData/>
  </xdr:oneCellAnchor>
  <xdr:oneCellAnchor>
    <xdr:from>
      <xdr:col>4</xdr:col>
      <xdr:colOff>324716</xdr:colOff>
      <xdr:row>26</xdr:row>
      <xdr:rowOff>75045</xdr:rowOff>
    </xdr:from>
    <xdr:ext cx="3277465" cy="2794211"/>
    <xdr:pic>
      <xdr:nvPicPr>
        <xdr:cNvPr id="4" name="Imagen 3">
          <a:extLst>
            <a:ext uri="{FF2B5EF4-FFF2-40B4-BE49-F238E27FC236}">
              <a16:creationId xmlns:a16="http://schemas.microsoft.com/office/drawing/2014/main" id="{5F0C3638-A7B0-402B-8DEB-D0C4B3D04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77171" y="940954"/>
          <a:ext cx="3277465" cy="2794211"/>
        </a:xfrm>
        <a:prstGeom prst="rect">
          <a:avLst/>
        </a:prstGeom>
      </xdr:spPr>
    </xdr:pic>
    <xdr:clientData/>
  </xdr:oneCellAnchor>
  <xdr:twoCellAnchor editAs="oneCell">
    <xdr:from>
      <xdr:col>4</xdr:col>
      <xdr:colOff>1368137</xdr:colOff>
      <xdr:row>18</xdr:row>
      <xdr:rowOff>69274</xdr:rowOff>
    </xdr:from>
    <xdr:to>
      <xdr:col>4</xdr:col>
      <xdr:colOff>2903593</xdr:colOff>
      <xdr:row>18</xdr:row>
      <xdr:rowOff>2944092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A2B8BA-79D5-0877-B009-81395F215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420592" y="1558638"/>
          <a:ext cx="1535456" cy="2874818"/>
        </a:xfrm>
        <a:prstGeom prst="rect">
          <a:avLst/>
        </a:prstGeom>
      </xdr:spPr>
    </xdr:pic>
    <xdr:clientData/>
  </xdr:twoCellAnchor>
  <xdr:oneCellAnchor>
    <xdr:from>
      <xdr:col>4</xdr:col>
      <xdr:colOff>1368137</xdr:colOff>
      <xdr:row>10</xdr:row>
      <xdr:rowOff>69274</xdr:rowOff>
    </xdr:from>
    <xdr:ext cx="1535456" cy="2874818"/>
    <xdr:pic>
      <xdr:nvPicPr>
        <xdr:cNvPr id="2" name="Imagen 1">
          <a:extLst>
            <a:ext uri="{FF2B5EF4-FFF2-40B4-BE49-F238E27FC236}">
              <a16:creationId xmlns:a16="http://schemas.microsoft.com/office/drawing/2014/main" id="{E0A20A0A-E462-4B28-B678-00E26C480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420592" y="3082638"/>
          <a:ext cx="1535456" cy="2874818"/>
        </a:xfrm>
        <a:prstGeom prst="rect">
          <a:avLst/>
        </a:prstGeom>
      </xdr:spPr>
    </xdr:pic>
    <xdr:clientData/>
  </xdr:oneCellAnchor>
  <xdr:oneCellAnchor>
    <xdr:from>
      <xdr:col>4</xdr:col>
      <xdr:colOff>1368137</xdr:colOff>
      <xdr:row>3</xdr:row>
      <xdr:rowOff>69274</xdr:rowOff>
    </xdr:from>
    <xdr:ext cx="1535456" cy="2874818"/>
    <xdr:pic>
      <xdr:nvPicPr>
        <xdr:cNvPr id="5" name="Imagen 4">
          <a:extLst>
            <a:ext uri="{FF2B5EF4-FFF2-40B4-BE49-F238E27FC236}">
              <a16:creationId xmlns:a16="http://schemas.microsoft.com/office/drawing/2014/main" id="{C8A857EA-2A23-4053-BCFC-620D4E363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97137" y="2424547"/>
          <a:ext cx="1535456" cy="287481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4B5EE-39DA-47AC-AF5D-F5399924E85A}">
  <dimension ref="A1:IM83"/>
  <sheetViews>
    <sheetView showGridLines="0" topLeftCell="A4" zoomScale="55" zoomScaleNormal="55" zoomScaleSheetLayoutView="40" workbookViewId="0">
      <selection activeCell="K10" sqref="K10"/>
    </sheetView>
  </sheetViews>
  <sheetFormatPr baseColWidth="10" defaultColWidth="14.42578125" defaultRowHeight="15" customHeight="1" x14ac:dyDescent="0.25"/>
  <cols>
    <col min="1" max="1" width="2.5703125" customWidth="1"/>
    <col min="2" max="2" width="7" customWidth="1"/>
    <col min="3" max="3" width="13.85546875" customWidth="1"/>
    <col min="4" max="4" width="21.140625" customWidth="1"/>
    <col min="5" max="5" width="70" customWidth="1"/>
    <col min="6" max="6" width="13.140625" customWidth="1"/>
    <col min="7" max="7" width="22.85546875" customWidth="1"/>
    <col min="8" max="8" width="26.5703125" customWidth="1"/>
    <col min="9" max="9" width="92.42578125" customWidth="1"/>
    <col min="10" max="10" width="29.85546875" customWidth="1"/>
    <col min="11" max="11" width="21.140625" customWidth="1"/>
    <col min="12" max="12" width="11.7109375" customWidth="1"/>
    <col min="13" max="13" width="35.42578125" customWidth="1"/>
    <col min="14" max="15" width="25" customWidth="1"/>
    <col min="16" max="16" width="20.42578125" customWidth="1"/>
    <col min="17" max="17" width="16.5703125" customWidth="1"/>
    <col min="18" max="18" width="21.42578125" customWidth="1"/>
    <col min="19" max="19" width="27.28515625" customWidth="1"/>
    <col min="20" max="20" width="28" customWidth="1"/>
    <col min="21" max="21" width="18.5703125" customWidth="1"/>
    <col min="22" max="22" width="17.42578125" customWidth="1"/>
    <col min="23" max="23" width="23" customWidth="1"/>
    <col min="24" max="24" width="19.42578125" customWidth="1"/>
    <col min="25" max="25" width="29" customWidth="1"/>
    <col min="26" max="26" width="33.7109375" customWidth="1"/>
    <col min="27" max="27" width="21.140625" customWidth="1"/>
    <col min="28" max="29" width="11.7109375" customWidth="1"/>
    <col min="30" max="30" width="18.7109375" customWidth="1"/>
    <col min="31" max="31" width="19.5703125" customWidth="1"/>
    <col min="32" max="32" width="25.42578125" customWidth="1"/>
    <col min="33" max="33" width="27" customWidth="1"/>
    <col min="34" max="34" width="23.28515625" customWidth="1"/>
    <col min="35" max="35" width="20.85546875" customWidth="1"/>
    <col min="36" max="36" width="21.28515625" customWidth="1"/>
    <col min="37" max="37" width="16.7109375" customWidth="1"/>
    <col min="38" max="47" width="11.42578125" customWidth="1"/>
  </cols>
  <sheetData>
    <row r="1" spans="1:247" ht="15" customHeight="1" thickBot="1" x14ac:dyDescent="0.3"/>
    <row r="2" spans="1:247" ht="24" thickBot="1" x14ac:dyDescent="0.35">
      <c r="A2" s="1"/>
      <c r="B2" s="214" t="s">
        <v>0</v>
      </c>
      <c r="C2" s="215"/>
      <c r="D2" s="215"/>
      <c r="E2" s="215"/>
      <c r="F2" s="215"/>
      <c r="G2" s="215"/>
      <c r="H2" s="215"/>
      <c r="I2" s="215"/>
      <c r="J2" s="216"/>
      <c r="K2" s="2" t="s">
        <v>1</v>
      </c>
      <c r="L2" s="1"/>
      <c r="M2" s="212" t="s">
        <v>2</v>
      </c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1"/>
      <c r="AE2" s="1"/>
      <c r="AF2" s="1"/>
      <c r="AG2" s="1"/>
      <c r="AH2" s="1"/>
      <c r="AI2" s="1"/>
      <c r="AJ2" s="3"/>
      <c r="AK2" s="3"/>
      <c r="AL2" s="3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247" ht="44.25" customHeight="1" thickBot="1" x14ac:dyDescent="0.35">
      <c r="A3" s="1"/>
      <c r="B3" s="46" t="s">
        <v>3</v>
      </c>
      <c r="C3" s="47" t="s">
        <v>4</v>
      </c>
      <c r="D3" s="47" t="s">
        <v>5</v>
      </c>
      <c r="E3" s="47" t="s">
        <v>6</v>
      </c>
      <c r="F3" s="47" t="s">
        <v>7</v>
      </c>
      <c r="G3" s="47" t="s">
        <v>8</v>
      </c>
      <c r="H3" s="47" t="s">
        <v>9</v>
      </c>
      <c r="I3" s="47" t="s">
        <v>10</v>
      </c>
      <c r="J3" s="48" t="s">
        <v>11</v>
      </c>
      <c r="K3" s="2" t="s">
        <v>12</v>
      </c>
      <c r="M3" s="4" t="s">
        <v>13</v>
      </c>
      <c r="N3" s="5" t="s">
        <v>14</v>
      </c>
      <c r="O3" s="5" t="s">
        <v>15</v>
      </c>
      <c r="P3" s="6" t="s">
        <v>16</v>
      </c>
      <c r="Q3" s="7" t="s">
        <v>17</v>
      </c>
      <c r="R3" s="8" t="s">
        <v>18</v>
      </c>
      <c r="S3" s="8" t="s">
        <v>19</v>
      </c>
      <c r="T3" s="8" t="s">
        <v>20</v>
      </c>
      <c r="U3" s="8" t="s">
        <v>21</v>
      </c>
      <c r="V3" s="8" t="s">
        <v>22</v>
      </c>
      <c r="W3" s="9" t="s">
        <v>23</v>
      </c>
      <c r="X3" s="4" t="s">
        <v>24</v>
      </c>
      <c r="Y3" s="6" t="s">
        <v>25</v>
      </c>
      <c r="Z3" s="10" t="s">
        <v>26</v>
      </c>
      <c r="AA3" s="34" t="s">
        <v>27</v>
      </c>
      <c r="AB3" s="34" t="s">
        <v>28</v>
      </c>
      <c r="AC3" s="34" t="s">
        <v>29</v>
      </c>
      <c r="AD3" s="34" t="s">
        <v>30</v>
      </c>
      <c r="AE3" s="35" t="s">
        <v>31</v>
      </c>
      <c r="AF3" s="36" t="s">
        <v>32</v>
      </c>
      <c r="AG3" s="36" t="s">
        <v>33</v>
      </c>
      <c r="AH3" s="37" t="s">
        <v>21</v>
      </c>
      <c r="AI3" s="38" t="s">
        <v>34</v>
      </c>
      <c r="AJ3" s="38" t="s">
        <v>35</v>
      </c>
      <c r="AK3" s="39" t="s">
        <v>36</v>
      </c>
      <c r="AL3" s="3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247" ht="211.5" customHeight="1" thickBot="1" x14ac:dyDescent="0.4">
      <c r="A4" s="11"/>
      <c r="B4" s="57">
        <v>1</v>
      </c>
      <c r="C4" s="247" t="s">
        <v>37</v>
      </c>
      <c r="D4" s="248"/>
      <c r="E4" s="58" t="s">
        <v>38</v>
      </c>
      <c r="F4" s="59">
        <v>136</v>
      </c>
      <c r="G4" s="12">
        <v>12.89</v>
      </c>
      <c r="H4" s="60" t="s">
        <v>39</v>
      </c>
      <c r="I4" s="85" t="s">
        <v>40</v>
      </c>
      <c r="J4" s="62">
        <f>F4*G4</f>
        <v>1753.04</v>
      </c>
      <c r="K4" s="13"/>
      <c r="M4" s="74" t="s">
        <v>41</v>
      </c>
      <c r="N4" s="222" t="s">
        <v>42</v>
      </c>
      <c r="O4" s="223"/>
      <c r="P4" s="224"/>
      <c r="Q4" s="73">
        <f>7.3</f>
        <v>7.3</v>
      </c>
      <c r="R4" s="17">
        <v>42</v>
      </c>
      <c r="S4" s="18">
        <f>Q4*R4/100</f>
        <v>3.0659999999999998</v>
      </c>
      <c r="T4" s="19">
        <f>S4*V4</f>
        <v>416.976</v>
      </c>
      <c r="U4" s="20">
        <f>Q4+S4</f>
        <v>10.366</v>
      </c>
      <c r="V4" s="21">
        <v>136</v>
      </c>
      <c r="W4" s="22">
        <v>10</v>
      </c>
      <c r="X4" s="23">
        <v>100</v>
      </c>
      <c r="Y4" s="24">
        <f>V4*U4+W4+X4</f>
        <v>1519.7759999999998</v>
      </c>
      <c r="Z4" s="40" t="s">
        <v>43</v>
      </c>
      <c r="AA4" s="25">
        <v>60</v>
      </c>
      <c r="AB4" s="26">
        <v>1</v>
      </c>
      <c r="AC4" s="26">
        <v>1</v>
      </c>
      <c r="AD4" s="26">
        <v>1</v>
      </c>
      <c r="AE4" s="27">
        <f>AA4*AB4*AC4*AD4</f>
        <v>60</v>
      </c>
      <c r="AF4" s="28">
        <f>3.5*2</f>
        <v>7</v>
      </c>
      <c r="AG4" s="29">
        <f>2%*(Y4+AE4+AF4)</f>
        <v>31.735519999999998</v>
      </c>
      <c r="AH4" s="30">
        <f>Y4+AE4+AG4+AF4</f>
        <v>1618.5115199999998</v>
      </c>
      <c r="AI4" s="31">
        <f>AH4/V4</f>
        <v>11.900819999999998</v>
      </c>
      <c r="AJ4" s="32">
        <f>AI4*18%</f>
        <v>2.1421475999999995</v>
      </c>
      <c r="AK4" s="33">
        <f>AI4+AJ4</f>
        <v>14.042967599999997</v>
      </c>
      <c r="AL4" s="14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  <c r="HS4" s="15"/>
      <c r="HT4" s="15"/>
      <c r="HU4" s="15"/>
      <c r="HV4" s="15"/>
      <c r="HW4" s="15"/>
      <c r="HX4" s="15"/>
      <c r="HY4" s="15"/>
      <c r="HZ4" s="15"/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</row>
    <row r="5" spans="1:247" ht="204.75" customHeight="1" thickBot="1" x14ac:dyDescent="0.4">
      <c r="A5" s="11"/>
      <c r="B5" s="88">
        <v>2</v>
      </c>
      <c r="C5" s="231" t="s">
        <v>37</v>
      </c>
      <c r="D5" s="232"/>
      <c r="E5" s="89" t="s">
        <v>38</v>
      </c>
      <c r="F5" s="63">
        <v>27</v>
      </c>
      <c r="G5" s="53">
        <v>11.08</v>
      </c>
      <c r="H5" s="90" t="s">
        <v>39</v>
      </c>
      <c r="I5" s="84" t="s">
        <v>44</v>
      </c>
      <c r="J5" s="65">
        <f>F5*G5</f>
        <v>299.16000000000003</v>
      </c>
      <c r="K5" s="13"/>
      <c r="M5" s="74" t="s">
        <v>41</v>
      </c>
      <c r="N5" s="222" t="s">
        <v>42</v>
      </c>
      <c r="O5" s="223"/>
      <c r="P5" s="224"/>
      <c r="Q5" s="73">
        <f>5</f>
        <v>5</v>
      </c>
      <c r="R5" s="17">
        <v>42</v>
      </c>
      <c r="S5" s="18">
        <f>Q5*R5/100</f>
        <v>2.1</v>
      </c>
      <c r="T5" s="19">
        <f>S5*V5</f>
        <v>56.7</v>
      </c>
      <c r="U5" s="20">
        <f>Q5+S5</f>
        <v>7.1</v>
      </c>
      <c r="V5" s="21">
        <v>27</v>
      </c>
      <c r="W5" s="22">
        <v>10</v>
      </c>
      <c r="X5" s="23">
        <v>50</v>
      </c>
      <c r="Y5" s="24">
        <f>V5*U5+W5+X5</f>
        <v>251.7</v>
      </c>
      <c r="Z5" s="40" t="s">
        <v>43</v>
      </c>
      <c r="AA5" s="25">
        <v>60</v>
      </c>
      <c r="AB5" s="26">
        <v>1</v>
      </c>
      <c r="AC5" s="26">
        <v>1</v>
      </c>
      <c r="AD5" s="26">
        <v>1</v>
      </c>
      <c r="AE5" s="27">
        <f>AA5*AB5*AC5*AD5</f>
        <v>60</v>
      </c>
      <c r="AF5" s="28">
        <f>3.5*2</f>
        <v>7</v>
      </c>
      <c r="AG5" s="29">
        <f>2%*(Y5+AE5+AF5)</f>
        <v>6.3739999999999997</v>
      </c>
      <c r="AH5" s="30">
        <f>Y5+AE5+AG5+AF5</f>
        <v>325.07400000000001</v>
      </c>
      <c r="AI5" s="31">
        <f>AH5/V5</f>
        <v>12.039777777777779</v>
      </c>
      <c r="AJ5" s="32">
        <f>AI5*18%</f>
        <v>2.16716</v>
      </c>
      <c r="AK5" s="33">
        <f>AI5+AJ5</f>
        <v>14.206937777777778</v>
      </c>
      <c r="AL5" s="14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  <c r="FW5" s="15"/>
      <c r="FX5" s="15"/>
      <c r="FY5" s="15"/>
      <c r="FZ5" s="15"/>
      <c r="GA5" s="15"/>
      <c r="GB5" s="15"/>
      <c r="GC5" s="15"/>
      <c r="GD5" s="15"/>
      <c r="GE5" s="15"/>
      <c r="GF5" s="15"/>
      <c r="GG5" s="15"/>
      <c r="GH5" s="15"/>
      <c r="GI5" s="15"/>
      <c r="GJ5" s="15"/>
      <c r="GK5" s="15"/>
      <c r="GL5" s="15"/>
      <c r="GM5" s="15"/>
      <c r="GN5" s="15"/>
      <c r="GO5" s="15"/>
      <c r="GP5" s="15"/>
      <c r="GQ5" s="15"/>
      <c r="GR5" s="15"/>
      <c r="GS5" s="15"/>
      <c r="GT5" s="15"/>
      <c r="GU5" s="15"/>
      <c r="GV5" s="15"/>
      <c r="GW5" s="15"/>
      <c r="GX5" s="15"/>
      <c r="GY5" s="15"/>
      <c r="GZ5" s="15"/>
      <c r="HA5" s="15"/>
      <c r="HB5" s="15"/>
      <c r="HC5" s="15"/>
      <c r="HD5" s="15"/>
      <c r="HE5" s="15"/>
      <c r="HF5" s="15"/>
      <c r="HG5" s="15"/>
      <c r="HH5" s="15"/>
      <c r="HI5" s="15"/>
      <c r="HJ5" s="15"/>
      <c r="HK5" s="15"/>
      <c r="HL5" s="15"/>
      <c r="HM5" s="15"/>
      <c r="HN5" s="15"/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  <c r="IM5" s="15"/>
    </row>
    <row r="6" spans="1:247" ht="27" thickBot="1" x14ac:dyDescent="0.45">
      <c r="B6" s="75" t="s">
        <v>45</v>
      </c>
      <c r="I6" s="76" t="s">
        <v>46</v>
      </c>
      <c r="J6" s="77">
        <f>SUM(J4:J5)</f>
        <v>2052.1999999999998</v>
      </c>
      <c r="R6" s="71" t="e">
        <f>AVERAGE(#REF!)</f>
        <v>#REF!</v>
      </c>
      <c r="T6" s="72" t="e">
        <f>SUM(#REF!)</f>
        <v>#REF!</v>
      </c>
      <c r="X6" s="72" t="e">
        <f>SUM(#REF!)</f>
        <v>#REF!</v>
      </c>
      <c r="AF6" s="72" t="e">
        <f>SUM(#REF!)</f>
        <v>#REF!</v>
      </c>
      <c r="AG6" s="72" t="e">
        <f>SUM(#REF!)</f>
        <v>#REF!</v>
      </c>
    </row>
    <row r="7" spans="1:247" ht="15" customHeight="1" thickBot="1" x14ac:dyDescent="0.3"/>
    <row r="8" spans="1:247" ht="24" thickBot="1" x14ac:dyDescent="0.35">
      <c r="A8" s="1"/>
      <c r="B8" s="214" t="s">
        <v>47</v>
      </c>
      <c r="C8" s="215"/>
      <c r="D8" s="215"/>
      <c r="E8" s="215"/>
      <c r="F8" s="215"/>
      <c r="G8" s="215"/>
      <c r="H8" s="215"/>
      <c r="I8" s="215"/>
      <c r="J8" s="216"/>
      <c r="K8" s="2" t="s">
        <v>1</v>
      </c>
      <c r="L8" s="1"/>
      <c r="M8" s="212" t="s">
        <v>2</v>
      </c>
      <c r="N8" s="213"/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  <c r="Z8" s="213"/>
      <c r="AA8" s="213"/>
      <c r="AB8" s="213"/>
      <c r="AC8" s="213"/>
      <c r="AD8" s="1"/>
      <c r="AE8" s="1"/>
      <c r="AF8" s="1"/>
      <c r="AG8" s="1"/>
      <c r="AH8" s="1"/>
      <c r="AI8" s="1"/>
      <c r="AJ8" s="3"/>
      <c r="AK8" s="3"/>
      <c r="AL8" s="3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spans="1:247" ht="44.25" customHeight="1" thickBot="1" x14ac:dyDescent="0.35">
      <c r="A9" s="1"/>
      <c r="B9" s="46" t="s">
        <v>3</v>
      </c>
      <c r="C9" s="47" t="s">
        <v>4</v>
      </c>
      <c r="D9" s="47" t="s">
        <v>5</v>
      </c>
      <c r="E9" s="47" t="s">
        <v>6</v>
      </c>
      <c r="F9" s="47" t="s">
        <v>7</v>
      </c>
      <c r="G9" s="47" t="s">
        <v>8</v>
      </c>
      <c r="H9" s="47" t="s">
        <v>9</v>
      </c>
      <c r="I9" s="47" t="s">
        <v>10</v>
      </c>
      <c r="J9" s="48" t="s">
        <v>11</v>
      </c>
      <c r="K9" s="2"/>
      <c r="M9" s="4" t="s">
        <v>13</v>
      </c>
      <c r="N9" s="5" t="s">
        <v>14</v>
      </c>
      <c r="O9" s="5" t="s">
        <v>15</v>
      </c>
      <c r="P9" s="6" t="s">
        <v>16</v>
      </c>
      <c r="Q9" s="7" t="s">
        <v>17</v>
      </c>
      <c r="R9" s="8" t="s">
        <v>18</v>
      </c>
      <c r="S9" s="8" t="s">
        <v>19</v>
      </c>
      <c r="T9" s="8" t="s">
        <v>20</v>
      </c>
      <c r="U9" s="8" t="s">
        <v>21</v>
      </c>
      <c r="V9" s="8" t="s">
        <v>22</v>
      </c>
      <c r="W9" s="9" t="s">
        <v>23</v>
      </c>
      <c r="X9" s="4" t="s">
        <v>24</v>
      </c>
      <c r="Y9" s="6" t="s">
        <v>25</v>
      </c>
      <c r="Z9" s="10" t="s">
        <v>26</v>
      </c>
      <c r="AA9" s="34" t="s">
        <v>27</v>
      </c>
      <c r="AB9" s="34" t="s">
        <v>28</v>
      </c>
      <c r="AC9" s="34" t="s">
        <v>29</v>
      </c>
      <c r="AD9" s="34" t="s">
        <v>30</v>
      </c>
      <c r="AE9" s="35" t="s">
        <v>31</v>
      </c>
      <c r="AF9" s="36" t="s">
        <v>32</v>
      </c>
      <c r="AG9" s="36" t="s">
        <v>33</v>
      </c>
      <c r="AH9" s="37" t="s">
        <v>21</v>
      </c>
      <c r="AI9" s="38" t="s">
        <v>34</v>
      </c>
      <c r="AJ9" s="38" t="s">
        <v>35</v>
      </c>
      <c r="AK9" s="39" t="s">
        <v>36</v>
      </c>
      <c r="AL9" s="3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spans="1:247" ht="195" customHeight="1" thickBot="1" x14ac:dyDescent="0.4">
      <c r="A10" s="11"/>
      <c r="B10" s="78">
        <v>1</v>
      </c>
      <c r="C10" s="220" t="s">
        <v>37</v>
      </c>
      <c r="D10" s="221"/>
      <c r="E10" s="79" t="s">
        <v>38</v>
      </c>
      <c r="F10" s="80">
        <v>163</v>
      </c>
      <c r="G10" s="81">
        <v>12.59</v>
      </c>
      <c r="H10" s="82" t="s">
        <v>39</v>
      </c>
      <c r="I10" s="83" t="s">
        <v>48</v>
      </c>
      <c r="J10" s="56">
        <f>F10*G10</f>
        <v>2052.17</v>
      </c>
      <c r="K10" s="13"/>
      <c r="M10" s="74" t="s">
        <v>41</v>
      </c>
      <c r="N10" s="222" t="s">
        <v>42</v>
      </c>
      <c r="O10" s="223"/>
      <c r="P10" s="224"/>
      <c r="Q10" s="73">
        <f>(6.9*136+4.3*27)/140</f>
        <v>7.5321428571428575</v>
      </c>
      <c r="R10" s="17">
        <v>42</v>
      </c>
      <c r="S10" s="18">
        <f>Q10*R10/100</f>
        <v>3.1635000000000004</v>
      </c>
      <c r="T10" s="19">
        <f>S10*V10</f>
        <v>515.65050000000008</v>
      </c>
      <c r="U10" s="20">
        <f>Q10+S10</f>
        <v>10.695642857142857</v>
      </c>
      <c r="V10" s="21">
        <v>163</v>
      </c>
      <c r="W10" s="22">
        <f>Q10*4</f>
        <v>30.12857142857143</v>
      </c>
      <c r="X10" s="23">
        <f>50+100</f>
        <v>150</v>
      </c>
      <c r="Y10" s="24">
        <f>V10*U10+W10+X10</f>
        <v>1923.5183571428572</v>
      </c>
      <c r="Z10" s="40" t="s">
        <v>43</v>
      </c>
      <c r="AA10" s="25">
        <v>60</v>
      </c>
      <c r="AB10" s="26">
        <v>1</v>
      </c>
      <c r="AC10" s="26">
        <v>1</v>
      </c>
      <c r="AD10" s="26">
        <v>1</v>
      </c>
      <c r="AE10" s="27">
        <f>AA10*AB10*AC10*AD10</f>
        <v>60</v>
      </c>
      <c r="AF10" s="28">
        <f>3.5*2</f>
        <v>7</v>
      </c>
      <c r="AG10" s="29">
        <f>2%*(Y10+AE10+AF10)</f>
        <v>39.810367142857146</v>
      </c>
      <c r="AH10" s="30">
        <f>Y10+AE10+AG10+AF10</f>
        <v>2030.3287242857143</v>
      </c>
      <c r="AI10" s="31">
        <f>AH10/V10</f>
        <v>12.45600444347064</v>
      </c>
      <c r="AJ10" s="32">
        <f>AI10*18%</f>
        <v>2.242080799824715</v>
      </c>
      <c r="AK10" s="33">
        <f>AI10+AJ10</f>
        <v>14.698085243295354</v>
      </c>
      <c r="AL10" s="14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</row>
    <row r="11" spans="1:247" ht="27" thickBot="1" x14ac:dyDescent="0.45">
      <c r="B11" s="75" t="s">
        <v>45</v>
      </c>
      <c r="I11" s="76" t="s">
        <v>46</v>
      </c>
      <c r="J11" s="77">
        <f>SUM(J9:J10)</f>
        <v>2052.17</v>
      </c>
      <c r="R11" s="71">
        <f>AVERAGE(R9:R10)</f>
        <v>42</v>
      </c>
      <c r="T11" s="72">
        <f>SUM(T9:T10)</f>
        <v>515.65050000000008</v>
      </c>
      <c r="X11" s="72">
        <f>SUM(X9:X10)</f>
        <v>150</v>
      </c>
      <c r="AF11" s="72">
        <f>SUM(AF9:AF10)</f>
        <v>7</v>
      </c>
      <c r="AG11" s="72">
        <f>SUM(AG9:AG10)</f>
        <v>39.810367142857146</v>
      </c>
    </row>
    <row r="13" spans="1:247" ht="15" customHeight="1" thickBot="1" x14ac:dyDescent="0.3"/>
    <row r="14" spans="1:247" ht="24" thickBot="1" x14ac:dyDescent="0.35">
      <c r="A14" s="1"/>
      <c r="B14" s="214" t="s">
        <v>49</v>
      </c>
      <c r="C14" s="215"/>
      <c r="D14" s="215"/>
      <c r="E14" s="215"/>
      <c r="F14" s="215"/>
      <c r="G14" s="215"/>
      <c r="H14" s="215"/>
      <c r="I14" s="215"/>
      <c r="J14" s="216"/>
      <c r="K14" s="2" t="s">
        <v>1</v>
      </c>
      <c r="L14" s="1"/>
      <c r="M14" s="212" t="s">
        <v>2</v>
      </c>
      <c r="N14" s="213"/>
      <c r="O14" s="213"/>
      <c r="P14" s="213"/>
      <c r="Q14" s="213"/>
      <c r="R14" s="213"/>
      <c r="S14" s="213"/>
      <c r="T14" s="213"/>
      <c r="U14" s="213"/>
      <c r="V14" s="213"/>
      <c r="W14" s="213"/>
      <c r="X14" s="213"/>
      <c r="Y14" s="213"/>
      <c r="Z14" s="213"/>
      <c r="AA14" s="213"/>
      <c r="AB14" s="213"/>
      <c r="AC14" s="213"/>
      <c r="AD14" s="1"/>
      <c r="AE14" s="1"/>
      <c r="AF14" s="1"/>
      <c r="AG14" s="1"/>
      <c r="AH14" s="1"/>
      <c r="AI14" s="1"/>
      <c r="AJ14" s="3"/>
      <c r="AK14" s="3"/>
      <c r="AL14" s="3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</row>
    <row r="15" spans="1:247" ht="44.25" customHeight="1" thickBot="1" x14ac:dyDescent="0.35">
      <c r="A15" s="1"/>
      <c r="B15" s="46" t="s">
        <v>3</v>
      </c>
      <c r="C15" s="47" t="s">
        <v>4</v>
      </c>
      <c r="D15" s="47" t="s">
        <v>5</v>
      </c>
      <c r="E15" s="47" t="s">
        <v>6</v>
      </c>
      <c r="F15" s="47" t="s">
        <v>7</v>
      </c>
      <c r="G15" s="47" t="s">
        <v>8</v>
      </c>
      <c r="H15" s="47" t="s">
        <v>9</v>
      </c>
      <c r="I15" s="47" t="s">
        <v>10</v>
      </c>
      <c r="J15" s="48" t="s">
        <v>11</v>
      </c>
      <c r="K15" s="2" t="s">
        <v>12</v>
      </c>
      <c r="M15" s="4" t="s">
        <v>13</v>
      </c>
      <c r="N15" s="5" t="s">
        <v>14</v>
      </c>
      <c r="O15" s="5" t="s">
        <v>15</v>
      </c>
      <c r="P15" s="6" t="s">
        <v>16</v>
      </c>
      <c r="Q15" s="7" t="s">
        <v>17</v>
      </c>
      <c r="R15" s="8" t="s">
        <v>18</v>
      </c>
      <c r="S15" s="8" t="s">
        <v>19</v>
      </c>
      <c r="T15" s="8" t="s">
        <v>20</v>
      </c>
      <c r="U15" s="8" t="s">
        <v>21</v>
      </c>
      <c r="V15" s="8" t="s">
        <v>22</v>
      </c>
      <c r="W15" s="9" t="s">
        <v>23</v>
      </c>
      <c r="X15" s="4" t="s">
        <v>24</v>
      </c>
      <c r="Y15" s="6" t="s">
        <v>25</v>
      </c>
      <c r="Z15" s="10" t="s">
        <v>26</v>
      </c>
      <c r="AA15" s="34" t="s">
        <v>27</v>
      </c>
      <c r="AB15" s="34" t="s">
        <v>28</v>
      </c>
      <c r="AC15" s="34" t="s">
        <v>29</v>
      </c>
      <c r="AD15" s="34" t="s">
        <v>30</v>
      </c>
      <c r="AE15" s="35" t="s">
        <v>31</v>
      </c>
      <c r="AF15" s="36" t="s">
        <v>32</v>
      </c>
      <c r="AG15" s="36" t="s">
        <v>33</v>
      </c>
      <c r="AH15" s="37" t="s">
        <v>21</v>
      </c>
      <c r="AI15" s="38" t="s">
        <v>34</v>
      </c>
      <c r="AJ15" s="38" t="s">
        <v>35</v>
      </c>
      <c r="AK15" s="39" t="s">
        <v>36</v>
      </c>
      <c r="AL15" s="3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</row>
    <row r="16" spans="1:247" ht="120" customHeight="1" x14ac:dyDescent="0.25">
      <c r="A16" s="11"/>
      <c r="B16" s="227">
        <v>1</v>
      </c>
      <c r="C16" s="229" t="s">
        <v>50</v>
      </c>
      <c r="D16" s="230"/>
      <c r="E16" s="233" t="s">
        <v>38</v>
      </c>
      <c r="F16" s="59">
        <v>30</v>
      </c>
      <c r="G16" s="12">
        <v>28.9</v>
      </c>
      <c r="H16" s="235" t="s">
        <v>51</v>
      </c>
      <c r="I16" s="237" t="s">
        <v>52</v>
      </c>
      <c r="J16" s="67">
        <f>F16*G16</f>
        <v>867</v>
      </c>
      <c r="K16" s="13"/>
      <c r="M16" s="239" t="s">
        <v>53</v>
      </c>
      <c r="N16" s="241" t="s">
        <v>54</v>
      </c>
      <c r="O16" s="242"/>
      <c r="P16" s="243"/>
      <c r="Q16" s="73">
        <v>15</v>
      </c>
      <c r="R16" s="17">
        <v>69</v>
      </c>
      <c r="S16" s="18">
        <f>Q16*R16/100</f>
        <v>10.35</v>
      </c>
      <c r="T16" s="19">
        <f>S16*V16</f>
        <v>310.5</v>
      </c>
      <c r="U16" s="20">
        <f>Q16+S16</f>
        <v>25.35</v>
      </c>
      <c r="V16" s="21">
        <v>30</v>
      </c>
      <c r="W16" s="22">
        <f>Q16*1</f>
        <v>15</v>
      </c>
      <c r="X16" s="23">
        <v>60</v>
      </c>
      <c r="Y16" s="24">
        <f>V16*U16+W16+X16</f>
        <v>835.5</v>
      </c>
      <c r="Z16" s="40" t="s">
        <v>43</v>
      </c>
      <c r="AA16" s="25">
        <v>0</v>
      </c>
      <c r="AB16" s="26">
        <v>1</v>
      </c>
      <c r="AC16" s="26">
        <v>1</v>
      </c>
      <c r="AD16" s="26">
        <v>1</v>
      </c>
      <c r="AE16" s="27">
        <f>AA16*AB16*AC16*AD16</f>
        <v>0</v>
      </c>
      <c r="AF16" s="28">
        <v>10</v>
      </c>
      <c r="AG16" s="29">
        <f>2.5%*(Y16+AE16+AF16)</f>
        <v>21.137500000000003</v>
      </c>
      <c r="AH16" s="30">
        <f>Y16+AE16+AG16+AF16</f>
        <v>866.63750000000005</v>
      </c>
      <c r="AI16" s="31">
        <f>AH16/V16</f>
        <v>28.887916666666669</v>
      </c>
      <c r="AJ16" s="32">
        <f>AI16*18%</f>
        <v>5.1998250000000006</v>
      </c>
      <c r="AK16" s="33">
        <f>AI16+AJ16</f>
        <v>34.087741666666673</v>
      </c>
      <c r="AL16" s="14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</row>
    <row r="17" spans="1:247" ht="120" customHeight="1" thickBot="1" x14ac:dyDescent="0.3">
      <c r="A17" s="11"/>
      <c r="B17" s="228"/>
      <c r="C17" s="231"/>
      <c r="D17" s="232"/>
      <c r="E17" s="234"/>
      <c r="F17" s="63">
        <v>90</v>
      </c>
      <c r="G17" s="53">
        <v>22.9</v>
      </c>
      <c r="H17" s="236"/>
      <c r="I17" s="238"/>
      <c r="J17" s="65">
        <f>F17*G17</f>
        <v>2061</v>
      </c>
      <c r="K17" s="13"/>
      <c r="M17" s="240"/>
      <c r="N17" s="244"/>
      <c r="O17" s="245"/>
      <c r="P17" s="246"/>
      <c r="Q17" s="73">
        <v>12</v>
      </c>
      <c r="R17" s="17">
        <v>70</v>
      </c>
      <c r="S17" s="18">
        <f>Q17*R17/100</f>
        <v>8.4</v>
      </c>
      <c r="T17" s="19">
        <f>S17*V17</f>
        <v>756</v>
      </c>
      <c r="U17" s="20">
        <f>Q17+S17</f>
        <v>20.399999999999999</v>
      </c>
      <c r="V17" s="21">
        <v>90</v>
      </c>
      <c r="W17" s="22">
        <f>Q17</f>
        <v>12</v>
      </c>
      <c r="X17" s="23">
        <v>140</v>
      </c>
      <c r="Y17" s="24">
        <f>V17*U17+W17+X17</f>
        <v>1987.9999999999998</v>
      </c>
      <c r="Z17" s="40" t="s">
        <v>43</v>
      </c>
      <c r="AA17" s="25">
        <v>0</v>
      </c>
      <c r="AB17" s="26">
        <v>1</v>
      </c>
      <c r="AC17" s="26">
        <v>1</v>
      </c>
      <c r="AD17" s="26">
        <v>1</v>
      </c>
      <c r="AE17" s="27">
        <f>AA17*AB17*AC17*AD17</f>
        <v>0</v>
      </c>
      <c r="AF17" s="28">
        <v>15</v>
      </c>
      <c r="AG17" s="29">
        <f>2.5%*(Y17+AE17+AF17)</f>
        <v>50.074999999999996</v>
      </c>
      <c r="AH17" s="30">
        <f>Y17+AE17+AG17+AF17</f>
        <v>2053.0749999999998</v>
      </c>
      <c r="AI17" s="31">
        <f>AH17/V17</f>
        <v>22.811944444444443</v>
      </c>
      <c r="AJ17" s="32">
        <f>AI17*18%</f>
        <v>4.1061499999999995</v>
      </c>
      <c r="AK17" s="33">
        <f>AI17+AJ17</f>
        <v>26.918094444444442</v>
      </c>
      <c r="AL17" s="14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</row>
    <row r="18" spans="1:247" ht="24" thickBot="1" x14ac:dyDescent="0.3">
      <c r="G18" s="68"/>
      <c r="I18" s="69" t="s">
        <v>46</v>
      </c>
      <c r="J18" s="70">
        <f>SUM(J16:J17)</f>
        <v>2928</v>
      </c>
      <c r="R18" s="71">
        <f>AVERAGE(R16:R17)</f>
        <v>69.5</v>
      </c>
      <c r="T18" s="72">
        <f>SUM(T16:T17)</f>
        <v>1066.5</v>
      </c>
      <c r="X18" s="72">
        <f>SUM(X16:X17)</f>
        <v>200</v>
      </c>
      <c r="AF18" s="72">
        <f>SUM(AF16:AF17)</f>
        <v>25</v>
      </c>
      <c r="AG18" s="72">
        <f>SUM(AG16:AG17)</f>
        <v>71.212500000000006</v>
      </c>
    </row>
    <row r="20" spans="1:247" s="15" customFormat="1" ht="12.75" x14ac:dyDescent="0.2">
      <c r="B20" s="66"/>
      <c r="C20" s="66"/>
      <c r="F20" s="15" t="b">
        <v>0</v>
      </c>
    </row>
    <row r="21" spans="1:247" ht="15" customHeight="1" thickBot="1" x14ac:dyDescent="0.3"/>
    <row r="22" spans="1:247" ht="24" thickBot="1" x14ac:dyDescent="0.35">
      <c r="A22" s="1"/>
      <c r="B22" s="214" t="s">
        <v>55</v>
      </c>
      <c r="C22" s="215"/>
      <c r="D22" s="215"/>
      <c r="E22" s="215"/>
      <c r="F22" s="215"/>
      <c r="G22" s="215"/>
      <c r="H22" s="215"/>
      <c r="I22" s="215"/>
      <c r="J22" s="216"/>
      <c r="K22" s="2" t="s">
        <v>1</v>
      </c>
      <c r="L22" s="1"/>
      <c r="M22" s="212" t="s">
        <v>2</v>
      </c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1"/>
      <c r="AE22" s="1"/>
      <c r="AF22" s="1"/>
      <c r="AG22" s="1"/>
      <c r="AH22" s="1"/>
      <c r="AI22" s="1"/>
      <c r="AJ22" s="3"/>
      <c r="AK22" s="3"/>
      <c r="AL22" s="3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</row>
    <row r="23" spans="1:247" ht="44.25" customHeight="1" thickBot="1" x14ac:dyDescent="0.35">
      <c r="A23" s="1"/>
      <c r="B23" s="46" t="s">
        <v>3</v>
      </c>
      <c r="C23" s="47" t="s">
        <v>4</v>
      </c>
      <c r="D23" s="47" t="s">
        <v>5</v>
      </c>
      <c r="E23" s="47" t="s">
        <v>6</v>
      </c>
      <c r="F23" s="47" t="s">
        <v>7</v>
      </c>
      <c r="G23" s="47" t="s">
        <v>8</v>
      </c>
      <c r="H23" s="47" t="s">
        <v>9</v>
      </c>
      <c r="I23" s="47" t="s">
        <v>10</v>
      </c>
      <c r="J23" s="48" t="s">
        <v>56</v>
      </c>
      <c r="K23" s="2"/>
      <c r="M23" s="4" t="s">
        <v>13</v>
      </c>
      <c r="N23" s="5" t="s">
        <v>14</v>
      </c>
      <c r="O23" s="5" t="s">
        <v>15</v>
      </c>
      <c r="P23" s="6" t="s">
        <v>16</v>
      </c>
      <c r="Q23" s="7" t="s">
        <v>17</v>
      </c>
      <c r="R23" s="8" t="s">
        <v>18</v>
      </c>
      <c r="S23" s="8" t="s">
        <v>19</v>
      </c>
      <c r="T23" s="8" t="s">
        <v>20</v>
      </c>
      <c r="U23" s="8" t="s">
        <v>21</v>
      </c>
      <c r="V23" s="8" t="s">
        <v>22</v>
      </c>
      <c r="W23" s="9" t="s">
        <v>23</v>
      </c>
      <c r="X23" s="4" t="s">
        <v>24</v>
      </c>
      <c r="Y23" s="6" t="s">
        <v>25</v>
      </c>
      <c r="Z23" s="10" t="s">
        <v>26</v>
      </c>
      <c r="AA23" s="34" t="s">
        <v>27</v>
      </c>
      <c r="AB23" s="34" t="s">
        <v>28</v>
      </c>
      <c r="AC23" s="34" t="s">
        <v>29</v>
      </c>
      <c r="AD23" s="34" t="s">
        <v>30</v>
      </c>
      <c r="AE23" s="35" t="s">
        <v>31</v>
      </c>
      <c r="AF23" s="36" t="s">
        <v>32</v>
      </c>
      <c r="AG23" s="36" t="s">
        <v>33</v>
      </c>
      <c r="AH23" s="37" t="s">
        <v>21</v>
      </c>
      <c r="AI23" s="38" t="s">
        <v>34</v>
      </c>
      <c r="AJ23" s="38" t="s">
        <v>35</v>
      </c>
      <c r="AK23" s="39" t="s">
        <v>36</v>
      </c>
      <c r="AL23" s="3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</row>
    <row r="24" spans="1:247" ht="228" customHeight="1" x14ac:dyDescent="0.35">
      <c r="A24" s="11"/>
      <c r="B24" s="57">
        <v>1</v>
      </c>
      <c r="C24" s="217" t="s">
        <v>50</v>
      </c>
      <c r="D24" s="217"/>
      <c r="E24" s="58" t="s">
        <v>38</v>
      </c>
      <c r="F24" s="59">
        <v>120</v>
      </c>
      <c r="G24" s="12">
        <v>22.9</v>
      </c>
      <c r="H24" s="60" t="s">
        <v>57</v>
      </c>
      <c r="I24" s="61" t="s">
        <v>58</v>
      </c>
      <c r="J24" s="62">
        <f>F24*G24</f>
        <v>2748</v>
      </c>
      <c r="K24" s="13"/>
      <c r="M24" s="86" t="s">
        <v>59</v>
      </c>
      <c r="N24" s="218" t="s">
        <v>60</v>
      </c>
      <c r="O24" s="218"/>
      <c r="P24" s="218"/>
      <c r="Q24" s="16">
        <v>14.5</v>
      </c>
      <c r="R24" s="17">
        <v>38.5</v>
      </c>
      <c r="S24" s="18">
        <f>Q24*R24/100</f>
        <v>5.5824999999999996</v>
      </c>
      <c r="T24" s="19">
        <f>S24*V24</f>
        <v>669.9</v>
      </c>
      <c r="U24" s="20">
        <f>Q24+S24</f>
        <v>20.0825</v>
      </c>
      <c r="V24" s="21">
        <v>120</v>
      </c>
      <c r="W24" s="22">
        <f>Q24*2+30</f>
        <v>59</v>
      </c>
      <c r="X24" s="23">
        <v>150</v>
      </c>
      <c r="Y24" s="24">
        <f>V24*U24+W24+X24</f>
        <v>2618.9</v>
      </c>
      <c r="Z24" s="40" t="s">
        <v>43</v>
      </c>
      <c r="AA24" s="25">
        <v>0</v>
      </c>
      <c r="AB24" s="26">
        <v>1</v>
      </c>
      <c r="AC24" s="26">
        <v>1</v>
      </c>
      <c r="AD24" s="26">
        <v>1</v>
      </c>
      <c r="AE24" s="27">
        <f>AA24*AB24*AC24*AD24</f>
        <v>0</v>
      </c>
      <c r="AF24" s="28">
        <v>15</v>
      </c>
      <c r="AG24" s="29">
        <f>2.5%*(Y24+AE24+AF24)</f>
        <v>65.847500000000011</v>
      </c>
      <c r="AH24" s="30">
        <f>Y24+AE24+AG24+AF24</f>
        <v>2699.7474999999999</v>
      </c>
      <c r="AI24" s="31">
        <f>AH24/V24</f>
        <v>22.497895833333335</v>
      </c>
      <c r="AJ24" s="32">
        <f>AI24*18%</f>
        <v>4.0496212500000004</v>
      </c>
      <c r="AK24" s="33">
        <f>AI24+AJ24</f>
        <v>26.547517083333336</v>
      </c>
      <c r="AL24" s="14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  <c r="GN24" s="15"/>
      <c r="GO24" s="15"/>
      <c r="GP24" s="15"/>
      <c r="GQ24" s="15"/>
      <c r="GR24" s="15"/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G24" s="15"/>
      <c r="HH24" s="15"/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  <c r="HW24" s="15"/>
      <c r="HX24" s="15"/>
      <c r="HY24" s="15"/>
      <c r="HZ24" s="15"/>
      <c r="IA24" s="15"/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  <c r="IM24" s="15"/>
    </row>
    <row r="25" spans="1:247" ht="228" customHeight="1" thickBot="1" x14ac:dyDescent="0.4">
      <c r="A25" s="11"/>
      <c r="B25" s="88">
        <v>2</v>
      </c>
      <c r="C25" s="219" t="s">
        <v>61</v>
      </c>
      <c r="D25" s="219"/>
      <c r="E25" s="89" t="s">
        <v>38</v>
      </c>
      <c r="F25" s="63">
        <v>120</v>
      </c>
      <c r="G25" s="53">
        <v>28.9</v>
      </c>
      <c r="H25" s="90" t="s">
        <v>57</v>
      </c>
      <c r="I25" s="64" t="s">
        <v>62</v>
      </c>
      <c r="J25" s="65">
        <f>F25*G25</f>
        <v>3468</v>
      </c>
      <c r="K25" s="13"/>
      <c r="M25" s="86" t="s">
        <v>59</v>
      </c>
      <c r="N25" s="218" t="s">
        <v>63</v>
      </c>
      <c r="O25" s="218"/>
      <c r="P25" s="218"/>
      <c r="Q25" s="16">
        <v>18.5</v>
      </c>
      <c r="R25" s="17">
        <v>37.5</v>
      </c>
      <c r="S25" s="18">
        <f>Q25*R25/100</f>
        <v>6.9375</v>
      </c>
      <c r="T25" s="19">
        <f>S25*V25</f>
        <v>832.5</v>
      </c>
      <c r="U25" s="20">
        <f>Q25+S25</f>
        <v>25.4375</v>
      </c>
      <c r="V25" s="21">
        <v>120</v>
      </c>
      <c r="W25" s="22">
        <f>Q25*2+30</f>
        <v>67</v>
      </c>
      <c r="X25" s="23">
        <v>150</v>
      </c>
      <c r="Y25" s="24">
        <f>V25*U25+W25+X25</f>
        <v>3269.5</v>
      </c>
      <c r="Z25" s="40" t="s">
        <v>43</v>
      </c>
      <c r="AA25" s="25">
        <v>0</v>
      </c>
      <c r="AB25" s="26">
        <v>1</v>
      </c>
      <c r="AC25" s="26">
        <v>1</v>
      </c>
      <c r="AD25" s="26">
        <v>1</v>
      </c>
      <c r="AE25" s="27">
        <f>AA25*AB25*AC25*AD25</f>
        <v>0</v>
      </c>
      <c r="AF25" s="28">
        <v>15</v>
      </c>
      <c r="AG25" s="29">
        <f>2.5%*(Y25+AE25+AF25)</f>
        <v>82.112500000000011</v>
      </c>
      <c r="AH25" s="30">
        <f>Y25+AE25+AG25+AF25</f>
        <v>3366.6125000000002</v>
      </c>
      <c r="AI25" s="31">
        <f>AH25/V25</f>
        <v>28.05510416666667</v>
      </c>
      <c r="AJ25" s="32">
        <f>AI25*18%</f>
        <v>5.0499187500000007</v>
      </c>
      <c r="AK25" s="33">
        <f>AI25+AJ25</f>
        <v>33.10502291666667</v>
      </c>
      <c r="AL25" s="14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  <c r="HW25" s="15"/>
      <c r="HX25" s="15"/>
      <c r="HY25" s="15"/>
      <c r="HZ25" s="15"/>
      <c r="IA25" s="15"/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  <c r="IM25" s="15"/>
    </row>
    <row r="27" spans="1:247" ht="15" customHeight="1" thickBot="1" x14ac:dyDescent="0.3"/>
    <row r="28" spans="1:247" ht="24" thickBot="1" x14ac:dyDescent="0.35">
      <c r="A28" s="1"/>
      <c r="B28" s="214" t="s">
        <v>64</v>
      </c>
      <c r="C28" s="215"/>
      <c r="D28" s="215"/>
      <c r="E28" s="215"/>
      <c r="F28" s="215"/>
      <c r="G28" s="215"/>
      <c r="H28" s="215"/>
      <c r="I28" s="215"/>
      <c r="J28" s="216"/>
      <c r="K28" s="2" t="s">
        <v>1</v>
      </c>
      <c r="L28" s="1"/>
      <c r="M28" s="212" t="s">
        <v>2</v>
      </c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1"/>
      <c r="AE28" s="1"/>
      <c r="AF28" s="1"/>
      <c r="AG28" s="1"/>
      <c r="AH28" s="1"/>
      <c r="AI28" s="1"/>
      <c r="AJ28" s="3"/>
      <c r="AK28" s="3"/>
      <c r="AL28" s="3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</row>
    <row r="29" spans="1:247" ht="44.25" customHeight="1" thickBot="1" x14ac:dyDescent="0.35">
      <c r="A29" s="1"/>
      <c r="B29" s="46" t="s">
        <v>3</v>
      </c>
      <c r="C29" s="47" t="s">
        <v>4</v>
      </c>
      <c r="D29" s="47" t="s">
        <v>5</v>
      </c>
      <c r="E29" s="47" t="s">
        <v>6</v>
      </c>
      <c r="F29" s="47" t="s">
        <v>7</v>
      </c>
      <c r="G29" s="47" t="s">
        <v>8</v>
      </c>
      <c r="H29" s="47" t="s">
        <v>9</v>
      </c>
      <c r="I29" s="47" t="s">
        <v>10</v>
      </c>
      <c r="J29" s="48" t="s">
        <v>56</v>
      </c>
      <c r="K29" s="2"/>
      <c r="M29" s="4" t="s">
        <v>13</v>
      </c>
      <c r="N29" s="5" t="s">
        <v>14</v>
      </c>
      <c r="O29" s="5" t="s">
        <v>15</v>
      </c>
      <c r="P29" s="6" t="s">
        <v>16</v>
      </c>
      <c r="Q29" s="7" t="s">
        <v>17</v>
      </c>
      <c r="R29" s="8" t="s">
        <v>18</v>
      </c>
      <c r="S29" s="8" t="s">
        <v>19</v>
      </c>
      <c r="T29" s="8" t="s">
        <v>20</v>
      </c>
      <c r="U29" s="8" t="s">
        <v>21</v>
      </c>
      <c r="V29" s="8" t="s">
        <v>22</v>
      </c>
      <c r="W29" s="9" t="s">
        <v>23</v>
      </c>
      <c r="X29" s="4" t="s">
        <v>24</v>
      </c>
      <c r="Y29" s="6" t="s">
        <v>25</v>
      </c>
      <c r="Z29" s="10" t="s">
        <v>26</v>
      </c>
      <c r="AA29" s="34" t="s">
        <v>27</v>
      </c>
      <c r="AB29" s="34" t="s">
        <v>28</v>
      </c>
      <c r="AC29" s="34" t="s">
        <v>29</v>
      </c>
      <c r="AD29" s="34" t="s">
        <v>30</v>
      </c>
      <c r="AE29" s="35" t="s">
        <v>31</v>
      </c>
      <c r="AF29" s="36" t="s">
        <v>32</v>
      </c>
      <c r="AG29" s="36" t="s">
        <v>33</v>
      </c>
      <c r="AH29" s="37" t="s">
        <v>21</v>
      </c>
      <c r="AI29" s="38" t="s">
        <v>34</v>
      </c>
      <c r="AJ29" s="38" t="s">
        <v>35</v>
      </c>
      <c r="AK29" s="39" t="s">
        <v>36</v>
      </c>
      <c r="AL29" s="3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</row>
    <row r="30" spans="1:247" ht="201.75" customHeight="1" thickBot="1" x14ac:dyDescent="0.4">
      <c r="A30" s="11"/>
      <c r="B30" s="41">
        <v>1</v>
      </c>
      <c r="C30" s="226" t="s">
        <v>65</v>
      </c>
      <c r="D30" s="226"/>
      <c r="E30" s="42" t="s">
        <v>38</v>
      </c>
      <c r="F30" s="43">
        <v>1</v>
      </c>
      <c r="G30" s="12">
        <v>95.9</v>
      </c>
      <c r="H30" s="44" t="s">
        <v>66</v>
      </c>
      <c r="I30" s="45" t="s">
        <v>67</v>
      </c>
      <c r="J30" s="49">
        <f>F30*G30</f>
        <v>95.9</v>
      </c>
      <c r="K30" s="13"/>
      <c r="M30" s="87" t="s">
        <v>68</v>
      </c>
      <c r="N30" s="225" t="s">
        <v>69</v>
      </c>
      <c r="O30" s="225"/>
      <c r="P30" s="225"/>
      <c r="Q30" s="16">
        <v>15</v>
      </c>
      <c r="R30" s="17">
        <v>160</v>
      </c>
      <c r="S30" s="18">
        <f>Q30*R30/100</f>
        <v>24</v>
      </c>
      <c r="T30" s="19">
        <f>S30*V30</f>
        <v>24</v>
      </c>
      <c r="U30" s="20">
        <f>Q30+S30</f>
        <v>39</v>
      </c>
      <c r="V30" s="21">
        <f>F30</f>
        <v>1</v>
      </c>
      <c r="W30" s="22">
        <f>U30*0</f>
        <v>0</v>
      </c>
      <c r="X30" s="23">
        <v>50</v>
      </c>
      <c r="Y30" s="24">
        <f>V30*U30+W30+X30</f>
        <v>89</v>
      </c>
      <c r="Z30" s="40" t="s">
        <v>43</v>
      </c>
      <c r="AA30" s="25">
        <v>0</v>
      </c>
      <c r="AB30" s="26">
        <v>1</v>
      </c>
      <c r="AC30" s="26">
        <v>1</v>
      </c>
      <c r="AD30" s="26">
        <v>1</v>
      </c>
      <c r="AE30" s="27">
        <f>AA30*AB30*AC30*AD30</f>
        <v>0</v>
      </c>
      <c r="AF30" s="28">
        <v>4.5</v>
      </c>
      <c r="AG30" s="29">
        <f>2.5%*(Y30+AE30+AF30)</f>
        <v>2.3374999999999999</v>
      </c>
      <c r="AH30" s="30">
        <f>Y30+AE30+AG30+AF30</f>
        <v>95.837500000000006</v>
      </c>
      <c r="AI30" s="31">
        <f>AH30/V30</f>
        <v>95.837500000000006</v>
      </c>
      <c r="AJ30" s="32">
        <f>AI30*18%</f>
        <v>17.25075</v>
      </c>
      <c r="AK30" s="33">
        <f>AI30+AJ30</f>
        <v>113.08825</v>
      </c>
      <c r="AL30" s="14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  <c r="GN30" s="15"/>
      <c r="GO30" s="15"/>
      <c r="GP30" s="15"/>
      <c r="GQ30" s="15"/>
      <c r="GR30" s="15"/>
      <c r="GS30" s="15"/>
      <c r="GT30" s="15"/>
      <c r="GU30" s="15"/>
      <c r="GV30" s="15"/>
      <c r="GW30" s="15"/>
      <c r="GX30" s="15"/>
      <c r="GY30" s="15"/>
      <c r="GZ30" s="15"/>
      <c r="HA30" s="15"/>
      <c r="HB30" s="15"/>
      <c r="HC30" s="15"/>
      <c r="HD30" s="15"/>
      <c r="HE30" s="15"/>
      <c r="HF30" s="15"/>
      <c r="HG30" s="15"/>
      <c r="HH30" s="15"/>
      <c r="HI30" s="15"/>
      <c r="HJ30" s="15"/>
      <c r="HK30" s="15"/>
      <c r="HL30" s="15"/>
      <c r="HM30" s="15"/>
      <c r="HN30" s="15"/>
      <c r="HO30" s="15"/>
      <c r="HP30" s="15"/>
      <c r="HQ30" s="15"/>
      <c r="HR30" s="15"/>
      <c r="HS30" s="15"/>
      <c r="HT30" s="15"/>
      <c r="HU30" s="15"/>
      <c r="HV30" s="15"/>
      <c r="HW30" s="15"/>
      <c r="HX30" s="15"/>
      <c r="HY30" s="15"/>
      <c r="HZ30" s="15"/>
      <c r="IA30" s="15"/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  <c r="IM30" s="15"/>
    </row>
    <row r="31" spans="1:247" ht="96.75" customHeight="1" thickBot="1" x14ac:dyDescent="0.4">
      <c r="A31" s="11"/>
      <c r="B31" s="50">
        <v>2</v>
      </c>
      <c r="C31" s="211" t="s">
        <v>70</v>
      </c>
      <c r="D31" s="211"/>
      <c r="E31" s="51"/>
      <c r="F31" s="52">
        <v>1</v>
      </c>
      <c r="G31" s="53">
        <v>90</v>
      </c>
      <c r="H31" s="54" t="s">
        <v>71</v>
      </c>
      <c r="I31" s="55" t="s">
        <v>72</v>
      </c>
      <c r="J31" s="56">
        <f>F31*G31</f>
        <v>90</v>
      </c>
      <c r="K31" s="13"/>
      <c r="AL31" s="14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  <c r="HW31" s="15"/>
      <c r="HX31" s="15"/>
      <c r="HY31" s="15"/>
      <c r="HZ31" s="15"/>
      <c r="IA31" s="15"/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  <c r="IM31" s="15"/>
    </row>
    <row r="32" spans="1:24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</sheetData>
  <mergeCells count="30">
    <mergeCell ref="C4:D4"/>
    <mergeCell ref="N4:P4"/>
    <mergeCell ref="B2:J2"/>
    <mergeCell ref="M2:AC2"/>
    <mergeCell ref="C5:D5"/>
    <mergeCell ref="N5:P5"/>
    <mergeCell ref="B8:J8"/>
    <mergeCell ref="M8:AC8"/>
    <mergeCell ref="C10:D10"/>
    <mergeCell ref="N10:P10"/>
    <mergeCell ref="N30:P30"/>
    <mergeCell ref="B28:J28"/>
    <mergeCell ref="C30:D30"/>
    <mergeCell ref="B14:J14"/>
    <mergeCell ref="M14:AC14"/>
    <mergeCell ref="B16:B17"/>
    <mergeCell ref="C16:D17"/>
    <mergeCell ref="E16:E17"/>
    <mergeCell ref="H16:H17"/>
    <mergeCell ref="I16:I17"/>
    <mergeCell ref="M16:M17"/>
    <mergeCell ref="N16:P17"/>
    <mergeCell ref="C31:D31"/>
    <mergeCell ref="M28:AC28"/>
    <mergeCell ref="B22:J22"/>
    <mergeCell ref="M22:AC22"/>
    <mergeCell ref="C24:D24"/>
    <mergeCell ref="N24:P24"/>
    <mergeCell ref="C25:D25"/>
    <mergeCell ref="N25:P25"/>
  </mergeCells>
  <pageMargins left="0.7" right="0.7" top="0.75" bottom="0.75" header="0" footer="0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29C47-14AD-46C0-94A6-E82F7211AF7B}">
  <dimension ref="A1:IM38"/>
  <sheetViews>
    <sheetView tabSelected="1" zoomScale="55" zoomScaleNormal="55" workbookViewId="0">
      <selection activeCell="L4" sqref="L4"/>
    </sheetView>
  </sheetViews>
  <sheetFormatPr baseColWidth="10" defaultColWidth="11.42578125" defaultRowHeight="15" x14ac:dyDescent="0.25"/>
  <cols>
    <col min="1" max="1" width="4.28515625" customWidth="1"/>
    <col min="2" max="2" width="7" customWidth="1"/>
    <col min="3" max="3" width="14.85546875" customWidth="1"/>
    <col min="4" max="4" width="25.140625" customWidth="1"/>
    <col min="5" max="5" width="62" customWidth="1"/>
    <col min="6" max="6" width="13" customWidth="1"/>
    <col min="7" max="7" width="20.28515625" customWidth="1"/>
    <col min="8" max="8" width="17.140625" customWidth="1"/>
    <col min="9" max="9" width="96.140625" customWidth="1"/>
    <col min="10" max="10" width="22.5703125" customWidth="1"/>
    <col min="11" max="11" width="23.42578125" customWidth="1"/>
    <col min="12" max="12" width="15" customWidth="1"/>
    <col min="13" max="13" width="28.42578125" customWidth="1"/>
    <col min="14" max="14" width="18.7109375" customWidth="1"/>
    <col min="15" max="15" width="34" customWidth="1"/>
    <col min="16" max="16" width="16.7109375" customWidth="1"/>
    <col min="17" max="17" width="19.7109375" customWidth="1"/>
    <col min="19" max="19" width="15.7109375" customWidth="1"/>
    <col min="20" max="20" width="21.140625" customWidth="1"/>
    <col min="21" max="22" width="15.7109375" customWidth="1"/>
    <col min="23" max="23" width="18.85546875" customWidth="1"/>
    <col min="24" max="24" width="20.42578125" customWidth="1"/>
    <col min="25" max="25" width="27.140625" customWidth="1"/>
    <col min="26" max="26" width="38.7109375" customWidth="1"/>
    <col min="27" max="27" width="22.7109375" customWidth="1"/>
    <col min="31" max="31" width="22.85546875" customWidth="1"/>
    <col min="32" max="32" width="18.5703125" customWidth="1"/>
    <col min="33" max="33" width="19.42578125" customWidth="1"/>
    <col min="34" max="34" width="20.28515625" customWidth="1"/>
    <col min="35" max="35" width="21.7109375" customWidth="1"/>
    <col min="36" max="37" width="15.7109375" customWidth="1"/>
  </cols>
  <sheetData>
    <row r="1" spans="1:247" ht="39" customHeight="1" thickBot="1" x14ac:dyDescent="0.3"/>
    <row r="2" spans="1:247" ht="24" thickBot="1" x14ac:dyDescent="0.35">
      <c r="A2" s="1"/>
      <c r="B2" s="214" t="s">
        <v>120</v>
      </c>
      <c r="C2" s="215"/>
      <c r="D2" s="215"/>
      <c r="E2" s="215"/>
      <c r="F2" s="215"/>
      <c r="G2" s="215"/>
      <c r="H2" s="215"/>
      <c r="I2" s="215"/>
      <c r="J2" s="216"/>
      <c r="K2" s="2"/>
      <c r="L2" s="1"/>
      <c r="M2" s="212" t="s">
        <v>2</v>
      </c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1"/>
      <c r="AE2" s="1"/>
      <c r="AF2" s="1"/>
      <c r="AG2" s="1"/>
      <c r="AH2" s="1"/>
      <c r="AI2" s="1"/>
      <c r="AJ2" s="3"/>
      <c r="AK2" s="3"/>
      <c r="AL2" s="3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247" ht="54" customHeight="1" thickBot="1" x14ac:dyDescent="0.3">
      <c r="A3" s="1"/>
      <c r="B3" s="46" t="s">
        <v>3</v>
      </c>
      <c r="C3" s="47" t="s">
        <v>4</v>
      </c>
      <c r="D3" s="47" t="s">
        <v>5</v>
      </c>
      <c r="E3" s="47" t="s">
        <v>6</v>
      </c>
      <c r="F3" s="47" t="s">
        <v>7</v>
      </c>
      <c r="G3" s="47" t="s">
        <v>8</v>
      </c>
      <c r="H3" s="47" t="s">
        <v>9</v>
      </c>
      <c r="I3" s="47" t="s">
        <v>10</v>
      </c>
      <c r="J3" s="48" t="s">
        <v>11</v>
      </c>
      <c r="K3" s="250" t="s">
        <v>121</v>
      </c>
      <c r="L3" s="251"/>
      <c r="M3" s="4" t="s">
        <v>13</v>
      </c>
      <c r="N3" s="5" t="s">
        <v>14</v>
      </c>
      <c r="O3" s="5" t="s">
        <v>15</v>
      </c>
      <c r="P3" s="6" t="s">
        <v>16</v>
      </c>
      <c r="Q3" s="7" t="s">
        <v>17</v>
      </c>
      <c r="R3" s="8" t="s">
        <v>18</v>
      </c>
      <c r="S3" s="8" t="s">
        <v>19</v>
      </c>
      <c r="T3" s="8" t="s">
        <v>20</v>
      </c>
      <c r="U3" s="8" t="s">
        <v>21</v>
      </c>
      <c r="V3" s="8" t="s">
        <v>22</v>
      </c>
      <c r="W3" s="9" t="s">
        <v>23</v>
      </c>
      <c r="X3" s="4" t="s">
        <v>24</v>
      </c>
      <c r="Y3" s="6" t="s">
        <v>25</v>
      </c>
      <c r="Z3" s="10" t="s">
        <v>26</v>
      </c>
      <c r="AA3" s="34" t="s">
        <v>27</v>
      </c>
      <c r="AB3" s="34" t="s">
        <v>28</v>
      </c>
      <c r="AC3" s="34" t="s">
        <v>29</v>
      </c>
      <c r="AD3" s="34" t="s">
        <v>30</v>
      </c>
      <c r="AE3" s="35" t="s">
        <v>31</v>
      </c>
      <c r="AF3" s="36" t="s">
        <v>32</v>
      </c>
      <c r="AG3" s="36" t="s">
        <v>33</v>
      </c>
      <c r="AH3" s="37" t="s">
        <v>21</v>
      </c>
      <c r="AI3" s="38" t="s">
        <v>34</v>
      </c>
      <c r="AJ3" s="38" t="s">
        <v>35</v>
      </c>
      <c r="AK3" s="39" t="s">
        <v>36</v>
      </c>
      <c r="AL3" s="3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247" ht="249.95" customHeight="1" thickBot="1" x14ac:dyDescent="0.4">
      <c r="A4" s="11"/>
      <c r="B4" s="78">
        <v>1</v>
      </c>
      <c r="C4" s="209"/>
      <c r="D4" s="209" t="s">
        <v>108</v>
      </c>
      <c r="E4" s="79" t="s">
        <v>38</v>
      </c>
      <c r="F4" s="80">
        <v>4</v>
      </c>
      <c r="G4" s="81">
        <v>159.9</v>
      </c>
      <c r="H4" s="82" t="s">
        <v>113</v>
      </c>
      <c r="I4" s="83" t="s">
        <v>112</v>
      </c>
      <c r="J4" s="56">
        <f>F4*G4</f>
        <v>639.6</v>
      </c>
      <c r="K4" s="210" t="s">
        <v>12</v>
      </c>
      <c r="M4" s="172" t="s">
        <v>110</v>
      </c>
      <c r="N4" s="252" t="s">
        <v>109</v>
      </c>
      <c r="O4" s="253"/>
      <c r="P4" s="118"/>
      <c r="Q4" s="95">
        <f>140/2</f>
        <v>70</v>
      </c>
      <c r="R4" s="96">
        <v>108</v>
      </c>
      <c r="S4" s="97">
        <f>Q4*R4/100</f>
        <v>75.599999999999994</v>
      </c>
      <c r="T4" s="98">
        <f>S4*V4</f>
        <v>151.19999999999999</v>
      </c>
      <c r="U4" s="99">
        <f>Q4+S4</f>
        <v>145.6</v>
      </c>
      <c r="V4" s="100">
        <v>2</v>
      </c>
      <c r="W4" s="101">
        <v>0</v>
      </c>
      <c r="X4" s="102">
        <v>20</v>
      </c>
      <c r="Y4" s="103">
        <f>V4*U4+W4+X4</f>
        <v>311.2</v>
      </c>
      <c r="Z4" s="104"/>
      <c r="AA4" s="105">
        <v>0</v>
      </c>
      <c r="AB4" s="106">
        <v>1</v>
      </c>
      <c r="AC4" s="106">
        <v>1</v>
      </c>
      <c r="AD4" s="106">
        <v>1</v>
      </c>
      <c r="AE4" s="107">
        <f>AA4*AB4*AC4*AD4</f>
        <v>0</v>
      </c>
      <c r="AF4" s="108">
        <v>0</v>
      </c>
      <c r="AG4" s="109">
        <f>1.5%*(Y4+AE4+AF4)</f>
        <v>4.6679999999999993</v>
      </c>
      <c r="AH4" s="110">
        <f>Y4+AE4+AG4+AF4</f>
        <v>315.86799999999999</v>
      </c>
      <c r="AI4" s="111">
        <f>AH4/V4</f>
        <v>157.934</v>
      </c>
      <c r="AJ4" s="112">
        <f>AI4*18%</f>
        <v>28.42812</v>
      </c>
      <c r="AK4" s="113">
        <f>AI4+AJ4</f>
        <v>186.36212</v>
      </c>
      <c r="AL4" s="14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  <c r="HS4" s="15"/>
      <c r="HT4" s="15"/>
      <c r="HU4" s="15"/>
      <c r="HV4" s="15"/>
      <c r="HW4" s="15"/>
      <c r="HX4" s="15"/>
      <c r="HY4" s="15"/>
      <c r="HZ4" s="15"/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</row>
    <row r="5" spans="1:247" ht="24" customHeight="1" x14ac:dyDescent="0.35">
      <c r="A5" s="11"/>
      <c r="B5" s="134"/>
      <c r="C5" s="135"/>
      <c r="D5" s="135"/>
      <c r="E5" s="207"/>
      <c r="F5" s="137"/>
      <c r="G5" s="138"/>
      <c r="H5" s="139"/>
      <c r="I5" s="208" t="s">
        <v>107</v>
      </c>
      <c r="J5" s="49">
        <f>SUM(J4)</f>
        <v>639.6</v>
      </c>
      <c r="K5" s="13"/>
      <c r="M5" s="141"/>
      <c r="N5" s="142"/>
      <c r="O5" s="142"/>
      <c r="P5" s="143"/>
      <c r="Q5" s="144"/>
      <c r="R5" s="145"/>
      <c r="S5" s="146"/>
      <c r="T5" s="147"/>
      <c r="U5" s="148"/>
      <c r="V5" s="149"/>
      <c r="W5" s="150"/>
      <c r="X5" s="151"/>
      <c r="Y5" s="152"/>
      <c r="Z5" s="153"/>
      <c r="AA5" s="154"/>
      <c r="AB5" s="155"/>
      <c r="AC5" s="155"/>
      <c r="AD5" s="155"/>
      <c r="AE5" s="156"/>
      <c r="AF5" s="157"/>
      <c r="AG5" s="158"/>
      <c r="AH5" s="159"/>
      <c r="AI5" s="160"/>
      <c r="AJ5" s="161"/>
      <c r="AK5" s="162"/>
      <c r="AL5" s="14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  <c r="FW5" s="15"/>
      <c r="FX5" s="15"/>
      <c r="FY5" s="15"/>
      <c r="FZ5" s="15"/>
      <c r="GA5" s="15"/>
      <c r="GB5" s="15"/>
      <c r="GC5" s="15"/>
      <c r="GD5" s="15"/>
      <c r="GE5" s="15"/>
      <c r="GF5" s="15"/>
      <c r="GG5" s="15"/>
      <c r="GH5" s="15"/>
      <c r="GI5" s="15"/>
      <c r="GJ5" s="15"/>
      <c r="GK5" s="15"/>
      <c r="GL5" s="15"/>
      <c r="GM5" s="15"/>
      <c r="GN5" s="15"/>
      <c r="GO5" s="15"/>
      <c r="GP5" s="15"/>
      <c r="GQ5" s="15"/>
      <c r="GR5" s="15"/>
      <c r="GS5" s="15"/>
      <c r="GT5" s="15"/>
      <c r="GU5" s="15"/>
      <c r="GV5" s="15"/>
      <c r="GW5" s="15"/>
      <c r="GX5" s="15"/>
      <c r="GY5" s="15"/>
      <c r="GZ5" s="15"/>
      <c r="HA5" s="15"/>
      <c r="HB5" s="15"/>
      <c r="HC5" s="15"/>
      <c r="HD5" s="15"/>
      <c r="HE5" s="15"/>
      <c r="HF5" s="15"/>
      <c r="HG5" s="15"/>
      <c r="HH5" s="15"/>
      <c r="HI5" s="15"/>
      <c r="HJ5" s="15"/>
      <c r="HK5" s="15"/>
      <c r="HL5" s="15"/>
      <c r="HM5" s="15"/>
      <c r="HN5" s="15"/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  <c r="IM5" s="15"/>
    </row>
    <row r="6" spans="1:247" ht="24" customHeight="1" x14ac:dyDescent="0.25">
      <c r="A6" s="11"/>
      <c r="B6" s="134"/>
      <c r="C6" s="135"/>
      <c r="D6" s="135"/>
      <c r="E6" s="249"/>
      <c r="F6" s="249"/>
      <c r="G6" s="249"/>
      <c r="H6" s="249"/>
      <c r="I6" s="204" t="s">
        <v>105</v>
      </c>
      <c r="J6" s="132">
        <f>J4*0.18</f>
        <v>115.128</v>
      </c>
      <c r="K6" s="13"/>
      <c r="M6" s="141"/>
      <c r="N6" s="142"/>
      <c r="O6" s="142"/>
      <c r="P6" s="143"/>
      <c r="Q6" s="144"/>
      <c r="R6" s="145"/>
      <c r="S6" s="146"/>
      <c r="T6" s="147"/>
      <c r="U6" s="148"/>
      <c r="V6" s="149"/>
      <c r="W6" s="150"/>
      <c r="X6" s="151"/>
      <c r="Y6" s="152"/>
      <c r="Z6" s="153"/>
      <c r="AA6" s="154"/>
      <c r="AB6" s="155"/>
      <c r="AC6" s="155"/>
      <c r="AD6" s="155"/>
      <c r="AE6" s="156"/>
      <c r="AF6" s="157"/>
      <c r="AG6" s="158"/>
      <c r="AH6" s="159"/>
      <c r="AI6" s="160"/>
      <c r="AJ6" s="161"/>
      <c r="AK6" s="162"/>
      <c r="AL6" s="14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  <c r="EX6" s="15"/>
      <c r="EY6" s="15"/>
      <c r="EZ6" s="15"/>
      <c r="FA6" s="15"/>
      <c r="FB6" s="15"/>
      <c r="FC6" s="15"/>
      <c r="FD6" s="15"/>
      <c r="FE6" s="15"/>
      <c r="FF6" s="15"/>
      <c r="FG6" s="15"/>
      <c r="FH6" s="15"/>
      <c r="FI6" s="15"/>
      <c r="FJ6" s="15"/>
      <c r="FK6" s="15"/>
      <c r="FL6" s="15"/>
      <c r="FM6" s="15"/>
      <c r="FN6" s="15"/>
      <c r="FO6" s="15"/>
      <c r="FP6" s="15"/>
      <c r="FQ6" s="15"/>
      <c r="FR6" s="15"/>
      <c r="FS6" s="15"/>
      <c r="FT6" s="15"/>
      <c r="FU6" s="15"/>
      <c r="FV6" s="15"/>
      <c r="FW6" s="15"/>
      <c r="FX6" s="15"/>
      <c r="FY6" s="15"/>
      <c r="FZ6" s="15"/>
      <c r="GA6" s="15"/>
      <c r="GB6" s="15"/>
      <c r="GC6" s="15"/>
      <c r="GD6" s="15"/>
      <c r="GE6" s="15"/>
      <c r="GF6" s="15"/>
      <c r="GG6" s="15"/>
      <c r="GH6" s="15"/>
      <c r="GI6" s="15"/>
      <c r="GJ6" s="15"/>
      <c r="GK6" s="15"/>
      <c r="GL6" s="15"/>
      <c r="GM6" s="15"/>
      <c r="GN6" s="15"/>
      <c r="GO6" s="15"/>
      <c r="GP6" s="15"/>
      <c r="GQ6" s="15"/>
      <c r="GR6" s="15"/>
      <c r="GS6" s="15"/>
      <c r="GT6" s="15"/>
      <c r="GU6" s="15"/>
      <c r="GV6" s="15"/>
      <c r="GW6" s="15"/>
      <c r="GX6" s="15"/>
      <c r="GY6" s="15"/>
      <c r="GZ6" s="15"/>
      <c r="HA6" s="15"/>
      <c r="HB6" s="15"/>
      <c r="HC6" s="15"/>
      <c r="HD6" s="15"/>
      <c r="HE6" s="15"/>
      <c r="HF6" s="15"/>
      <c r="HG6" s="15"/>
      <c r="HH6" s="15"/>
      <c r="HI6" s="15"/>
      <c r="HJ6" s="15"/>
      <c r="HK6" s="15"/>
      <c r="HL6" s="15"/>
      <c r="HM6" s="15"/>
      <c r="HN6" s="15"/>
      <c r="HO6" s="15"/>
      <c r="HP6" s="15"/>
      <c r="HQ6" s="15"/>
      <c r="HR6" s="15"/>
      <c r="HS6" s="15"/>
      <c r="HT6" s="15"/>
      <c r="HU6" s="15"/>
      <c r="HV6" s="15"/>
      <c r="HW6" s="15"/>
      <c r="HX6" s="15"/>
      <c r="HY6" s="15"/>
      <c r="HZ6" s="15"/>
      <c r="IA6" s="15"/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  <c r="IM6" s="15"/>
    </row>
    <row r="7" spans="1:247" ht="24" customHeight="1" thickBot="1" x14ac:dyDescent="0.3">
      <c r="A7" s="11"/>
      <c r="B7" s="134"/>
      <c r="C7" s="135"/>
      <c r="D7" s="135"/>
      <c r="E7" s="249"/>
      <c r="F7" s="249"/>
      <c r="G7" s="249"/>
      <c r="H7" s="249"/>
      <c r="I7" s="205" t="s">
        <v>36</v>
      </c>
      <c r="J7" s="206">
        <f>J6+J4</f>
        <v>754.72800000000007</v>
      </c>
      <c r="K7" s="13"/>
      <c r="M7" s="141"/>
      <c r="N7" s="142"/>
      <c r="O7" s="142"/>
      <c r="P7" s="143"/>
      <c r="Q7" s="144"/>
      <c r="R7" s="145"/>
      <c r="S7" s="146"/>
      <c r="T7" s="147"/>
      <c r="U7" s="148"/>
      <c r="V7" s="149"/>
      <c r="W7" s="150"/>
      <c r="X7" s="151"/>
      <c r="Y7" s="152"/>
      <c r="Z7" s="153"/>
      <c r="AA7" s="154"/>
      <c r="AB7" s="155"/>
      <c r="AC7" s="155"/>
      <c r="AD7" s="155"/>
      <c r="AE7" s="156"/>
      <c r="AF7" s="157"/>
      <c r="AG7" s="158"/>
      <c r="AH7" s="159"/>
      <c r="AI7" s="160"/>
      <c r="AJ7" s="161"/>
      <c r="AK7" s="162"/>
      <c r="AL7" s="14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</row>
    <row r="8" spans="1:247" ht="39" customHeight="1" thickBot="1" x14ac:dyDescent="0.3"/>
    <row r="9" spans="1:247" ht="24" thickBot="1" x14ac:dyDescent="0.35">
      <c r="A9" s="1"/>
      <c r="B9" s="214" t="s">
        <v>118</v>
      </c>
      <c r="C9" s="215"/>
      <c r="D9" s="215"/>
      <c r="E9" s="215"/>
      <c r="F9" s="215"/>
      <c r="G9" s="215"/>
      <c r="H9" s="215"/>
      <c r="I9" s="215"/>
      <c r="J9" s="216"/>
      <c r="K9" s="2"/>
      <c r="L9" s="1"/>
      <c r="M9" s="212" t="s">
        <v>2</v>
      </c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  <c r="AA9" s="213"/>
      <c r="AB9" s="213"/>
      <c r="AC9" s="213"/>
      <c r="AD9" s="1"/>
      <c r="AE9" s="1"/>
      <c r="AF9" s="1"/>
      <c r="AG9" s="1"/>
      <c r="AH9" s="1"/>
      <c r="AI9" s="1"/>
      <c r="AJ9" s="3"/>
      <c r="AK9" s="3"/>
      <c r="AL9" s="3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spans="1:247" ht="54" customHeight="1" thickBot="1" x14ac:dyDescent="0.3">
      <c r="A10" s="1"/>
      <c r="B10" s="46" t="s">
        <v>3</v>
      </c>
      <c r="C10" s="47" t="s">
        <v>4</v>
      </c>
      <c r="D10" s="47" t="s">
        <v>5</v>
      </c>
      <c r="E10" s="47" t="s">
        <v>6</v>
      </c>
      <c r="F10" s="47" t="s">
        <v>7</v>
      </c>
      <c r="G10" s="47" t="s">
        <v>8</v>
      </c>
      <c r="H10" s="47" t="s">
        <v>9</v>
      </c>
      <c r="I10" s="47" t="s">
        <v>10</v>
      </c>
      <c r="J10" s="48" t="s">
        <v>11</v>
      </c>
      <c r="K10" s="250" t="s">
        <v>119</v>
      </c>
      <c r="L10" s="251"/>
      <c r="M10" s="4" t="s">
        <v>13</v>
      </c>
      <c r="N10" s="5" t="s">
        <v>14</v>
      </c>
      <c r="O10" s="5" t="s">
        <v>15</v>
      </c>
      <c r="P10" s="6" t="s">
        <v>16</v>
      </c>
      <c r="Q10" s="7" t="s">
        <v>17</v>
      </c>
      <c r="R10" s="8" t="s">
        <v>18</v>
      </c>
      <c r="S10" s="8" t="s">
        <v>19</v>
      </c>
      <c r="T10" s="8" t="s">
        <v>20</v>
      </c>
      <c r="U10" s="8" t="s">
        <v>21</v>
      </c>
      <c r="V10" s="8" t="s">
        <v>22</v>
      </c>
      <c r="W10" s="9" t="s">
        <v>23</v>
      </c>
      <c r="X10" s="4" t="s">
        <v>24</v>
      </c>
      <c r="Y10" s="6" t="s">
        <v>25</v>
      </c>
      <c r="Z10" s="10" t="s">
        <v>26</v>
      </c>
      <c r="AA10" s="34" t="s">
        <v>27</v>
      </c>
      <c r="AB10" s="34" t="s">
        <v>28</v>
      </c>
      <c r="AC10" s="34" t="s">
        <v>29</v>
      </c>
      <c r="AD10" s="34" t="s">
        <v>30</v>
      </c>
      <c r="AE10" s="35" t="s">
        <v>31</v>
      </c>
      <c r="AF10" s="36" t="s">
        <v>32</v>
      </c>
      <c r="AG10" s="36" t="s">
        <v>33</v>
      </c>
      <c r="AH10" s="37" t="s">
        <v>21</v>
      </c>
      <c r="AI10" s="38" t="s">
        <v>34</v>
      </c>
      <c r="AJ10" s="38" t="s">
        <v>35</v>
      </c>
      <c r="AK10" s="39" t="s">
        <v>36</v>
      </c>
      <c r="AL10" s="3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spans="1:247" ht="249.95" customHeight="1" thickBot="1" x14ac:dyDescent="0.4">
      <c r="A11" s="11"/>
      <c r="B11" s="78">
        <v>1</v>
      </c>
      <c r="C11" s="209"/>
      <c r="D11" s="209" t="s">
        <v>108</v>
      </c>
      <c r="E11" s="79" t="s">
        <v>38</v>
      </c>
      <c r="F11" s="80">
        <v>2</v>
      </c>
      <c r="G11" s="81">
        <v>159.9</v>
      </c>
      <c r="H11" s="82" t="s">
        <v>113</v>
      </c>
      <c r="I11" s="83" t="s">
        <v>112</v>
      </c>
      <c r="J11" s="56">
        <f>F11*G11</f>
        <v>319.8</v>
      </c>
      <c r="K11" s="210"/>
      <c r="M11" s="172" t="s">
        <v>110</v>
      </c>
      <c r="N11" s="252" t="s">
        <v>109</v>
      </c>
      <c r="O11" s="253"/>
      <c r="P11" s="118"/>
      <c r="Q11" s="95">
        <f>140/2</f>
        <v>70</v>
      </c>
      <c r="R11" s="96">
        <v>108</v>
      </c>
      <c r="S11" s="97">
        <f>Q11*R11/100</f>
        <v>75.599999999999994</v>
      </c>
      <c r="T11" s="98">
        <f>S11*V11</f>
        <v>151.19999999999999</v>
      </c>
      <c r="U11" s="99">
        <f>Q11+S11</f>
        <v>145.6</v>
      </c>
      <c r="V11" s="100">
        <v>2</v>
      </c>
      <c r="W11" s="101">
        <v>0</v>
      </c>
      <c r="X11" s="102">
        <v>20</v>
      </c>
      <c r="Y11" s="103">
        <f>V11*U11+W11+X11</f>
        <v>311.2</v>
      </c>
      <c r="Z11" s="104"/>
      <c r="AA11" s="105">
        <v>0</v>
      </c>
      <c r="AB11" s="106">
        <v>1</v>
      </c>
      <c r="AC11" s="106">
        <v>1</v>
      </c>
      <c r="AD11" s="106">
        <v>1</v>
      </c>
      <c r="AE11" s="107">
        <f>AA11*AB11*AC11*AD11</f>
        <v>0</v>
      </c>
      <c r="AF11" s="108">
        <v>0</v>
      </c>
      <c r="AG11" s="109">
        <f>1.5%*(Y11+AE11+AF11)</f>
        <v>4.6679999999999993</v>
      </c>
      <c r="AH11" s="110">
        <f>Y11+AE11+AG11+AF11</f>
        <v>315.86799999999999</v>
      </c>
      <c r="AI11" s="111">
        <f>AH11/V11</f>
        <v>157.934</v>
      </c>
      <c r="AJ11" s="112">
        <f>AI11*18%</f>
        <v>28.42812</v>
      </c>
      <c r="AK11" s="113">
        <f>AI11+AJ11</f>
        <v>186.36212</v>
      </c>
      <c r="AL11" s="14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</row>
    <row r="12" spans="1:247" ht="24" customHeight="1" x14ac:dyDescent="0.35">
      <c r="A12" s="11"/>
      <c r="B12" s="134"/>
      <c r="C12" s="135"/>
      <c r="D12" s="135"/>
      <c r="E12" s="171"/>
      <c r="F12" s="137"/>
      <c r="G12" s="138"/>
      <c r="H12" s="139"/>
      <c r="I12" s="208" t="s">
        <v>107</v>
      </c>
      <c r="J12" s="49">
        <f>SUM(J11)</f>
        <v>319.8</v>
      </c>
      <c r="K12" s="13"/>
      <c r="M12" s="141"/>
      <c r="N12" s="142"/>
      <c r="O12" s="142"/>
      <c r="P12" s="143"/>
      <c r="Q12" s="144"/>
      <c r="R12" s="145"/>
      <c r="S12" s="146"/>
      <c r="T12" s="147"/>
      <c r="U12" s="148"/>
      <c r="V12" s="149"/>
      <c r="W12" s="150"/>
      <c r="X12" s="151"/>
      <c r="Y12" s="152"/>
      <c r="Z12" s="153"/>
      <c r="AA12" s="154"/>
      <c r="AB12" s="155"/>
      <c r="AC12" s="155"/>
      <c r="AD12" s="155"/>
      <c r="AE12" s="156"/>
      <c r="AF12" s="157"/>
      <c r="AG12" s="158"/>
      <c r="AH12" s="159"/>
      <c r="AI12" s="160"/>
      <c r="AJ12" s="161"/>
      <c r="AK12" s="162"/>
      <c r="AL12" s="14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15"/>
      <c r="HX12" s="15"/>
      <c r="HY12" s="15"/>
      <c r="HZ12" s="15"/>
      <c r="IA12" s="15"/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  <c r="IM12" s="15"/>
    </row>
    <row r="13" spans="1:247" ht="24" customHeight="1" x14ac:dyDescent="0.25">
      <c r="A13" s="11"/>
      <c r="B13" s="134"/>
      <c r="C13" s="135"/>
      <c r="D13" s="135"/>
      <c r="E13" s="249"/>
      <c r="F13" s="249"/>
      <c r="G13" s="249"/>
      <c r="H13" s="249"/>
      <c r="I13" s="204" t="s">
        <v>105</v>
      </c>
      <c r="J13" s="132">
        <f>J11*0.18</f>
        <v>57.564</v>
      </c>
      <c r="K13" s="13"/>
      <c r="M13" s="141"/>
      <c r="N13" s="142"/>
      <c r="O13" s="142"/>
      <c r="P13" s="143"/>
      <c r="Q13" s="144"/>
      <c r="R13" s="145"/>
      <c r="S13" s="146"/>
      <c r="T13" s="147"/>
      <c r="U13" s="148"/>
      <c r="V13" s="149"/>
      <c r="W13" s="150"/>
      <c r="X13" s="151"/>
      <c r="Y13" s="152"/>
      <c r="Z13" s="153"/>
      <c r="AA13" s="154"/>
      <c r="AB13" s="155"/>
      <c r="AC13" s="155"/>
      <c r="AD13" s="155"/>
      <c r="AE13" s="156"/>
      <c r="AF13" s="157"/>
      <c r="AG13" s="158"/>
      <c r="AH13" s="159"/>
      <c r="AI13" s="160"/>
      <c r="AJ13" s="161"/>
      <c r="AK13" s="162"/>
      <c r="AL13" s="14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5"/>
      <c r="GN13" s="15"/>
      <c r="GO13" s="15"/>
      <c r="GP13" s="15"/>
      <c r="GQ13" s="15"/>
      <c r="GR13" s="15"/>
      <c r="GS13" s="15"/>
      <c r="GT13" s="15"/>
      <c r="GU13" s="15"/>
      <c r="GV13" s="15"/>
      <c r="GW13" s="15"/>
      <c r="GX13" s="15"/>
      <c r="GY13" s="15"/>
      <c r="GZ13" s="15"/>
      <c r="HA13" s="15"/>
      <c r="HB13" s="15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  <c r="HW13" s="15"/>
      <c r="HX13" s="15"/>
      <c r="HY13" s="15"/>
      <c r="HZ13" s="15"/>
      <c r="IA13" s="15"/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  <c r="IM13" s="15"/>
    </row>
    <row r="14" spans="1:247" ht="24" customHeight="1" thickBot="1" x14ac:dyDescent="0.3">
      <c r="A14" s="11"/>
      <c r="B14" s="134"/>
      <c r="C14" s="135"/>
      <c r="D14" s="135"/>
      <c r="E14" s="249"/>
      <c r="F14" s="249"/>
      <c r="G14" s="249"/>
      <c r="H14" s="249"/>
      <c r="I14" s="205" t="s">
        <v>36</v>
      </c>
      <c r="J14" s="206">
        <f>J13+J11</f>
        <v>377.36400000000003</v>
      </c>
      <c r="K14" s="13"/>
      <c r="M14" s="141"/>
      <c r="N14" s="142"/>
      <c r="O14" s="142"/>
      <c r="P14" s="143"/>
      <c r="Q14" s="144"/>
      <c r="R14" s="145"/>
      <c r="S14" s="146"/>
      <c r="T14" s="147"/>
      <c r="U14" s="148"/>
      <c r="V14" s="149"/>
      <c r="W14" s="150"/>
      <c r="X14" s="151"/>
      <c r="Y14" s="152"/>
      <c r="Z14" s="153"/>
      <c r="AA14" s="154"/>
      <c r="AB14" s="155"/>
      <c r="AC14" s="155"/>
      <c r="AD14" s="155"/>
      <c r="AE14" s="156"/>
      <c r="AF14" s="157"/>
      <c r="AG14" s="158"/>
      <c r="AH14" s="159"/>
      <c r="AI14" s="160"/>
      <c r="AJ14" s="161"/>
      <c r="AK14" s="162"/>
      <c r="AL14" s="14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</row>
    <row r="15" spans="1:247" ht="39" customHeight="1" x14ac:dyDescent="0.25"/>
    <row r="16" spans="1:247" ht="38.25" customHeight="1" thickBot="1" x14ac:dyDescent="0.3"/>
    <row r="17" spans="1:247" ht="24" thickBot="1" x14ac:dyDescent="0.35">
      <c r="A17" s="1"/>
      <c r="B17" s="214" t="s">
        <v>116</v>
      </c>
      <c r="C17" s="215"/>
      <c r="D17" s="215"/>
      <c r="E17" s="215"/>
      <c r="F17" s="215"/>
      <c r="G17" s="215"/>
      <c r="H17" s="215"/>
      <c r="I17" s="215"/>
      <c r="J17" s="216"/>
      <c r="K17" s="2"/>
      <c r="L17" s="1"/>
      <c r="M17" s="212" t="s">
        <v>2</v>
      </c>
      <c r="N17" s="213"/>
      <c r="O17" s="213"/>
      <c r="P17" s="213"/>
      <c r="Q17" s="213"/>
      <c r="R17" s="213"/>
      <c r="S17" s="213"/>
      <c r="T17" s="213"/>
      <c r="U17" s="213"/>
      <c r="V17" s="213"/>
      <c r="W17" s="213"/>
      <c r="X17" s="213"/>
      <c r="Y17" s="213"/>
      <c r="Z17" s="213"/>
      <c r="AA17" s="213"/>
      <c r="AB17" s="213"/>
      <c r="AC17" s="213"/>
      <c r="AD17" s="1"/>
      <c r="AE17" s="1"/>
      <c r="AF17" s="1"/>
      <c r="AG17" s="1"/>
      <c r="AH17" s="1"/>
      <c r="AI17" s="1"/>
      <c r="AJ17" s="3"/>
      <c r="AK17" s="3"/>
      <c r="AL17" s="3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</row>
    <row r="18" spans="1:247" ht="54" customHeight="1" thickBot="1" x14ac:dyDescent="0.3">
      <c r="A18" s="1"/>
      <c r="B18" s="46" t="s">
        <v>3</v>
      </c>
      <c r="C18" s="47" t="s">
        <v>4</v>
      </c>
      <c r="D18" s="47" t="s">
        <v>5</v>
      </c>
      <c r="E18" s="47" t="s">
        <v>6</v>
      </c>
      <c r="F18" s="47" t="s">
        <v>7</v>
      </c>
      <c r="G18" s="47" t="s">
        <v>8</v>
      </c>
      <c r="H18" s="47" t="s">
        <v>9</v>
      </c>
      <c r="I18" s="47" t="s">
        <v>10</v>
      </c>
      <c r="J18" s="48" t="s">
        <v>11</v>
      </c>
      <c r="K18" s="250" t="s">
        <v>117</v>
      </c>
      <c r="L18" s="251"/>
      <c r="M18" s="4" t="s">
        <v>13</v>
      </c>
      <c r="N18" s="5" t="s">
        <v>14</v>
      </c>
      <c r="O18" s="5" t="s">
        <v>15</v>
      </c>
      <c r="P18" s="6" t="s">
        <v>16</v>
      </c>
      <c r="Q18" s="7" t="s">
        <v>17</v>
      </c>
      <c r="R18" s="8" t="s">
        <v>18</v>
      </c>
      <c r="S18" s="8" t="s">
        <v>19</v>
      </c>
      <c r="T18" s="8" t="s">
        <v>20</v>
      </c>
      <c r="U18" s="8" t="s">
        <v>21</v>
      </c>
      <c r="V18" s="8" t="s">
        <v>22</v>
      </c>
      <c r="W18" s="9" t="s">
        <v>23</v>
      </c>
      <c r="X18" s="4" t="s">
        <v>24</v>
      </c>
      <c r="Y18" s="6" t="s">
        <v>25</v>
      </c>
      <c r="Z18" s="10" t="s">
        <v>26</v>
      </c>
      <c r="AA18" s="34" t="s">
        <v>27</v>
      </c>
      <c r="AB18" s="34" t="s">
        <v>28</v>
      </c>
      <c r="AC18" s="34" t="s">
        <v>29</v>
      </c>
      <c r="AD18" s="34" t="s">
        <v>30</v>
      </c>
      <c r="AE18" s="35" t="s">
        <v>31</v>
      </c>
      <c r="AF18" s="36" t="s">
        <v>32</v>
      </c>
      <c r="AG18" s="36" t="s">
        <v>33</v>
      </c>
      <c r="AH18" s="37" t="s">
        <v>21</v>
      </c>
      <c r="AI18" s="38" t="s">
        <v>34</v>
      </c>
      <c r="AJ18" s="38" t="s">
        <v>35</v>
      </c>
      <c r="AK18" s="39" t="s">
        <v>36</v>
      </c>
      <c r="AL18" s="3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</row>
    <row r="19" spans="1:247" ht="249.95" customHeight="1" thickBot="1" x14ac:dyDescent="0.4">
      <c r="A19" s="11"/>
      <c r="B19" s="57">
        <v>1</v>
      </c>
      <c r="C19" s="133"/>
      <c r="D19" s="133" t="s">
        <v>108</v>
      </c>
      <c r="E19" s="58" t="s">
        <v>38</v>
      </c>
      <c r="F19" s="59">
        <v>2</v>
      </c>
      <c r="G19" s="12">
        <v>159.9</v>
      </c>
      <c r="H19" s="60" t="s">
        <v>113</v>
      </c>
      <c r="I19" s="85" t="s">
        <v>112</v>
      </c>
      <c r="J19" s="62">
        <f>F19*G19</f>
        <v>319.8</v>
      </c>
      <c r="K19" s="13"/>
      <c r="M19" s="172" t="s">
        <v>110</v>
      </c>
      <c r="N19" s="252" t="s">
        <v>109</v>
      </c>
      <c r="O19" s="253"/>
      <c r="P19" s="118"/>
      <c r="Q19" s="95">
        <f>140/2</f>
        <v>70</v>
      </c>
      <c r="R19" s="96">
        <v>108</v>
      </c>
      <c r="S19" s="97">
        <f>Q19*R19/100</f>
        <v>75.599999999999994</v>
      </c>
      <c r="T19" s="98">
        <f>S19*V19</f>
        <v>151.19999999999999</v>
      </c>
      <c r="U19" s="99">
        <f>Q19+S19</f>
        <v>145.6</v>
      </c>
      <c r="V19" s="100">
        <v>2</v>
      </c>
      <c r="W19" s="101">
        <v>0</v>
      </c>
      <c r="X19" s="102">
        <v>20</v>
      </c>
      <c r="Y19" s="103">
        <f>V19*U19+W19+X19</f>
        <v>311.2</v>
      </c>
      <c r="Z19" s="104"/>
      <c r="AA19" s="105">
        <v>0</v>
      </c>
      <c r="AB19" s="106">
        <v>1</v>
      </c>
      <c r="AC19" s="106">
        <v>1</v>
      </c>
      <c r="AD19" s="106">
        <v>1</v>
      </c>
      <c r="AE19" s="107">
        <f>AA19*AB19*AC19*AD19</f>
        <v>0</v>
      </c>
      <c r="AF19" s="108">
        <v>0</v>
      </c>
      <c r="AG19" s="109">
        <f>1.5%*(Y19+AE19+AF19)</f>
        <v>4.6679999999999993</v>
      </c>
      <c r="AH19" s="110">
        <f>Y19+AE19+AG19+AF19</f>
        <v>315.86799999999999</v>
      </c>
      <c r="AI19" s="111">
        <f>AH19/V19</f>
        <v>157.934</v>
      </c>
      <c r="AJ19" s="112">
        <f>AI19*18%</f>
        <v>28.42812</v>
      </c>
      <c r="AK19" s="113">
        <f>AI19+AJ19</f>
        <v>186.36212</v>
      </c>
      <c r="AL19" s="14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</row>
    <row r="20" spans="1:247" ht="90.75" customHeight="1" thickBot="1" x14ac:dyDescent="0.3">
      <c r="A20" s="3"/>
      <c r="B20" s="173">
        <v>2</v>
      </c>
      <c r="C20" s="256" t="s">
        <v>114</v>
      </c>
      <c r="D20" s="256"/>
      <c r="E20" s="174"/>
      <c r="F20" s="175">
        <v>1</v>
      </c>
      <c r="G20" s="200">
        <v>90</v>
      </c>
      <c r="H20" s="176" t="s">
        <v>111</v>
      </c>
      <c r="I20" s="202" t="s">
        <v>115</v>
      </c>
      <c r="J20" s="201">
        <f>F20*G20</f>
        <v>90</v>
      </c>
      <c r="O20" s="177">
        <f>1980/500</f>
        <v>3.96</v>
      </c>
      <c r="P20" s="178"/>
      <c r="Q20" s="179"/>
      <c r="R20" s="180"/>
      <c r="S20" s="181"/>
      <c r="T20" s="182"/>
      <c r="U20" s="183"/>
      <c r="V20" s="180"/>
      <c r="W20" s="184"/>
      <c r="X20" s="185"/>
      <c r="Y20" s="186"/>
      <c r="Z20" s="187"/>
      <c r="AA20" s="185"/>
      <c r="AB20" s="188"/>
      <c r="AC20" s="188"/>
      <c r="AD20" s="188"/>
      <c r="AE20" s="189"/>
      <c r="AF20" s="190"/>
      <c r="AG20" s="191"/>
      <c r="AH20" s="192"/>
      <c r="AI20" s="193"/>
      <c r="AJ20" s="194"/>
      <c r="AK20" s="195"/>
      <c r="AM20" s="196"/>
      <c r="AN20" s="197">
        <f>AK20*V20</f>
        <v>0</v>
      </c>
      <c r="AO20" s="198">
        <f>(AK20-(AK20/1.18))*V20</f>
        <v>0</v>
      </c>
      <c r="AP20" s="198">
        <f>(AK20-(AK20/1.02))*V20</f>
        <v>0</v>
      </c>
      <c r="AQ20" s="198">
        <f>(AK20-(AK20/1.05))*V20</f>
        <v>0</v>
      </c>
      <c r="AR20" s="198">
        <f>S20*V20</f>
        <v>0</v>
      </c>
      <c r="AS20" s="197">
        <f>AR20-AQ20-AP20</f>
        <v>0</v>
      </c>
      <c r="AT20" s="1"/>
      <c r="AU20" s="199" t="e">
        <f>AR20*100/(AN20-AO20-AR20)</f>
        <v>#DIV/0!</v>
      </c>
      <c r="AV20" s="199" t="e">
        <f>AS20*100/(AN20-AO20-AR20-AP20-AQ20)</f>
        <v>#DIV/0!</v>
      </c>
    </row>
    <row r="21" spans="1:247" ht="24" customHeight="1" x14ac:dyDescent="0.35">
      <c r="A21" s="11"/>
      <c r="B21" s="134"/>
      <c r="C21" s="135"/>
      <c r="D21" s="135"/>
      <c r="E21" s="165"/>
      <c r="F21" s="137"/>
      <c r="G21" s="138"/>
      <c r="H21" s="139"/>
      <c r="I21" s="203" t="s">
        <v>107</v>
      </c>
      <c r="J21" s="62">
        <f>SUM(J19:J20)</f>
        <v>409.8</v>
      </c>
      <c r="K21" s="13"/>
      <c r="M21" s="141"/>
      <c r="N21" s="142"/>
      <c r="O21" s="142"/>
      <c r="P21" s="143"/>
      <c r="Q21" s="144"/>
      <c r="R21" s="145"/>
      <c r="S21" s="146"/>
      <c r="T21" s="147"/>
      <c r="U21" s="148"/>
      <c r="V21" s="149"/>
      <c r="W21" s="150"/>
      <c r="X21" s="151"/>
      <c r="Y21" s="152"/>
      <c r="Z21" s="153"/>
      <c r="AA21" s="154"/>
      <c r="AB21" s="155"/>
      <c r="AC21" s="155"/>
      <c r="AD21" s="155"/>
      <c r="AE21" s="156"/>
      <c r="AF21" s="157"/>
      <c r="AG21" s="158"/>
      <c r="AH21" s="159"/>
      <c r="AI21" s="160"/>
      <c r="AJ21" s="161"/>
      <c r="AK21" s="162"/>
      <c r="AL21" s="14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</row>
    <row r="22" spans="1:247" ht="24" customHeight="1" x14ac:dyDescent="0.25">
      <c r="A22" s="11"/>
      <c r="B22" s="134"/>
      <c r="C22" s="135"/>
      <c r="D22" s="135"/>
      <c r="E22" s="249"/>
      <c r="F22" s="249"/>
      <c r="G22" s="249"/>
      <c r="H22" s="249"/>
      <c r="I22" s="204" t="s">
        <v>105</v>
      </c>
      <c r="J22" s="132">
        <f>J19*0.18</f>
        <v>57.564</v>
      </c>
      <c r="K22" s="13"/>
      <c r="M22" s="141"/>
      <c r="N22" s="142"/>
      <c r="O22" s="142"/>
      <c r="P22" s="143"/>
      <c r="Q22" s="144"/>
      <c r="R22" s="145"/>
      <c r="S22" s="146"/>
      <c r="T22" s="147"/>
      <c r="U22" s="148"/>
      <c r="V22" s="149"/>
      <c r="W22" s="150"/>
      <c r="X22" s="151"/>
      <c r="Y22" s="152"/>
      <c r="Z22" s="153"/>
      <c r="AA22" s="154"/>
      <c r="AB22" s="155"/>
      <c r="AC22" s="155"/>
      <c r="AD22" s="155"/>
      <c r="AE22" s="156"/>
      <c r="AF22" s="157"/>
      <c r="AG22" s="158"/>
      <c r="AH22" s="159"/>
      <c r="AI22" s="160"/>
      <c r="AJ22" s="161"/>
      <c r="AK22" s="162"/>
      <c r="AL22" s="14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  <c r="HX22" s="15"/>
      <c r="HY22" s="15"/>
      <c r="HZ22" s="15"/>
      <c r="IA22" s="15"/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</row>
    <row r="23" spans="1:247" ht="24" customHeight="1" thickBot="1" x14ac:dyDescent="0.3">
      <c r="A23" s="11"/>
      <c r="B23" s="134"/>
      <c r="C23" s="135"/>
      <c r="D23" s="135"/>
      <c r="E23" s="249"/>
      <c r="F23" s="249"/>
      <c r="G23" s="249"/>
      <c r="H23" s="249"/>
      <c r="I23" s="205" t="s">
        <v>36</v>
      </c>
      <c r="J23" s="206">
        <f>J22+J19</f>
        <v>377.36400000000003</v>
      </c>
      <c r="K23" s="13"/>
      <c r="M23" s="141"/>
      <c r="N23" s="142"/>
      <c r="O23" s="142"/>
      <c r="P23" s="143"/>
      <c r="Q23" s="144"/>
      <c r="R23" s="145"/>
      <c r="S23" s="146"/>
      <c r="T23" s="147"/>
      <c r="U23" s="148"/>
      <c r="V23" s="149"/>
      <c r="W23" s="150"/>
      <c r="X23" s="151"/>
      <c r="Y23" s="152"/>
      <c r="Z23" s="153"/>
      <c r="AA23" s="154"/>
      <c r="AB23" s="155"/>
      <c r="AC23" s="155"/>
      <c r="AD23" s="155"/>
      <c r="AE23" s="156"/>
      <c r="AF23" s="157"/>
      <c r="AG23" s="158"/>
      <c r="AH23" s="159"/>
      <c r="AI23" s="160"/>
      <c r="AJ23" s="161"/>
      <c r="AK23" s="162"/>
      <c r="AL23" s="14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G23" s="15"/>
      <c r="HH23" s="15"/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  <c r="HW23" s="15"/>
      <c r="HX23" s="15"/>
      <c r="HY23" s="15"/>
      <c r="HZ23" s="15"/>
      <c r="IA23" s="15"/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  <c r="IM23" s="15"/>
    </row>
    <row r="24" spans="1:247" ht="39" customHeight="1" thickBot="1" x14ac:dyDescent="0.3"/>
    <row r="25" spans="1:247" ht="24" thickBot="1" x14ac:dyDescent="0.35">
      <c r="A25" s="1"/>
      <c r="B25" s="214" t="s">
        <v>106</v>
      </c>
      <c r="C25" s="215"/>
      <c r="D25" s="215"/>
      <c r="E25" s="215"/>
      <c r="F25" s="215"/>
      <c r="G25" s="215"/>
      <c r="H25" s="215"/>
      <c r="I25" s="215"/>
      <c r="J25" s="216"/>
      <c r="K25" s="2"/>
      <c r="L25" s="1"/>
      <c r="M25" s="212" t="s">
        <v>2</v>
      </c>
      <c r="N25" s="213"/>
      <c r="O25" s="213"/>
      <c r="P25" s="213"/>
      <c r="Q25" s="213"/>
      <c r="R25" s="213"/>
      <c r="S25" s="213"/>
      <c r="T25" s="213"/>
      <c r="U25" s="213"/>
      <c r="V25" s="213"/>
      <c r="W25" s="213"/>
      <c r="X25" s="213"/>
      <c r="Y25" s="213"/>
      <c r="Z25" s="213"/>
      <c r="AA25" s="213"/>
      <c r="AB25" s="213"/>
      <c r="AC25" s="213"/>
      <c r="AD25" s="1"/>
      <c r="AE25" s="1"/>
      <c r="AF25" s="1"/>
      <c r="AG25" s="1"/>
      <c r="AH25" s="1"/>
      <c r="AI25" s="1"/>
      <c r="AJ25" s="3"/>
      <c r="AK25" s="3"/>
      <c r="AL25" s="3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</row>
    <row r="26" spans="1:247" ht="54" customHeight="1" thickBot="1" x14ac:dyDescent="0.3">
      <c r="A26" s="1"/>
      <c r="B26" s="46" t="s">
        <v>3</v>
      </c>
      <c r="C26" s="47" t="s">
        <v>4</v>
      </c>
      <c r="D26" s="47" t="s">
        <v>5</v>
      </c>
      <c r="E26" s="47" t="s">
        <v>6</v>
      </c>
      <c r="F26" s="47" t="s">
        <v>7</v>
      </c>
      <c r="G26" s="47" t="s">
        <v>8</v>
      </c>
      <c r="H26" s="47" t="s">
        <v>9</v>
      </c>
      <c r="I26" s="47" t="s">
        <v>10</v>
      </c>
      <c r="J26" s="48" t="s">
        <v>11</v>
      </c>
      <c r="K26" s="254" t="s">
        <v>74</v>
      </c>
      <c r="L26" s="255"/>
      <c r="M26" s="4" t="s">
        <v>13</v>
      </c>
      <c r="N26" s="5" t="s">
        <v>14</v>
      </c>
      <c r="O26" s="5" t="s">
        <v>15</v>
      </c>
      <c r="P26" s="6" t="s">
        <v>16</v>
      </c>
      <c r="Q26" s="7" t="s">
        <v>17</v>
      </c>
      <c r="R26" s="8" t="s">
        <v>18</v>
      </c>
      <c r="S26" s="8" t="s">
        <v>19</v>
      </c>
      <c r="T26" s="8" t="s">
        <v>20</v>
      </c>
      <c r="U26" s="8" t="s">
        <v>21</v>
      </c>
      <c r="V26" s="8" t="s">
        <v>22</v>
      </c>
      <c r="W26" s="9" t="s">
        <v>23</v>
      </c>
      <c r="X26" s="4" t="s">
        <v>24</v>
      </c>
      <c r="Y26" s="6" t="s">
        <v>25</v>
      </c>
      <c r="Z26" s="10" t="s">
        <v>26</v>
      </c>
      <c r="AA26" s="34" t="s">
        <v>27</v>
      </c>
      <c r="AB26" s="34" t="s">
        <v>28</v>
      </c>
      <c r="AC26" s="34" t="s">
        <v>29</v>
      </c>
      <c r="AD26" s="34" t="s">
        <v>30</v>
      </c>
      <c r="AE26" s="35" t="s">
        <v>31</v>
      </c>
      <c r="AF26" s="36" t="s">
        <v>32</v>
      </c>
      <c r="AG26" s="36" t="s">
        <v>33</v>
      </c>
      <c r="AH26" s="37" t="s">
        <v>21</v>
      </c>
      <c r="AI26" s="38" t="s">
        <v>34</v>
      </c>
      <c r="AJ26" s="38" t="s">
        <v>35</v>
      </c>
      <c r="AK26" s="39" t="s">
        <v>36</v>
      </c>
      <c r="AL26" s="3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</row>
    <row r="27" spans="1:247" ht="249.95" customHeight="1" thickBot="1" x14ac:dyDescent="0.4">
      <c r="A27" s="11"/>
      <c r="B27" s="125">
        <v>1</v>
      </c>
      <c r="C27" s="126" t="s">
        <v>84</v>
      </c>
      <c r="D27" s="126" t="s">
        <v>85</v>
      </c>
      <c r="E27" s="127" t="s">
        <v>38</v>
      </c>
      <c r="F27" s="128">
        <v>25</v>
      </c>
      <c r="G27" s="129">
        <v>16.989999999999998</v>
      </c>
      <c r="H27" s="130" t="s">
        <v>77</v>
      </c>
      <c r="I27" s="131" t="s">
        <v>86</v>
      </c>
      <c r="J27" s="132">
        <f>F27*G27</f>
        <v>424.74999999999994</v>
      </c>
      <c r="K27" s="13"/>
      <c r="M27" s="92" t="s">
        <v>87</v>
      </c>
      <c r="N27" s="93" t="s">
        <v>88</v>
      </c>
      <c r="O27" s="94" t="s">
        <v>89</v>
      </c>
      <c r="P27" s="118"/>
      <c r="Q27" s="95">
        <v>3.9</v>
      </c>
      <c r="R27" s="96">
        <v>150</v>
      </c>
      <c r="S27" s="97">
        <f>Q27*R27/100</f>
        <v>5.85</v>
      </c>
      <c r="T27" s="98">
        <f>S27*V27</f>
        <v>146.25</v>
      </c>
      <c r="U27" s="99">
        <f>Q27+S27</f>
        <v>9.75</v>
      </c>
      <c r="V27" s="100">
        <f>F27</f>
        <v>25</v>
      </c>
      <c r="W27" s="101">
        <f>U27*2</f>
        <v>19.5</v>
      </c>
      <c r="X27" s="102">
        <v>60</v>
      </c>
      <c r="Y27" s="103">
        <f>V27*U27+W27+X27</f>
        <v>323.25</v>
      </c>
      <c r="Z27" s="104" t="s">
        <v>90</v>
      </c>
      <c r="AA27" s="105">
        <v>60</v>
      </c>
      <c r="AB27" s="106">
        <v>1</v>
      </c>
      <c r="AC27" s="106">
        <v>1</v>
      </c>
      <c r="AD27" s="106">
        <v>1</v>
      </c>
      <c r="AE27" s="107">
        <f>AA27*AB27*AC27*AD27</f>
        <v>60</v>
      </c>
      <c r="AF27" s="108">
        <v>3.5</v>
      </c>
      <c r="AG27" s="109">
        <f>2%*(Y27+AE27+AF27)</f>
        <v>7.7350000000000003</v>
      </c>
      <c r="AH27" s="110">
        <f>Y27+AE27+AG27+AF27</f>
        <v>394.48500000000001</v>
      </c>
      <c r="AI27" s="111">
        <f>AH27/V27</f>
        <v>15.779400000000001</v>
      </c>
      <c r="AJ27" s="112">
        <f>AI27*18%</f>
        <v>2.8402919999999998</v>
      </c>
      <c r="AK27" s="113">
        <f>AI27+AJ27</f>
        <v>18.619692000000001</v>
      </c>
      <c r="AL27" s="14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5"/>
      <c r="HJ27" s="15"/>
      <c r="HK27" s="15"/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  <c r="HW27" s="15"/>
      <c r="HX27" s="15"/>
      <c r="HY27" s="15"/>
      <c r="HZ27" s="15"/>
      <c r="IA27" s="15"/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  <c r="IM27" s="15"/>
    </row>
    <row r="28" spans="1:247" ht="24" customHeight="1" x14ac:dyDescent="0.35">
      <c r="A28" s="11"/>
      <c r="B28" s="134"/>
      <c r="C28" s="135"/>
      <c r="D28" s="135"/>
      <c r="E28" s="166"/>
      <c r="F28" s="167"/>
      <c r="G28" s="168"/>
      <c r="H28" s="169"/>
      <c r="I28" s="170" t="s">
        <v>107</v>
      </c>
      <c r="J28" s="132">
        <v>424.75</v>
      </c>
      <c r="K28" s="13"/>
      <c r="M28" s="141"/>
      <c r="N28" s="142"/>
      <c r="O28" s="142"/>
      <c r="P28" s="143"/>
      <c r="Q28" s="144"/>
      <c r="R28" s="145"/>
      <c r="S28" s="146"/>
      <c r="T28" s="147"/>
      <c r="U28" s="148"/>
      <c r="V28" s="149"/>
      <c r="W28" s="150"/>
      <c r="X28" s="151"/>
      <c r="Y28" s="152"/>
      <c r="Z28" s="153"/>
      <c r="AA28" s="154"/>
      <c r="AB28" s="155"/>
      <c r="AC28" s="155"/>
      <c r="AD28" s="155"/>
      <c r="AE28" s="156"/>
      <c r="AF28" s="157"/>
      <c r="AG28" s="158"/>
      <c r="AH28" s="159"/>
      <c r="AI28" s="160"/>
      <c r="AJ28" s="161"/>
      <c r="AK28" s="162"/>
      <c r="AL28" s="14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  <c r="HX28" s="15"/>
      <c r="HY28" s="15"/>
      <c r="HZ28" s="15"/>
      <c r="IA28" s="15"/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  <c r="IM28" s="15"/>
    </row>
    <row r="29" spans="1:247" ht="24" customHeight="1" x14ac:dyDescent="0.25">
      <c r="A29" s="11"/>
      <c r="B29" s="134"/>
      <c r="C29" s="135"/>
      <c r="D29" s="135"/>
      <c r="E29" s="249"/>
      <c r="F29" s="249"/>
      <c r="G29" s="249"/>
      <c r="H29" s="249"/>
      <c r="I29" s="163" t="s">
        <v>105</v>
      </c>
      <c r="J29" s="129">
        <f>J27*0.18</f>
        <v>76.454999999999984</v>
      </c>
      <c r="K29" s="13"/>
      <c r="M29" s="141"/>
      <c r="N29" s="142"/>
      <c r="O29" s="142"/>
      <c r="P29" s="143"/>
      <c r="Q29" s="144"/>
      <c r="R29" s="145"/>
      <c r="S29" s="146"/>
      <c r="T29" s="147"/>
      <c r="U29" s="148"/>
      <c r="V29" s="149"/>
      <c r="W29" s="150"/>
      <c r="X29" s="151"/>
      <c r="Y29" s="152"/>
      <c r="Z29" s="153"/>
      <c r="AA29" s="154"/>
      <c r="AB29" s="155"/>
      <c r="AC29" s="155"/>
      <c r="AD29" s="155"/>
      <c r="AE29" s="156"/>
      <c r="AF29" s="157"/>
      <c r="AG29" s="158"/>
      <c r="AH29" s="159"/>
      <c r="AI29" s="160"/>
      <c r="AJ29" s="161"/>
      <c r="AK29" s="162"/>
      <c r="AL29" s="14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  <c r="HW29" s="15"/>
      <c r="HX29" s="15"/>
      <c r="HY29" s="15"/>
      <c r="HZ29" s="15"/>
      <c r="IA29" s="15"/>
      <c r="IB29" s="15"/>
      <c r="IC29" s="15"/>
      <c r="ID29" s="15"/>
      <c r="IE29" s="15"/>
      <c r="IF29" s="15"/>
      <c r="IG29" s="15"/>
      <c r="IH29" s="15"/>
      <c r="II29" s="15"/>
      <c r="IJ29" s="15"/>
      <c r="IK29" s="15"/>
      <c r="IL29" s="15"/>
      <c r="IM29" s="15"/>
    </row>
    <row r="30" spans="1:247" ht="24" customHeight="1" x14ac:dyDescent="0.25">
      <c r="A30" s="11"/>
      <c r="B30" s="134"/>
      <c r="C30" s="135"/>
      <c r="D30" s="135"/>
      <c r="E30" s="249"/>
      <c r="F30" s="249"/>
      <c r="G30" s="249"/>
      <c r="H30" s="249"/>
      <c r="I30" s="164" t="s">
        <v>36</v>
      </c>
      <c r="J30" s="129">
        <f>J29+J27</f>
        <v>501.20499999999993</v>
      </c>
      <c r="K30" s="13"/>
      <c r="M30" s="141"/>
      <c r="N30" s="142"/>
      <c r="O30" s="142"/>
      <c r="P30" s="143"/>
      <c r="Q30" s="144"/>
      <c r="R30" s="145"/>
      <c r="S30" s="146"/>
      <c r="T30" s="147"/>
      <c r="U30" s="148"/>
      <c r="V30" s="149"/>
      <c r="W30" s="150"/>
      <c r="X30" s="151"/>
      <c r="Y30" s="152"/>
      <c r="Z30" s="153"/>
      <c r="AA30" s="154"/>
      <c r="AB30" s="155"/>
      <c r="AC30" s="155"/>
      <c r="AD30" s="155"/>
      <c r="AE30" s="156"/>
      <c r="AF30" s="157"/>
      <c r="AG30" s="158"/>
      <c r="AH30" s="159"/>
      <c r="AI30" s="160"/>
      <c r="AJ30" s="161"/>
      <c r="AK30" s="162"/>
      <c r="AL30" s="14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  <c r="GN30" s="15"/>
      <c r="GO30" s="15"/>
      <c r="GP30" s="15"/>
      <c r="GQ30" s="15"/>
      <c r="GR30" s="15"/>
      <c r="GS30" s="15"/>
      <c r="GT30" s="15"/>
      <c r="GU30" s="15"/>
      <c r="GV30" s="15"/>
      <c r="GW30" s="15"/>
      <c r="GX30" s="15"/>
      <c r="GY30" s="15"/>
      <c r="GZ30" s="15"/>
      <c r="HA30" s="15"/>
      <c r="HB30" s="15"/>
      <c r="HC30" s="15"/>
      <c r="HD30" s="15"/>
      <c r="HE30" s="15"/>
      <c r="HF30" s="15"/>
      <c r="HG30" s="15"/>
      <c r="HH30" s="15"/>
      <c r="HI30" s="15"/>
      <c r="HJ30" s="15"/>
      <c r="HK30" s="15"/>
      <c r="HL30" s="15"/>
      <c r="HM30" s="15"/>
      <c r="HN30" s="15"/>
      <c r="HO30" s="15"/>
      <c r="HP30" s="15"/>
      <c r="HQ30" s="15"/>
      <c r="HR30" s="15"/>
      <c r="HS30" s="15"/>
      <c r="HT30" s="15"/>
      <c r="HU30" s="15"/>
      <c r="HV30" s="15"/>
      <c r="HW30" s="15"/>
      <c r="HX30" s="15"/>
      <c r="HY30" s="15"/>
      <c r="HZ30" s="15"/>
      <c r="IA30" s="15"/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  <c r="IM30" s="15"/>
    </row>
    <row r="31" spans="1:247" ht="66.75" customHeight="1" x14ac:dyDescent="0.35">
      <c r="A31" s="11"/>
      <c r="B31" s="134"/>
      <c r="C31" s="135"/>
      <c r="D31" s="135"/>
      <c r="E31" s="136"/>
      <c r="F31" s="137"/>
      <c r="G31" s="138"/>
      <c r="H31" s="139"/>
      <c r="I31" s="140"/>
      <c r="J31" s="138"/>
      <c r="K31" s="13"/>
      <c r="M31" s="141"/>
      <c r="N31" s="142"/>
      <c r="O31" s="142"/>
      <c r="P31" s="143"/>
      <c r="Q31" s="144"/>
      <c r="R31" s="145"/>
      <c r="S31" s="146"/>
      <c r="T31" s="147"/>
      <c r="U31" s="148"/>
      <c r="V31" s="149"/>
      <c r="W31" s="150"/>
      <c r="X31" s="151"/>
      <c r="Y31" s="152"/>
      <c r="Z31" s="153"/>
      <c r="AA31" s="154"/>
      <c r="AB31" s="155"/>
      <c r="AC31" s="155"/>
      <c r="AD31" s="155"/>
      <c r="AE31" s="156"/>
      <c r="AF31" s="157"/>
      <c r="AG31" s="158"/>
      <c r="AH31" s="159"/>
      <c r="AI31" s="160"/>
      <c r="AJ31" s="161"/>
      <c r="AK31" s="162"/>
      <c r="AL31" s="14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  <c r="HW31" s="15"/>
      <c r="HX31" s="15"/>
      <c r="HY31" s="15"/>
      <c r="HZ31" s="15"/>
      <c r="IA31" s="15"/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  <c r="IM31" s="15"/>
    </row>
    <row r="32" spans="1:247" ht="15.75" thickBot="1" x14ac:dyDescent="0.3"/>
    <row r="33" spans="1:247" ht="24" thickBot="1" x14ac:dyDescent="0.35">
      <c r="A33" s="1"/>
      <c r="B33" s="214" t="s">
        <v>73</v>
      </c>
      <c r="C33" s="215"/>
      <c r="D33" s="215"/>
      <c r="E33" s="215"/>
      <c r="F33" s="215"/>
      <c r="G33" s="215"/>
      <c r="H33" s="215"/>
      <c r="I33" s="215"/>
      <c r="J33" s="216"/>
      <c r="K33" s="2"/>
      <c r="L33" s="1"/>
      <c r="M33" s="212" t="s">
        <v>2</v>
      </c>
      <c r="N33" s="213"/>
      <c r="O33" s="213"/>
      <c r="P33" s="213"/>
      <c r="Q33" s="213"/>
      <c r="R33" s="213"/>
      <c r="S33" s="213"/>
      <c r="T33" s="213"/>
      <c r="U33" s="213"/>
      <c r="V33" s="213"/>
      <c r="W33" s="213"/>
      <c r="X33" s="213"/>
      <c r="Y33" s="213"/>
      <c r="Z33" s="213"/>
      <c r="AA33" s="213"/>
      <c r="AB33" s="213"/>
      <c r="AC33" s="213"/>
      <c r="AD33" s="1"/>
      <c r="AE33" s="1"/>
      <c r="AF33" s="1"/>
      <c r="AG33" s="1"/>
      <c r="AH33" s="1"/>
      <c r="AI33" s="1"/>
      <c r="AJ33" s="3"/>
      <c r="AK33" s="3"/>
      <c r="AL33" s="3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</row>
    <row r="34" spans="1:247" ht="44.25" customHeight="1" thickBot="1" x14ac:dyDescent="0.3">
      <c r="A34" s="1"/>
      <c r="B34" s="46" t="s">
        <v>3</v>
      </c>
      <c r="C34" s="47" t="s">
        <v>4</v>
      </c>
      <c r="D34" s="47" t="s">
        <v>5</v>
      </c>
      <c r="E34" s="47" t="s">
        <v>6</v>
      </c>
      <c r="F34" s="47" t="s">
        <v>7</v>
      </c>
      <c r="G34" s="47" t="s">
        <v>8</v>
      </c>
      <c r="H34" s="47" t="s">
        <v>9</v>
      </c>
      <c r="I34" s="47" t="s">
        <v>10</v>
      </c>
      <c r="J34" s="48" t="s">
        <v>11</v>
      </c>
      <c r="K34" s="254" t="s">
        <v>74</v>
      </c>
      <c r="L34" s="255"/>
      <c r="M34" s="4" t="s">
        <v>13</v>
      </c>
      <c r="N34" s="5" t="s">
        <v>14</v>
      </c>
      <c r="O34" s="5" t="s">
        <v>15</v>
      </c>
      <c r="P34" s="6" t="s">
        <v>16</v>
      </c>
      <c r="Q34" s="7" t="s">
        <v>17</v>
      </c>
      <c r="R34" s="8" t="s">
        <v>18</v>
      </c>
      <c r="S34" s="8" t="s">
        <v>19</v>
      </c>
      <c r="T34" s="8" t="s">
        <v>20</v>
      </c>
      <c r="U34" s="8" t="s">
        <v>21</v>
      </c>
      <c r="V34" s="8" t="s">
        <v>22</v>
      </c>
      <c r="W34" s="9" t="s">
        <v>23</v>
      </c>
      <c r="X34" s="4" t="s">
        <v>24</v>
      </c>
      <c r="Y34" s="6" t="s">
        <v>25</v>
      </c>
      <c r="Z34" s="10" t="s">
        <v>26</v>
      </c>
      <c r="AA34" s="34" t="s">
        <v>27</v>
      </c>
      <c r="AB34" s="34" t="s">
        <v>28</v>
      </c>
      <c r="AC34" s="34" t="s">
        <v>29</v>
      </c>
      <c r="AD34" s="34" t="s">
        <v>30</v>
      </c>
      <c r="AE34" s="35" t="s">
        <v>31</v>
      </c>
      <c r="AF34" s="36" t="s">
        <v>32</v>
      </c>
      <c r="AG34" s="36" t="s">
        <v>33</v>
      </c>
      <c r="AH34" s="37" t="s">
        <v>21</v>
      </c>
      <c r="AI34" s="38" t="s">
        <v>34</v>
      </c>
      <c r="AJ34" s="38" t="s">
        <v>35</v>
      </c>
      <c r="AK34" s="39" t="s">
        <v>36</v>
      </c>
      <c r="AL34" s="3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</row>
    <row r="35" spans="1:247" ht="211.5" customHeight="1" thickBot="1" x14ac:dyDescent="0.4">
      <c r="A35" s="11"/>
      <c r="B35" s="57">
        <v>1</v>
      </c>
      <c r="C35" s="123" t="s">
        <v>75</v>
      </c>
      <c r="D35" s="123" t="s">
        <v>76</v>
      </c>
      <c r="E35" s="58" t="s">
        <v>38</v>
      </c>
      <c r="F35" s="59">
        <v>50</v>
      </c>
      <c r="G35" s="119">
        <v>10.9</v>
      </c>
      <c r="H35" s="60" t="s">
        <v>77</v>
      </c>
      <c r="I35" s="85" t="s">
        <v>78</v>
      </c>
      <c r="J35" s="62">
        <f>F35*G35</f>
        <v>545</v>
      </c>
      <c r="K35" s="91" t="s">
        <v>79</v>
      </c>
      <c r="M35" s="92" t="s">
        <v>80</v>
      </c>
      <c r="N35" s="93" t="s">
        <v>81</v>
      </c>
      <c r="O35" s="94" t="s">
        <v>82</v>
      </c>
      <c r="P35" s="118"/>
      <c r="Q35" s="95">
        <f>380/100/1.15</f>
        <v>3.3043478260869565</v>
      </c>
      <c r="R35" s="96">
        <v>100</v>
      </c>
      <c r="S35" s="97">
        <f>Q35*R35/100</f>
        <v>3.3043478260869561</v>
      </c>
      <c r="T35" s="98">
        <f>S35*V35</f>
        <v>165.21739130434781</v>
      </c>
      <c r="U35" s="99">
        <f>Q35+S35</f>
        <v>6.6086956521739122</v>
      </c>
      <c r="V35" s="100">
        <f>F35</f>
        <v>50</v>
      </c>
      <c r="W35" s="101">
        <f>U35*2</f>
        <v>13.217391304347824</v>
      </c>
      <c r="X35" s="102">
        <v>60</v>
      </c>
      <c r="Y35" s="103">
        <f>V35*U35+W35+X35</f>
        <v>403.65217391304344</v>
      </c>
      <c r="Z35" s="104" t="s">
        <v>83</v>
      </c>
      <c r="AA35" s="105">
        <v>90</v>
      </c>
      <c r="AB35" s="106">
        <v>1</v>
      </c>
      <c r="AC35" s="106">
        <v>1</v>
      </c>
      <c r="AD35" s="106">
        <v>1</v>
      </c>
      <c r="AE35" s="107">
        <f>AA35*AB35*AC35*AD35</f>
        <v>90</v>
      </c>
      <c r="AF35" s="108">
        <v>3.5</v>
      </c>
      <c r="AG35" s="109">
        <f>2%*(Y35+AE35+AF35)</f>
        <v>9.9430434782608685</v>
      </c>
      <c r="AH35" s="110">
        <f>Y35+AE35+AG35+AF35</f>
        <v>507.09521739130429</v>
      </c>
      <c r="AI35" s="111">
        <f>AH35/V35</f>
        <v>10.141904347826086</v>
      </c>
      <c r="AJ35" s="112">
        <f>AI35*18%</f>
        <v>1.8255427826086954</v>
      </c>
      <c r="AK35" s="113">
        <f>AI35+AJ35</f>
        <v>11.967447130434781</v>
      </c>
      <c r="AL35" s="14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5"/>
      <c r="GK35" s="15"/>
      <c r="GL35" s="15"/>
      <c r="GM35" s="15"/>
      <c r="GN35" s="15"/>
      <c r="GO35" s="15"/>
      <c r="GP35" s="15"/>
      <c r="GQ35" s="15"/>
      <c r="GR35" s="15"/>
      <c r="GS35" s="15"/>
      <c r="GT35" s="15"/>
      <c r="GU35" s="15"/>
      <c r="GV35" s="15"/>
      <c r="GW35" s="15"/>
      <c r="GX35" s="15"/>
      <c r="GY35" s="15"/>
      <c r="GZ35" s="15"/>
      <c r="HA35" s="15"/>
      <c r="HB35" s="15"/>
      <c r="HC35" s="15"/>
      <c r="HD35" s="15"/>
      <c r="HE35" s="15"/>
      <c r="HF35" s="15"/>
      <c r="HG35" s="15"/>
      <c r="HH35" s="15"/>
      <c r="HI35" s="15"/>
      <c r="HJ35" s="15"/>
      <c r="HK35" s="15"/>
      <c r="HL35" s="15"/>
      <c r="HM35" s="15"/>
      <c r="HN35" s="15"/>
      <c r="HO35" s="15"/>
      <c r="HP35" s="15"/>
      <c r="HQ35" s="15"/>
      <c r="HR35" s="15"/>
      <c r="HS35" s="15"/>
      <c r="HT35" s="15"/>
      <c r="HU35" s="15"/>
      <c r="HV35" s="15"/>
      <c r="HW35" s="15"/>
      <c r="HX35" s="15"/>
      <c r="HY35" s="15"/>
      <c r="HZ35" s="15"/>
      <c r="IA35" s="15"/>
      <c r="IB35" s="15"/>
      <c r="IC35" s="15"/>
      <c r="ID35" s="15"/>
      <c r="IE35" s="15"/>
      <c r="IF35" s="15"/>
      <c r="IG35" s="15"/>
      <c r="IH35" s="15"/>
      <c r="II35" s="15"/>
      <c r="IJ35" s="15"/>
      <c r="IK35" s="15"/>
      <c r="IL35" s="15"/>
      <c r="IM35" s="15"/>
    </row>
    <row r="36" spans="1:247" ht="249.95" customHeight="1" thickBot="1" x14ac:dyDescent="0.4">
      <c r="A36" s="11"/>
      <c r="B36" s="125">
        <v>2</v>
      </c>
      <c r="C36" s="126" t="s">
        <v>84</v>
      </c>
      <c r="D36" s="126" t="s">
        <v>85</v>
      </c>
      <c r="E36" s="127" t="s">
        <v>38</v>
      </c>
      <c r="F36" s="128">
        <v>21</v>
      </c>
      <c r="G36" s="129">
        <v>16.989999999999998</v>
      </c>
      <c r="H36" s="130" t="s">
        <v>77</v>
      </c>
      <c r="I36" s="131" t="s">
        <v>86</v>
      </c>
      <c r="J36" s="132">
        <f>F36*G36</f>
        <v>356.78999999999996</v>
      </c>
      <c r="K36" s="13"/>
      <c r="M36" s="92" t="s">
        <v>87</v>
      </c>
      <c r="N36" s="93" t="s">
        <v>88</v>
      </c>
      <c r="O36" s="94" t="s">
        <v>89</v>
      </c>
      <c r="P36" s="118"/>
      <c r="Q36" s="95">
        <v>3.9</v>
      </c>
      <c r="R36" s="96">
        <v>150</v>
      </c>
      <c r="S36" s="97">
        <f>Q36*R36/100</f>
        <v>5.85</v>
      </c>
      <c r="T36" s="98">
        <f>S36*V36</f>
        <v>122.85</v>
      </c>
      <c r="U36" s="99">
        <f>Q36+S36</f>
        <v>9.75</v>
      </c>
      <c r="V36" s="100">
        <f>F36</f>
        <v>21</v>
      </c>
      <c r="W36" s="101">
        <f>U36*2</f>
        <v>19.5</v>
      </c>
      <c r="X36" s="102">
        <v>60</v>
      </c>
      <c r="Y36" s="103">
        <f>V36*U36+W36+X36</f>
        <v>284.25</v>
      </c>
      <c r="Z36" s="104" t="s">
        <v>90</v>
      </c>
      <c r="AA36" s="105">
        <v>60</v>
      </c>
      <c r="AB36" s="106">
        <v>1</v>
      </c>
      <c r="AC36" s="106">
        <v>1</v>
      </c>
      <c r="AD36" s="106">
        <v>1</v>
      </c>
      <c r="AE36" s="107">
        <f>AA36*AB36*AC36*AD36</f>
        <v>60</v>
      </c>
      <c r="AF36" s="108">
        <v>3.5</v>
      </c>
      <c r="AG36" s="109">
        <f>2%*(Y36+AE36+AF36)</f>
        <v>6.9550000000000001</v>
      </c>
      <c r="AH36" s="110">
        <f>Y36+AE36+AG36+AF36</f>
        <v>354.70499999999998</v>
      </c>
      <c r="AI36" s="111">
        <f>AH36/V36</f>
        <v>16.890714285714285</v>
      </c>
      <c r="AJ36" s="112">
        <f>AI36*18%</f>
        <v>3.0403285714285713</v>
      </c>
      <c r="AK36" s="113">
        <f>AI36+AJ36</f>
        <v>19.931042857142856</v>
      </c>
      <c r="AL36" s="14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  <c r="GH36" s="15"/>
      <c r="GI36" s="15"/>
      <c r="GJ36" s="15"/>
      <c r="GK36" s="15"/>
      <c r="GL36" s="15"/>
      <c r="GM36" s="15"/>
      <c r="GN36" s="15"/>
      <c r="GO36" s="15"/>
      <c r="GP36" s="15"/>
      <c r="GQ36" s="15"/>
      <c r="GR36" s="15"/>
      <c r="GS36" s="15"/>
      <c r="GT36" s="15"/>
      <c r="GU36" s="15"/>
      <c r="GV36" s="15"/>
      <c r="GW36" s="15"/>
      <c r="GX36" s="15"/>
      <c r="GY36" s="15"/>
      <c r="GZ36" s="15"/>
      <c r="HA36" s="15"/>
      <c r="HB36" s="15"/>
      <c r="HC36" s="15"/>
      <c r="HD36" s="15"/>
      <c r="HE36" s="15"/>
      <c r="HF36" s="15"/>
      <c r="HG36" s="15"/>
      <c r="HH36" s="15"/>
      <c r="HI36" s="15"/>
      <c r="HJ36" s="15"/>
      <c r="HK36" s="15"/>
      <c r="HL36" s="15"/>
      <c r="HM36" s="15"/>
      <c r="HN36" s="15"/>
      <c r="HO36" s="15"/>
      <c r="HP36" s="15"/>
      <c r="HQ36" s="15"/>
      <c r="HR36" s="15"/>
      <c r="HS36" s="15"/>
      <c r="HT36" s="15"/>
      <c r="HU36" s="15"/>
      <c r="HV36" s="15"/>
      <c r="HW36" s="15"/>
      <c r="HX36" s="15"/>
      <c r="HY36" s="15"/>
      <c r="HZ36" s="15"/>
      <c r="IA36" s="15"/>
      <c r="IB36" s="15"/>
      <c r="IC36" s="15"/>
      <c r="ID36" s="15"/>
      <c r="IE36" s="15"/>
      <c r="IF36" s="15"/>
      <c r="IG36" s="15"/>
      <c r="IH36" s="15"/>
      <c r="II36" s="15"/>
      <c r="IJ36" s="15"/>
      <c r="IK36" s="15"/>
      <c r="IL36" s="15"/>
      <c r="IM36" s="15"/>
    </row>
    <row r="37" spans="1:247" ht="249.95" customHeight="1" thickBot="1" x14ac:dyDescent="0.4">
      <c r="A37" s="11"/>
      <c r="B37" s="125">
        <v>3</v>
      </c>
      <c r="C37" s="126" t="s">
        <v>91</v>
      </c>
      <c r="D37" s="126" t="s">
        <v>92</v>
      </c>
      <c r="E37" s="127" t="s">
        <v>38</v>
      </c>
      <c r="F37" s="128">
        <v>21</v>
      </c>
      <c r="G37" s="129">
        <v>18.989999999999998</v>
      </c>
      <c r="H37" s="130" t="s">
        <v>77</v>
      </c>
      <c r="I37" s="131" t="s">
        <v>93</v>
      </c>
      <c r="J37" s="132">
        <f>F37*G37</f>
        <v>398.78999999999996</v>
      </c>
      <c r="K37" s="91" t="s">
        <v>94</v>
      </c>
      <c r="M37" s="92" t="s">
        <v>95</v>
      </c>
      <c r="N37" s="93" t="s">
        <v>96</v>
      </c>
      <c r="O37" s="94" t="s">
        <v>97</v>
      </c>
      <c r="P37" s="118"/>
      <c r="Q37" s="95">
        <f>5.66/1.15</f>
        <v>4.9217391304347835</v>
      </c>
      <c r="R37" s="96">
        <v>135</v>
      </c>
      <c r="S37" s="97">
        <f>Q37*R37/100</f>
        <v>6.6443478260869577</v>
      </c>
      <c r="T37" s="99">
        <f>S37*V37</f>
        <v>139.53130434782611</v>
      </c>
      <c r="U37" s="99">
        <f>Q37+S37</f>
        <v>11.56608695652174</v>
      </c>
      <c r="V37" s="100">
        <f>F37</f>
        <v>21</v>
      </c>
      <c r="W37" s="101">
        <f>U37*2</f>
        <v>23.132173913043481</v>
      </c>
      <c r="X37" s="102">
        <v>60</v>
      </c>
      <c r="Y37" s="114">
        <f>V37*U37+W37+X37</f>
        <v>326.02000000000004</v>
      </c>
      <c r="Z37" s="104" t="s">
        <v>90</v>
      </c>
      <c r="AA37" s="105">
        <v>60</v>
      </c>
      <c r="AB37" s="106">
        <v>1</v>
      </c>
      <c r="AC37" s="106">
        <v>1</v>
      </c>
      <c r="AD37" s="106">
        <v>1</v>
      </c>
      <c r="AE37" s="107">
        <f>AA37*AB37*AC37*AD37</f>
        <v>60</v>
      </c>
      <c r="AF37" s="108">
        <v>3.5</v>
      </c>
      <c r="AG37" s="115">
        <f>2%*(Y37+AE37+AF37)</f>
        <v>7.7904000000000009</v>
      </c>
      <c r="AH37" s="110">
        <f>Y37+AE37+AG37+AF37</f>
        <v>397.31040000000002</v>
      </c>
      <c r="AI37" s="116">
        <f>AH37/V37</f>
        <v>18.919542857142858</v>
      </c>
      <c r="AJ37" s="112">
        <f>AI37*18%</f>
        <v>3.4055177142857143</v>
      </c>
      <c r="AK37" s="117">
        <f>AI37+AJ37</f>
        <v>22.325060571428573</v>
      </c>
      <c r="AL37" s="14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  <c r="GN37" s="15"/>
      <c r="GO37" s="15"/>
      <c r="GP37" s="15"/>
      <c r="GQ37" s="15"/>
      <c r="GR37" s="15"/>
      <c r="GS37" s="15"/>
      <c r="GT37" s="15"/>
      <c r="GU37" s="15"/>
      <c r="GV37" s="15"/>
      <c r="GW37" s="15"/>
      <c r="GX37" s="15"/>
      <c r="GY37" s="15"/>
      <c r="GZ37" s="15"/>
      <c r="HA37" s="15"/>
      <c r="HB37" s="15"/>
      <c r="HC37" s="15"/>
      <c r="HD37" s="15"/>
      <c r="HE37" s="15"/>
      <c r="HF37" s="15"/>
      <c r="HG37" s="15"/>
      <c r="HH37" s="15"/>
      <c r="HI37" s="15"/>
      <c r="HJ37" s="15"/>
      <c r="HK37" s="15"/>
      <c r="HL37" s="15"/>
      <c r="HM37" s="15"/>
      <c r="HN37" s="15"/>
      <c r="HO37" s="15"/>
      <c r="HP37" s="15"/>
      <c r="HQ37" s="15"/>
      <c r="HR37" s="15"/>
      <c r="HS37" s="15"/>
      <c r="HT37" s="15"/>
      <c r="HU37" s="15"/>
      <c r="HV37" s="15"/>
      <c r="HW37" s="15"/>
      <c r="HX37" s="15"/>
      <c r="HY37" s="15"/>
      <c r="HZ37" s="15"/>
      <c r="IA37" s="15"/>
      <c r="IB37" s="15"/>
      <c r="IC37" s="15"/>
      <c r="ID37" s="15"/>
      <c r="IE37" s="15"/>
      <c r="IF37" s="15"/>
      <c r="IG37" s="15"/>
      <c r="IH37" s="15"/>
      <c r="II37" s="15"/>
      <c r="IJ37" s="15"/>
      <c r="IK37" s="15"/>
      <c r="IL37" s="15"/>
      <c r="IM37" s="15"/>
    </row>
    <row r="38" spans="1:247" ht="249.95" customHeight="1" thickBot="1" x14ac:dyDescent="0.4">
      <c r="A38" s="11"/>
      <c r="B38" s="120">
        <v>4</v>
      </c>
      <c r="C38" s="124" t="s">
        <v>98</v>
      </c>
      <c r="D38" s="124" t="s">
        <v>99</v>
      </c>
      <c r="E38" s="121" t="s">
        <v>38</v>
      </c>
      <c r="F38" s="63">
        <v>21</v>
      </c>
      <c r="G38" s="53">
        <v>20.49</v>
      </c>
      <c r="H38" s="122" t="s">
        <v>77</v>
      </c>
      <c r="I38" s="84" t="s">
        <v>100</v>
      </c>
      <c r="J38" s="65">
        <f>F38*G38</f>
        <v>430.28999999999996</v>
      </c>
      <c r="K38" s="13"/>
      <c r="M38" s="92" t="s">
        <v>101</v>
      </c>
      <c r="N38" s="93" t="s">
        <v>102</v>
      </c>
      <c r="O38" s="94" t="s">
        <v>103</v>
      </c>
      <c r="P38" s="118"/>
      <c r="Q38" s="95">
        <v>5.5</v>
      </c>
      <c r="R38" s="96">
        <v>130</v>
      </c>
      <c r="S38" s="97">
        <f>Q38*R38/100</f>
        <v>7.15</v>
      </c>
      <c r="T38" s="98">
        <f>S38*V38</f>
        <v>150.15</v>
      </c>
      <c r="U38" s="99">
        <f>Q38+S38</f>
        <v>12.65</v>
      </c>
      <c r="V38" s="100">
        <f>F38</f>
        <v>21</v>
      </c>
      <c r="W38" s="101">
        <f>U38*2</f>
        <v>25.3</v>
      </c>
      <c r="X38" s="102">
        <v>60</v>
      </c>
      <c r="Y38" s="103">
        <f>V38*U38+W38+X38</f>
        <v>350.95000000000005</v>
      </c>
      <c r="Z38" s="104" t="s">
        <v>104</v>
      </c>
      <c r="AA38" s="105">
        <v>60</v>
      </c>
      <c r="AB38" s="106">
        <v>1</v>
      </c>
      <c r="AC38" s="106">
        <v>1</v>
      </c>
      <c r="AD38" s="106">
        <v>1</v>
      </c>
      <c r="AE38" s="107">
        <f>AA38*AB38*AC38*AD38</f>
        <v>60</v>
      </c>
      <c r="AF38" s="108">
        <v>3.5</v>
      </c>
      <c r="AG38" s="109">
        <f>2%*(Y38+AE38+AF38)</f>
        <v>8.2890000000000015</v>
      </c>
      <c r="AH38" s="110">
        <f>Y38+AE38+AG38+AF38</f>
        <v>422.73900000000003</v>
      </c>
      <c r="AI38" s="111">
        <f>AH38/V38</f>
        <v>20.130428571428574</v>
      </c>
      <c r="AJ38" s="112">
        <f>AI38*18%</f>
        <v>3.6234771428571433</v>
      </c>
      <c r="AK38" s="113">
        <f>AI38+AJ38</f>
        <v>23.753905714285718</v>
      </c>
      <c r="AL38" s="14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15"/>
      <c r="FT38" s="15"/>
      <c r="FU38" s="15"/>
      <c r="FV38" s="15"/>
      <c r="FW38" s="15"/>
      <c r="FX38" s="15"/>
      <c r="FY38" s="15"/>
      <c r="FZ38" s="15"/>
      <c r="GA38" s="15"/>
      <c r="GB38" s="15"/>
      <c r="GC38" s="15"/>
      <c r="GD38" s="15"/>
      <c r="GE38" s="15"/>
      <c r="GF38" s="15"/>
      <c r="GG38" s="15"/>
      <c r="GH38" s="15"/>
      <c r="GI38" s="15"/>
      <c r="GJ38" s="15"/>
      <c r="GK38" s="15"/>
      <c r="GL38" s="15"/>
      <c r="GM38" s="15"/>
      <c r="GN38" s="15"/>
      <c r="GO38" s="15"/>
      <c r="GP38" s="15"/>
      <c r="GQ38" s="15"/>
      <c r="GR38" s="15"/>
      <c r="GS38" s="15"/>
      <c r="GT38" s="15"/>
      <c r="GU38" s="15"/>
      <c r="GV38" s="15"/>
      <c r="GW38" s="15"/>
      <c r="GX38" s="15"/>
      <c r="GY38" s="15"/>
      <c r="GZ38" s="15"/>
      <c r="HA38" s="15"/>
      <c r="HB38" s="15"/>
      <c r="HC38" s="15"/>
      <c r="HD38" s="15"/>
      <c r="HE38" s="15"/>
      <c r="HF38" s="15"/>
      <c r="HG38" s="15"/>
      <c r="HH38" s="15"/>
      <c r="HI38" s="15"/>
      <c r="HJ38" s="15"/>
      <c r="HK38" s="15"/>
      <c r="HL38" s="15"/>
      <c r="HM38" s="15"/>
      <c r="HN38" s="15"/>
      <c r="HO38" s="15"/>
      <c r="HP38" s="15"/>
      <c r="HQ38" s="15"/>
      <c r="HR38" s="15"/>
      <c r="HS38" s="15"/>
      <c r="HT38" s="15"/>
      <c r="HU38" s="15"/>
      <c r="HV38" s="15"/>
      <c r="HW38" s="15"/>
      <c r="HX38" s="15"/>
      <c r="HY38" s="15"/>
      <c r="HZ38" s="15"/>
      <c r="IA38" s="15"/>
      <c r="IB38" s="15"/>
      <c r="IC38" s="15"/>
      <c r="ID38" s="15"/>
      <c r="IE38" s="15"/>
      <c r="IF38" s="15"/>
      <c r="IG38" s="15"/>
      <c r="IH38" s="15"/>
      <c r="II38" s="15"/>
      <c r="IJ38" s="15"/>
      <c r="IK38" s="15"/>
      <c r="IL38" s="15"/>
      <c r="IM38" s="15"/>
    </row>
  </sheetData>
  <mergeCells count="23">
    <mergeCell ref="B2:J2"/>
    <mergeCell ref="M2:AC2"/>
    <mergeCell ref="K3:L3"/>
    <mergeCell ref="N4:O4"/>
    <mergeCell ref="E6:H7"/>
    <mergeCell ref="B17:J17"/>
    <mergeCell ref="M17:AC17"/>
    <mergeCell ref="K18:L18"/>
    <mergeCell ref="E22:H23"/>
    <mergeCell ref="N19:O19"/>
    <mergeCell ref="C20:D20"/>
    <mergeCell ref="B33:J33"/>
    <mergeCell ref="M33:AC33"/>
    <mergeCell ref="K34:L34"/>
    <mergeCell ref="B25:J25"/>
    <mergeCell ref="M25:AC25"/>
    <mergeCell ref="K26:L26"/>
    <mergeCell ref="E29:H30"/>
    <mergeCell ref="E13:H14"/>
    <mergeCell ref="B9:J9"/>
    <mergeCell ref="M9:AC9"/>
    <mergeCell ref="K10:L10"/>
    <mergeCell ref="N11:O11"/>
  </mergeCells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ENERO</vt:lpstr>
      <vt:lpstr>ABRIL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Lady Diana Orellana Estrada</dc:creator>
  <cp:keywords/>
  <dc:description/>
  <cp:lastModifiedBy>Área Comercial</cp:lastModifiedBy>
  <cp:revision/>
  <dcterms:created xsi:type="dcterms:W3CDTF">2026-01-05T23:37:31Z</dcterms:created>
  <dcterms:modified xsi:type="dcterms:W3CDTF">2026-05-18T16:37:59Z</dcterms:modified>
  <cp:category/>
  <cp:contentStatus/>
</cp:coreProperties>
</file>