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da6e6ee203775ab/ÁREA COMERCIAL/COMPIPRO/CLIENTES/Cotizados/TECSUR/BD Cotizaciones/"/>
    </mc:Choice>
  </mc:AlternateContent>
  <xr:revisionPtr revIDLastSave="19" documentId="8_{9CA47BC1-3D7F-4A03-8B04-47D9BB7C4927}" xr6:coauthVersionLast="47" xr6:coauthVersionMax="47" xr10:uidLastSave="{6B7AB64E-EB34-4B1B-8704-FC148F3B1A51}"/>
  <bookViews>
    <workbookView xWindow="-120" yWindow="-120" windowWidth="29040" windowHeight="15720" activeTab="2" xr2:uid="{BD56D06B-21E9-4384-A208-1E3F36338B99}"/>
  </bookViews>
  <sheets>
    <sheet name="FEBRERO" sheetId="1" r:id="rId1"/>
    <sheet name="MAYO" sheetId="2" r:id="rId2"/>
    <sheet name="JUNIO" sheetId="3" r:id="rId3"/>
  </sheets>
  <externalReferences>
    <externalReference r:id="rId4"/>
    <externalReference r:id="rId5"/>
  </externalReferences>
  <definedNames>
    <definedName name="ANALISIS">[1]LISTAS!$I$20:$I$27</definedName>
    <definedName name="ANALISIS1">[2]LISTAS!$I$20:$I$27</definedName>
    <definedName name="BAÑOS">[1]LISTAS!$F$32:$F$41</definedName>
    <definedName name="BAÑOS1">[2]LISTAS!$F$32:$F$41</definedName>
    <definedName name="CAMPAÑAS">[1]LISTAS!$A$10:$A$29</definedName>
    <definedName name="CATEGORIA">[1]LISTAS!$G$8:$J$8</definedName>
    <definedName name="EPOXICOS">[1]LISTAS!$F$20:$F$25</definedName>
    <definedName name="MATERIALES">'[1]BD INSUMOS'!$A$2:$A$142</definedName>
    <definedName name="MOD">[1]LISTAS!$F$42:$F$47</definedName>
    <definedName name="PROGRAMA">[1]LISTAS!$C$10:$C$14</definedName>
    <definedName name="SOLDADURAS">[1]LISTAS!$F$26:$F$31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1" i="3" l="1"/>
  <c r="AE7" i="3"/>
  <c r="W7" i="3"/>
  <c r="V7" i="3"/>
  <c r="AF7" i="3" s="1"/>
  <c r="S7" i="3"/>
  <c r="U7" i="3" s="1"/>
  <c r="J7" i="3"/>
  <c r="AE5" i="3"/>
  <c r="W5" i="3"/>
  <c r="V5" i="3"/>
  <c r="AF5" i="3" s="1"/>
  <c r="S5" i="3"/>
  <c r="U5" i="3" s="1"/>
  <c r="J5" i="3"/>
  <c r="AA10" i="3"/>
  <c r="AE10" i="3" s="1"/>
  <c r="X10" i="3"/>
  <c r="W10" i="3"/>
  <c r="V10" i="3"/>
  <c r="S10" i="3"/>
  <c r="U10" i="3" s="1"/>
  <c r="J10" i="3"/>
  <c r="AE8" i="3"/>
  <c r="X8" i="3"/>
  <c r="W8" i="3"/>
  <c r="V8" i="3"/>
  <c r="S8" i="3"/>
  <c r="U8" i="3" s="1"/>
  <c r="J8" i="3"/>
  <c r="AE6" i="3"/>
  <c r="X6" i="3"/>
  <c r="V6" i="3"/>
  <c r="Q6" i="3"/>
  <c r="S6" i="3" s="1"/>
  <c r="J6" i="3"/>
  <c r="Q11" i="3"/>
  <c r="W11" i="3" s="1"/>
  <c r="X11" i="3"/>
  <c r="AE12" i="3"/>
  <c r="X12" i="3"/>
  <c r="W12" i="3"/>
  <c r="V12" i="3"/>
  <c r="AF12" i="3" s="1"/>
  <c r="S12" i="3"/>
  <c r="U12" i="3" s="1"/>
  <c r="X9" i="3"/>
  <c r="W9" i="3"/>
  <c r="AA9" i="3"/>
  <c r="T7" i="3" l="1"/>
  <c r="L7" i="3" s="1"/>
  <c r="T10" i="3"/>
  <c r="L10" i="3" s="1"/>
  <c r="Y7" i="3"/>
  <c r="T5" i="3"/>
  <c r="L5" i="3" s="1"/>
  <c r="Y5" i="3"/>
  <c r="AF10" i="3"/>
  <c r="Y10" i="3"/>
  <c r="Y8" i="3"/>
  <c r="T8" i="3"/>
  <c r="L8" i="3" s="1"/>
  <c r="AF8" i="3"/>
  <c r="W6" i="3"/>
  <c r="Y12" i="3"/>
  <c r="AG12" i="3" s="1"/>
  <c r="AH12" i="3" s="1"/>
  <c r="AI12" i="3" s="1"/>
  <c r="T6" i="3"/>
  <c r="L6" i="3" s="1"/>
  <c r="U6" i="3"/>
  <c r="AF6" i="3"/>
  <c r="T12" i="3"/>
  <c r="AG8" i="3" l="1"/>
  <c r="AH8" i="3" s="1"/>
  <c r="AI8" i="3" s="1"/>
  <c r="AG7" i="3"/>
  <c r="AH7" i="3" s="1"/>
  <c r="AI7" i="3" s="1"/>
  <c r="AG5" i="3"/>
  <c r="AH5" i="3" s="1"/>
  <c r="AI5" i="3" s="1"/>
  <c r="AG10" i="3"/>
  <c r="AH10" i="3" s="1"/>
  <c r="AI10" i="3" s="1"/>
  <c r="Y6" i="3"/>
  <c r="AG6" i="3" s="1"/>
  <c r="AH6" i="3" s="1"/>
  <c r="AI6" i="3" s="1"/>
  <c r="AJ8" i="3"/>
  <c r="AK8" i="3" s="1"/>
  <c r="AJ12" i="3"/>
  <c r="AK12" i="3" s="1"/>
  <c r="G12" i="3"/>
  <c r="J12" i="3" s="1"/>
  <c r="L12" i="3" s="1"/>
  <c r="AE11" i="3"/>
  <c r="V11" i="3"/>
  <c r="AF11" i="3" s="1"/>
  <c r="AJ7" i="3" l="1"/>
  <c r="AK7" i="3" s="1"/>
  <c r="AJ5" i="3"/>
  <c r="AK5" i="3" s="1"/>
  <c r="AJ10" i="3"/>
  <c r="AK10" i="3" s="1"/>
  <c r="AJ6" i="3"/>
  <c r="AK6" i="3" s="1"/>
  <c r="S11" i="3"/>
  <c r="U11" i="3" s="1"/>
  <c r="Y11" i="3" s="1"/>
  <c r="AG11" i="3" l="1"/>
  <c r="AH11" i="3" s="1"/>
  <c r="AI11" i="3" s="1"/>
  <c r="T11" i="3"/>
  <c r="AE9" i="3"/>
  <c r="V9" i="3"/>
  <c r="AF9" i="3" s="1"/>
  <c r="J11" i="3" l="1"/>
  <c r="L11" i="3" s="1"/>
  <c r="AJ11" i="3"/>
  <c r="AK11" i="3" s="1"/>
  <c r="S9" i="3"/>
  <c r="T9" i="3" s="1"/>
  <c r="U9" i="3" l="1"/>
  <c r="Y9" i="3" s="1"/>
  <c r="Q5" i="2"/>
  <c r="S5" i="2" s="1"/>
  <c r="AE5" i="2"/>
  <c r="V5" i="2"/>
  <c r="AF5" i="2" s="1"/>
  <c r="X4" i="1"/>
  <c r="W4" i="1"/>
  <c r="AE4" i="1"/>
  <c r="V4" i="1"/>
  <c r="AF4" i="1" s="1"/>
  <c r="S4" i="1"/>
  <c r="J4" i="1"/>
  <c r="X8" i="1"/>
  <c r="Q8" i="1"/>
  <c r="S8" i="1" s="1"/>
  <c r="AE8" i="1"/>
  <c r="V8" i="1"/>
  <c r="AF8" i="1" s="1"/>
  <c r="J8" i="1"/>
  <c r="Q12" i="1"/>
  <c r="W12" i="1" s="1"/>
  <c r="X12" i="1"/>
  <c r="AE12" i="1"/>
  <c r="V12" i="1"/>
  <c r="AF12" i="1" s="1"/>
  <c r="AG9" i="3" l="1"/>
  <c r="AH9" i="3" s="1"/>
  <c r="AI9" i="3" s="1"/>
  <c r="T5" i="2"/>
  <c r="W5" i="2"/>
  <c r="U5" i="2"/>
  <c r="Y5" i="2" s="1"/>
  <c r="AG5" i="2" s="1"/>
  <c r="T4" i="1"/>
  <c r="L4" i="1" s="1"/>
  <c r="U4" i="1"/>
  <c r="U8" i="1"/>
  <c r="T8" i="1"/>
  <c r="L8" i="1" s="1"/>
  <c r="W8" i="1"/>
  <c r="S12" i="1"/>
  <c r="T12" i="1" s="1"/>
  <c r="J9" i="3" l="1"/>
  <c r="L9" i="3" s="1"/>
  <c r="AJ9" i="3"/>
  <c r="AK9" i="3" s="1"/>
  <c r="AH5" i="2"/>
  <c r="AI5" i="2" s="1"/>
  <c r="J5" i="2" s="1"/>
  <c r="L5" i="2" s="1"/>
  <c r="Y4" i="1"/>
  <c r="AG4" i="1" s="1"/>
  <c r="AH4" i="1" s="1"/>
  <c r="AI4" i="1" s="1"/>
  <c r="Y8" i="1"/>
  <c r="AG8" i="1" s="1"/>
  <c r="AH8" i="1" s="1"/>
  <c r="AI8" i="1" s="1"/>
  <c r="U12" i="1"/>
  <c r="Y12" i="1" s="1"/>
  <c r="AG12" i="1" s="1"/>
  <c r="AH12" i="1" s="1"/>
  <c r="AI12" i="1" s="1"/>
  <c r="J12" i="1" s="1"/>
  <c r="L12" i="1" s="1"/>
  <c r="AJ5" i="2" l="1"/>
  <c r="AK5" i="2" s="1"/>
  <c r="AJ4" i="1"/>
  <c r="AK4" i="1" s="1"/>
  <c r="AJ8" i="1"/>
  <c r="AK8" i="1" s="1"/>
  <c r="AJ12" i="1"/>
  <c r="AK12" i="1" s="1"/>
</calcChain>
</file>

<file path=xl/sharedStrings.xml><?xml version="1.0" encoding="utf-8"?>
<sst xmlns="http://schemas.openxmlformats.org/spreadsheetml/2006/main" count="269" uniqueCount="99">
  <si>
    <t>Nº</t>
  </si>
  <si>
    <t>Cód. Artíc.</t>
  </si>
  <si>
    <t>Artículo</t>
  </si>
  <si>
    <t>Foto</t>
  </si>
  <si>
    <t xml:space="preserve">Cant. </t>
  </si>
  <si>
    <t>Costo Unit. (S/.) NO Incl. IGV</t>
  </si>
  <si>
    <t xml:space="preserve">Tiempo Entrega </t>
  </si>
  <si>
    <t>Detalles</t>
  </si>
  <si>
    <t>Costo Total. (S/.) NO Incl. IGV</t>
  </si>
  <si>
    <t>proveedor</t>
  </si>
  <si>
    <t>Cod. Prod. Prov.</t>
  </si>
  <si>
    <t>Obseraciones</t>
  </si>
  <si>
    <t>costo $</t>
  </si>
  <si>
    <t>COSTO S/.</t>
  </si>
  <si>
    <t>%</t>
  </si>
  <si>
    <t>Resultado</t>
  </si>
  <si>
    <t>Margen</t>
  </si>
  <si>
    <t>Total</t>
  </si>
  <si>
    <t>Cantidad</t>
  </si>
  <si>
    <t>Costo MUESTRA Unidad</t>
  </si>
  <si>
    <t>Movilidad</t>
  </si>
  <si>
    <t>Total Producto</t>
  </si>
  <si>
    <t>Tipo de Impresión</t>
  </si>
  <si>
    <t>Costo impresión</t>
  </si>
  <si>
    <t>Cant Color</t>
  </si>
  <si>
    <t>Cant Lados</t>
  </si>
  <si>
    <t>Cantidad por Millar</t>
  </si>
  <si>
    <t>Costo Impresión</t>
  </si>
  <si>
    <t>Empaq</t>
  </si>
  <si>
    <t>Seguro CRT</t>
  </si>
  <si>
    <t>Costo S/. Sin IGV</t>
  </si>
  <si>
    <t>I.G.V</t>
  </si>
  <si>
    <t>TOTAL</t>
  </si>
  <si>
    <t>KIT DIA DE LA MUJER</t>
  </si>
  <si>
    <t>CASA HUAMANI
/
TARJETA
IMPRESIONES GRAFICAS GENERALES
/
TAILOY 
/
COMPINA</t>
  </si>
  <si>
    <t>AYUDAME ACA ESA CAJA</t>
  </si>
  <si>
    <t>CASA HUAMANI
S/.15 incluido IGV
/
IMPRESIONES GRAFICAS GENERALES
Tarjeta
S/.1.11 incluido IGV
/
TAILOY  
Papel seda
S/.1,3  Incluido IGV
/
COMPINA
Servicio de Armado
S/.2 + IGV</t>
  </si>
  <si>
    <t>Imagen referencial</t>
  </si>
  <si>
    <t>COTIZACIÓN PROPUESTA_TRANSVIAL_26.02.26</t>
  </si>
  <si>
    <t>5 a 7 Días útiles</t>
  </si>
  <si>
    <r>
      <rPr>
        <b/>
        <u/>
        <sz val="14"/>
        <color rgb="FF000000"/>
        <rFont val="Arial"/>
        <family val="2"/>
      </rPr>
      <t>KIT DIA DE LA MUJER</t>
    </r>
    <r>
      <rPr>
        <sz val="14"/>
        <color indexed="8"/>
        <rFont val="Arial"/>
        <family val="2"/>
      </rPr>
      <t xml:space="preserve">
</t>
    </r>
    <r>
      <rPr>
        <b/>
        <sz val="14"/>
        <color rgb="FF000000"/>
        <rFont val="Arial"/>
        <family val="2"/>
      </rPr>
      <t>Mug Termico</t>
    </r>
    <r>
      <rPr>
        <sz val="14"/>
        <color indexed="8"/>
        <rFont val="Arial"/>
        <family val="2"/>
      </rPr>
      <t xml:space="preserve">
Material: Acero 304 y tapa plastica, Doble pared
Capacidad: 11 onzas o 330 ml
Color: Lila
</t>
    </r>
    <r>
      <rPr>
        <b/>
        <sz val="14"/>
        <color rgb="FFFF0000"/>
        <rFont val="Arial"/>
        <family val="2"/>
      </rPr>
      <t xml:space="preserve">Incluye logo Transvial +  Nombre personalizado.
</t>
    </r>
    <r>
      <rPr>
        <b/>
        <sz val="14"/>
        <color rgb="FF000000"/>
        <rFont val="Arial"/>
        <family val="2"/>
      </rPr>
      <t>Tarjeta</t>
    </r>
    <r>
      <rPr>
        <sz val="14"/>
        <color indexed="8"/>
        <rFont val="Arial"/>
        <family val="2"/>
      </rPr>
      <t xml:space="preserve">
Material puede ser couche 300 grs. Incluye impresión tira y retira, corte recto.
Medida: A6 
</t>
    </r>
    <r>
      <rPr>
        <b/>
        <sz val="14"/>
        <color rgb="FF000000"/>
        <rFont val="Arial"/>
        <family val="2"/>
      </rPr>
      <t>Papel Seda</t>
    </r>
    <r>
      <rPr>
        <sz val="14"/>
        <color indexed="8"/>
        <rFont val="Arial"/>
        <family val="2"/>
      </rPr>
      <t xml:space="preserve">
Papel delgado fino y suave
Color: Lila
</t>
    </r>
    <r>
      <rPr>
        <b/>
        <sz val="14"/>
        <color rgb="FF000000"/>
        <rFont val="Arial"/>
        <family val="2"/>
      </rPr>
      <t>Caja de presentación Cubo</t>
    </r>
    <r>
      <rPr>
        <sz val="14"/>
        <color indexed="8"/>
        <rFont val="Arial"/>
        <family val="2"/>
      </rPr>
      <t xml:space="preserve">
</t>
    </r>
    <r>
      <rPr>
        <sz val="14"/>
        <color rgb="FF000000"/>
        <rFont val="Arial"/>
        <family val="2"/>
      </rPr>
      <t xml:space="preserve">Caja microcorrugada de 15 x 15 x 15 cm.
Color: Natural
Incluye logo a 1 color a 1 lado en la tapa (opcional)
</t>
    </r>
    <r>
      <rPr>
        <sz val="14"/>
        <color indexed="8"/>
        <rFont val="Arial"/>
        <family val="2"/>
      </rPr>
      <t xml:space="preserve">Presentación: Grupal
</t>
    </r>
    <r>
      <rPr>
        <b/>
        <sz val="14"/>
        <color rgb="FFFF0000"/>
        <rFont val="Arial"/>
        <family val="2"/>
      </rPr>
      <t>*Incluye servicio de armado
*Diseño o arte debe ser facilitado por el cliente.</t>
    </r>
  </si>
  <si>
    <t>EDILBERTO</t>
  </si>
  <si>
    <t xml:space="preserve">Imagen Referencial </t>
  </si>
  <si>
    <t xml:space="preserve">MOCHILA BASIC ARANGO </t>
  </si>
  <si>
    <t xml:space="preserve">
S/.20  Incluido IGV
</t>
  </si>
  <si>
    <t>COTIZACIÓN PROPUESTA_TRANSVIAL_27.05.26</t>
  </si>
  <si>
    <t>14 a 16 Días útiles</t>
  </si>
  <si>
    <r>
      <rPr>
        <b/>
        <u/>
        <sz val="14"/>
        <color rgb="FF000000"/>
        <rFont val="Arial"/>
        <family val="2"/>
      </rPr>
      <t xml:space="preserve">MOCHILA BASIC ARANGO </t>
    </r>
    <r>
      <rPr>
        <sz val="14"/>
        <color indexed="8"/>
        <rFont val="Arial"/>
        <family val="2"/>
      </rPr>
      <t xml:space="preserve">
Material: Tetron kodra (sin portalaptop)
cintas y accesorios
Medida: 40 cm de alto - 28 cm ancho y 14 cm fuelle
Compartimientos: 1 compartimento principal forrado interiormente con tafeta negra (solo espalda y delantero)
Espalda acolchada con corcho
1 bolsillo delantero con cierre negro
Asa de cinta colgadora
Asas acolchadas
2 bolsillos laterales de malla para tomatodo
Cierre: Nylon #8
Color: Negro
Cortesia: Tarjeta 9 x 5 cm full color ambos lados
Presentación: Embolsado individual, empaque plástico grupal.
</t>
    </r>
    <r>
      <rPr>
        <b/>
        <sz val="14"/>
        <color rgb="FFFF0000"/>
        <rFont val="Arial"/>
        <family val="2"/>
      </rPr>
      <t>*Incluye 1 logo estampado a 1 color por 1 lado
*Diseño o arte debe ser facilitado por el cliente.</t>
    </r>
  </si>
  <si>
    <t>uv</t>
  </si>
  <si>
    <t>UV</t>
  </si>
  <si>
    <t>GLOBAL PROMO ITEMS</t>
  </si>
  <si>
    <t xml:space="preserve">DANTE </t>
  </si>
  <si>
    <t xml:space="preserve">
S/.2.20  + IGV
</t>
  </si>
  <si>
    <t>COEF-RKN-818C</t>
  </si>
  <si>
    <t>LIBRETA ECOLÓGICA</t>
  </si>
  <si>
    <t>LLAVEROS ECO</t>
  </si>
  <si>
    <t>Mells</t>
  </si>
  <si>
    <t>1870</t>
  </si>
  <si>
    <t>COGPI-1870</t>
  </si>
  <si>
    <t>ALFOMBRILLA KAISHEN</t>
  </si>
  <si>
    <t xml:space="preserve">
S/.13.39  + IGV
Tiempo 4-6 días
</t>
  </si>
  <si>
    <t>7 a 9 Días útiles</t>
  </si>
  <si>
    <t>MOUSE PAD</t>
  </si>
  <si>
    <t>COCH-MP02</t>
  </si>
  <si>
    <t>CHIPER</t>
  </si>
  <si>
    <t>MP02</t>
  </si>
  <si>
    <t xml:space="preserve">
S/.7,6 incluido IGV
</t>
  </si>
  <si>
    <t>COTIZACIÓN PROPUESTA_TECSUR_03.06.26</t>
  </si>
  <si>
    <t>RESALTADOR FIBRA DE TRIGO TRIÁNGULO</t>
  </si>
  <si>
    <t>POSAVASOS BRUNEX</t>
  </si>
  <si>
    <t>COGPI-6005</t>
  </si>
  <si>
    <t>6005</t>
  </si>
  <si>
    <t xml:space="preserve">
S/.1.27  + IGV
4-6 DÍAS</t>
  </si>
  <si>
    <r>
      <rPr>
        <b/>
        <u/>
        <sz val="14"/>
        <color rgb="FF000000"/>
        <rFont val="Arial"/>
        <family val="2"/>
      </rPr>
      <t>POSAVASOS BRUNEX-</t>
    </r>
    <r>
      <rPr>
        <b/>
        <u/>
        <sz val="14"/>
        <color rgb="FFFF0000"/>
        <rFont val="Arial"/>
        <family val="2"/>
      </rPr>
      <t>IMPORTACION DIRECTA</t>
    </r>
    <r>
      <rPr>
        <sz val="14"/>
        <color indexed="8"/>
        <rFont val="Arial"/>
        <family val="2"/>
      </rPr>
      <t xml:space="preserve">
Material: Corcho
Medida: Diámetro: 10 cm, alto: 0.3 cm 
Color: Natural
Presentación: Grupal, no bolsita individual
</t>
    </r>
    <r>
      <rPr>
        <b/>
        <sz val="14"/>
        <color rgb="FFFF0000"/>
        <rFont val="Arial"/>
        <family val="2"/>
      </rPr>
      <t>* Incluye 1 logo a 1 color por 1 lado
*Diseño o arte debe ser facilitado por el cliente.</t>
    </r>
  </si>
  <si>
    <t>YA INCLUYE</t>
  </si>
  <si>
    <t>COPM-RE-17</t>
  </si>
  <si>
    <t>MUG FIBRA DE PAJA DE TRIGO</t>
  </si>
  <si>
    <t>COPM-MG-01</t>
  </si>
  <si>
    <t xml:space="preserve">MG-01
</t>
  </si>
  <si>
    <t>10 a 12 Dïas útiles</t>
  </si>
  <si>
    <t>12 a 14 Días útiles</t>
  </si>
  <si>
    <t xml:space="preserve">RKN-818C
</t>
  </si>
  <si>
    <t>EYF
CHIPPER
PROMO MERCH</t>
  </si>
  <si>
    <t xml:space="preserve">
S/.4 + IGV
S/ 3.60 INCL IGV
S/ 3.20 + IGV
</t>
  </si>
  <si>
    <r>
      <rPr>
        <b/>
        <u/>
        <sz val="14"/>
        <color rgb="FF000000"/>
        <rFont val="Arial"/>
        <family val="2"/>
      </rPr>
      <t>LIBRETA ECOLÓGICA</t>
    </r>
    <r>
      <rPr>
        <sz val="14"/>
        <color indexed="8"/>
        <rFont val="Arial"/>
        <family val="2"/>
      </rPr>
      <t xml:space="preserve">
Descipción: Libreta anillada de aprox 60 hojas ecológicas 
Medidas: 13 cm x 18 cm
Incluye: 1 lapicero 
Color: Azul, negro, rojo y verde
Presentación: Embolsado individual, empaque plástico grupal.
</t>
    </r>
    <r>
      <rPr>
        <b/>
        <sz val="14"/>
        <color rgb="FFFF0000"/>
        <rFont val="Arial"/>
        <family val="2"/>
      </rPr>
      <t>*Incluye 1 logo a 1 color por 1 lado en libreta y lapicero.
*Diseño o arte debe ser facilitado por el cliente.
*Adicional por logos a full color a 1 lado: + S/ 0.59</t>
    </r>
  </si>
  <si>
    <t xml:space="preserve">
S/.1.80  INCL IGV
</t>
  </si>
  <si>
    <t>SERIGRAFIA A 1 COLOR</t>
  </si>
  <si>
    <t>BOLSA NOTEX GRANDE COSIDA CON BASE</t>
  </si>
  <si>
    <r>
      <rPr>
        <b/>
        <u/>
        <sz val="14"/>
        <rFont val="Arial"/>
        <family val="2"/>
      </rPr>
      <t xml:space="preserve">BOLSA NOTEX GRANDE COSIDA CON BASE- </t>
    </r>
    <r>
      <rPr>
        <b/>
        <u/>
        <sz val="14"/>
        <color rgb="FFFF0000"/>
        <rFont val="Arial"/>
        <family val="2"/>
      </rPr>
      <t>Fabricación Local</t>
    </r>
    <r>
      <rPr>
        <b/>
        <sz val="14"/>
        <rFont val="Arial"/>
        <family val="2"/>
      </rPr>
      <t xml:space="preserve">
</t>
    </r>
    <r>
      <rPr>
        <sz val="14"/>
        <rFont val="Arial"/>
        <family val="2"/>
      </rPr>
      <t>Material: Notex 80 gramos
Medidas: Alto 40 cm x Ancho 35 cm x Fuelle de 10 cm
Acabados: Termo sellado en asas y costura en cuerpo</t>
    </r>
    <r>
      <rPr>
        <sz val="14"/>
        <color rgb="FF000000"/>
        <rFont val="Arial"/>
        <family val="2"/>
      </rPr>
      <t xml:space="preserve">
Color: A elegir en bolsa y azas
Presentación: Empaque grupal
</t>
    </r>
    <r>
      <rPr>
        <b/>
        <sz val="14"/>
        <color rgb="FFFF0000"/>
        <rFont val="Arial"/>
        <family val="2"/>
      </rPr>
      <t>*Incluye 1 logo a 3 colores por 1 lado
*Diseño o arte debe ser facilitado por el cliente.</t>
    </r>
  </si>
  <si>
    <t>PROMO MERCH
FACUNDO</t>
  </si>
  <si>
    <t xml:space="preserve">
S/.2  + IGV
S/ 2.20 INCL IGV</t>
  </si>
  <si>
    <t>UV EDGAR</t>
  </si>
  <si>
    <r>
      <rPr>
        <b/>
        <u/>
        <sz val="14"/>
        <color rgb="FF000000"/>
        <rFont val="Arial"/>
        <family val="2"/>
      </rPr>
      <t>RESALTADOR FIBRA DE TRIGO TRIÁNGULO</t>
    </r>
    <r>
      <rPr>
        <sz val="14"/>
        <color rgb="FF000000"/>
        <rFont val="Arial"/>
        <family val="2"/>
      </rPr>
      <t xml:space="preserve">
Descripción: Resaltador forma de triangulo, tres puntas en color verde, fucsia y amarillo.
Medidas:9 x 8 cm. (Aprox.)
Color: Natural
Presentación: Grupal, no bolsita individual</t>
    </r>
    <r>
      <rPr>
        <sz val="14"/>
        <color indexed="8"/>
        <rFont val="Arial"/>
        <family val="2"/>
      </rPr>
      <t xml:space="preserve">
</t>
    </r>
    <r>
      <rPr>
        <b/>
        <sz val="14"/>
        <color rgb="FFFF0000"/>
        <rFont val="Arial"/>
        <family val="2"/>
      </rPr>
      <t>* Incluye 1 logo a 1 color o f ull color por 1 lado
*Diseño o arte debe ser facilitado por el cliente.</t>
    </r>
  </si>
  <si>
    <t xml:space="preserve">
S/.4,60  + IGV
5.00 + igv
</t>
  </si>
  <si>
    <t xml:space="preserve">PROMO MERCH
PROMOS PERU
</t>
  </si>
  <si>
    <r>
      <rPr>
        <b/>
        <u/>
        <sz val="14"/>
        <color rgb="FF000000"/>
        <rFont val="Arial"/>
        <family val="2"/>
      </rPr>
      <t>MUG FIBRA DE PAJA DE TRIGO</t>
    </r>
    <r>
      <rPr>
        <sz val="14"/>
        <color indexed="8"/>
        <rFont val="Arial"/>
        <family val="2"/>
      </rPr>
      <t xml:space="preserve">
Material: Fibra de paja de Trigo 
Capacidad: 310 ml
Medida: 16 cm de alto x 7 cm de diametro de boca 
Color: Beige, celeste y rosado
Presentación: Caja grupal, no bolsita individual
</t>
    </r>
    <r>
      <rPr>
        <b/>
        <sz val="14"/>
        <color rgb="FFFF0000"/>
        <rFont val="Arial"/>
        <family val="2"/>
      </rPr>
      <t>* Incluye 1 logo a 1 color por 1 lado
*Diseño o arte debe ser facilitado por el cliente.</t>
    </r>
    <r>
      <rPr>
        <u/>
        <sz val="14"/>
        <color indexed="8"/>
        <rFont val="Arial"/>
        <family val="2"/>
      </rPr>
      <t xml:space="preserve">
</t>
    </r>
    <r>
      <rPr>
        <b/>
        <sz val="14"/>
        <color rgb="FFFF0000"/>
        <rFont val="Arial"/>
        <family val="2"/>
      </rPr>
      <t>*Adicional por logos a full color a 1 lado: + S/ 0.59</t>
    </r>
  </si>
  <si>
    <r>
      <rPr>
        <b/>
        <u/>
        <sz val="14"/>
        <color rgb="FF000000"/>
        <rFont val="Arial"/>
        <family val="2"/>
      </rPr>
      <t>ALFOMBRILLA KAISHEN-</t>
    </r>
    <r>
      <rPr>
        <b/>
        <u/>
        <sz val="14"/>
        <color rgb="FFFF0000"/>
        <rFont val="Arial"/>
        <family val="2"/>
      </rPr>
      <t>IMPORTACIÓN DIRECTA</t>
    </r>
    <r>
      <rPr>
        <sz val="14"/>
        <color rgb="FF000000"/>
        <rFont val="Arial"/>
        <family val="2"/>
      </rPr>
      <t xml:space="preserve">
Material: Corcho / Silicona y base negra
Medida: 22.3 x 20 cm.
Color: Natural
Presentacion: Caja grupal, no bolsa individual
</t>
    </r>
    <r>
      <rPr>
        <b/>
        <sz val="14"/>
        <color rgb="FFFF0000"/>
        <rFont val="Arial"/>
        <family val="2"/>
      </rPr>
      <t xml:space="preserve">*Incluye 1 logo a 1 color por 1 lado
*Arte y diseño facilitado por el cliente. </t>
    </r>
    <r>
      <rPr>
        <sz val="14"/>
        <color rgb="FF000000"/>
        <rFont val="Arial"/>
        <family val="2"/>
      </rPr>
      <t xml:space="preserve">
</t>
    </r>
    <r>
      <rPr>
        <b/>
        <sz val="14"/>
        <color rgb="FFFF0000"/>
        <rFont val="Arial"/>
        <family val="2"/>
      </rPr>
      <t>*Adicional por logos a full color a 1 lado: + S/ 1.20
(área limitada: 10 x 5 cm aprox)</t>
    </r>
  </si>
  <si>
    <r>
      <rPr>
        <b/>
        <u/>
        <sz val="14"/>
        <color rgb="FF000000"/>
        <rFont val="Arial"/>
        <family val="2"/>
      </rPr>
      <t>MOUSE PAD</t>
    </r>
    <r>
      <rPr>
        <sz val="14"/>
        <color rgb="FF000000"/>
        <rFont val="Arial"/>
        <family val="2"/>
      </rPr>
      <t xml:space="preserve">
Material: Corcho
Modelo: Con almohadilla y base negra. 
Medida: 23 x 19.5 cm. Color: natural
Presentacion: Caja grupal, no bolsa individual
</t>
    </r>
    <r>
      <rPr>
        <b/>
        <sz val="14"/>
        <color rgb="FFFF0000"/>
        <rFont val="Arial"/>
        <family val="2"/>
      </rPr>
      <t>*Incluye 1 logo a 1 color por 1 lado
*Arte y diseño facilitado por el cliente. 
*Adicional por logos a full color a 1 lado: + S/ 1.20
(área limitada: 10 x 5 cm aprox)</t>
    </r>
  </si>
  <si>
    <r>
      <t xml:space="preserve">LLAVEROS ECO- </t>
    </r>
    <r>
      <rPr>
        <b/>
        <u/>
        <sz val="14"/>
        <color rgb="FFFF0000"/>
        <rFont val="Arial"/>
        <family val="2"/>
      </rPr>
      <t>Fabricación Local</t>
    </r>
    <r>
      <rPr>
        <b/>
        <u/>
        <sz val="14"/>
        <color rgb="FF000000"/>
        <rFont val="Arial"/>
        <family val="2"/>
      </rPr>
      <t xml:space="preserve">
</t>
    </r>
    <r>
      <rPr>
        <sz val="14"/>
        <color rgb="FF000000"/>
        <rFont val="Arial"/>
        <family val="2"/>
      </rPr>
      <t>Material: Tela reciclado de botellas PET- 400 grs
Forma: Circular o troquelado personalizado
Medidas: 8 x 8 cm
Impresión: Sublimación full color a ambos lados.
Acabados: Cadena con argolla metálica
Presentación: Caja grupal.</t>
    </r>
    <r>
      <rPr>
        <b/>
        <u/>
        <sz val="14"/>
        <color rgb="FF000000"/>
        <rFont val="Arial"/>
        <family val="2"/>
      </rPr>
      <t xml:space="preserve">
</t>
    </r>
    <r>
      <rPr>
        <b/>
        <sz val="14"/>
        <color rgb="FFFF0000"/>
        <rFont val="Arial"/>
        <family val="2"/>
      </rPr>
      <t>*Diseño o arte debe ser facilitado por el cliente.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</si>
</sst>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S/.&quot;\ #,##0.00"/>
    <numFmt numFmtId="165" formatCode="[$S/.-280A]\ #,##0.00"/>
    <numFmt numFmtId="166" formatCode="&quot;€&quot;\ #,##0.00"/>
    <numFmt numFmtId="167" formatCode="[$$-2C0A]\ #,##0.00"/>
    <numFmt numFmtId="168" formatCode="_-[$$-409]* #,##0.00_ ;_-[$$-409]* \-#,##0.00\ ;_-[$$-409]* &quot;-&quot;??_ ;_-@_ "/>
    <numFmt numFmtId="169" formatCode="_(* #,##0_);_(* \(#,##0\);_(* &quot;-&quot;??_);_(@_)"/>
  </numFmts>
  <fonts count="36" x14ac:knownFonts="1">
    <font>
      <sz val="11"/>
      <color indexed="8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0"/>
      <name val="Arial"/>
      <family val="2"/>
      <charset val="1"/>
    </font>
    <font>
      <b/>
      <sz val="16"/>
      <color rgb="FF000000"/>
      <name val="Arial"/>
      <family val="2"/>
      <charset val="1"/>
    </font>
    <font>
      <sz val="16"/>
      <color rgb="FF000000"/>
      <name val="Arial"/>
      <family val="2"/>
      <charset val="1"/>
    </font>
    <font>
      <sz val="11"/>
      <color indexed="8"/>
      <name val="Calibri"/>
      <family val="2"/>
    </font>
    <font>
      <sz val="10"/>
      <name val="Arial"/>
      <family val="2"/>
    </font>
    <font>
      <b/>
      <sz val="14"/>
      <color indexed="8"/>
      <name val="Arial"/>
      <family val="2"/>
    </font>
    <font>
      <b/>
      <sz val="12"/>
      <color rgb="FFFFFFFF"/>
      <name val="Arial"/>
      <family val="2"/>
      <charset val="1"/>
    </font>
    <font>
      <b/>
      <sz val="12"/>
      <name val="Arial"/>
      <family val="2"/>
      <charset val="1"/>
    </font>
    <font>
      <b/>
      <sz val="14"/>
      <name val="Arial"/>
      <family val="2"/>
      <charset val="1"/>
    </font>
    <font>
      <sz val="9"/>
      <color rgb="FF000000"/>
      <name val="Calibri"/>
      <family val="2"/>
      <charset val="1"/>
    </font>
    <font>
      <b/>
      <sz val="9"/>
      <color rgb="FF000000"/>
      <name val="Calibri"/>
      <family val="2"/>
      <charset val="1"/>
    </font>
    <font>
      <sz val="16"/>
      <name val="Arial"/>
      <family val="2"/>
    </font>
    <font>
      <b/>
      <sz val="16"/>
      <color theme="1"/>
      <name val="Arial"/>
      <family val="2"/>
    </font>
    <font>
      <b/>
      <sz val="16"/>
      <color rgb="FFFF0000"/>
      <name val="Arial"/>
      <family val="2"/>
    </font>
    <font>
      <b/>
      <sz val="18"/>
      <name val="Arial"/>
      <family val="2"/>
    </font>
    <font>
      <sz val="16"/>
      <color indexed="8"/>
      <name val="Arial"/>
      <family val="2"/>
    </font>
    <font>
      <sz val="16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color theme="1"/>
      <name val="Arial"/>
      <family val="2"/>
    </font>
    <font>
      <b/>
      <sz val="16"/>
      <color indexed="10"/>
      <name val="Arial"/>
      <family val="2"/>
    </font>
    <font>
      <sz val="16"/>
      <color theme="2"/>
      <name val="Arial"/>
      <family val="2"/>
    </font>
    <font>
      <u/>
      <sz val="14"/>
      <color indexed="8"/>
      <name val="Arial"/>
      <family val="2"/>
    </font>
    <font>
      <b/>
      <u/>
      <sz val="14"/>
      <color rgb="FF000000"/>
      <name val="Arial"/>
      <family val="2"/>
    </font>
    <font>
      <sz val="14"/>
      <color indexed="8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b/>
      <sz val="14"/>
      <color rgb="FFFF0000"/>
      <name val="Arial"/>
      <family val="2"/>
    </font>
    <font>
      <b/>
      <u/>
      <sz val="14"/>
      <color rgb="FFFF0000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indexed="51"/>
        <bgColor indexed="8"/>
      </patternFill>
    </fill>
    <fill>
      <patternFill patternType="solid">
        <fgColor rgb="FF003366"/>
        <bgColor rgb="FF333399"/>
      </patternFill>
    </fill>
    <fill>
      <patternFill patternType="solid">
        <fgColor rgb="FFFFFF00"/>
        <bgColor rgb="FFFFCC00"/>
      </patternFill>
    </fill>
    <fill>
      <patternFill patternType="solid">
        <fgColor rgb="FFFFC000"/>
        <bgColor rgb="FFFFCC00"/>
      </patternFill>
    </fill>
    <fill>
      <patternFill patternType="solid">
        <fgColor rgb="FFFF0000"/>
        <bgColor rgb="FFC00000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8"/>
      </patternFill>
    </fill>
    <fill>
      <patternFill patternType="solid">
        <fgColor theme="0" tint="-0.249977111117893"/>
        <bgColor indexed="8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6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3" fillId="0" borderId="0" applyNumberFormat="0" applyFill="0" applyBorder="0" applyAlignment="0" applyProtection="0"/>
    <xf numFmtId="0" fontId="8" fillId="0" borderId="0"/>
    <xf numFmtId="0" fontId="7" fillId="0" borderId="0"/>
    <xf numFmtId="0" fontId="7" fillId="0" borderId="0"/>
    <xf numFmtId="0" fontId="8" fillId="0" borderId="0"/>
    <xf numFmtId="0" fontId="2" fillId="0" borderId="0"/>
    <xf numFmtId="168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" fillId="0" borderId="0"/>
  </cellStyleXfs>
  <cellXfs count="69">
    <xf numFmtId="0" fontId="0" fillId="0" borderId="0" xfId="0"/>
    <xf numFmtId="0" fontId="4" fillId="0" borderId="0" xfId="1" applyFont="1"/>
    <xf numFmtId="0" fontId="6" fillId="0" borderId="0" xfId="1" applyFont="1" applyAlignment="1">
      <alignment horizontal="center" vertical="center" wrapText="1"/>
    </xf>
    <xf numFmtId="0" fontId="4" fillId="2" borderId="0" xfId="1" applyFont="1" applyFill="1"/>
    <xf numFmtId="0" fontId="4" fillId="2" borderId="0" xfId="1" applyFont="1" applyFill="1" applyAlignment="1">
      <alignment horizontal="left" vertical="center"/>
    </xf>
    <xf numFmtId="0" fontId="4" fillId="2" borderId="0" xfId="1" applyFont="1" applyFill="1" applyAlignment="1">
      <alignment horizontal="center"/>
    </xf>
    <xf numFmtId="0" fontId="4" fillId="2" borderId="0" xfId="1" applyFont="1" applyFill="1" applyAlignment="1">
      <alignment wrapText="1"/>
    </xf>
    <xf numFmtId="0" fontId="9" fillId="3" borderId="1" xfId="2" applyFont="1" applyFill="1" applyBorder="1" applyAlignment="1">
      <alignment horizontal="center" vertical="center" wrapText="1"/>
    </xf>
    <xf numFmtId="0" fontId="6" fillId="0" borderId="0" xfId="1" applyFont="1" applyBorder="1" applyAlignment="1">
      <alignment horizontal="center" vertical="center" wrapText="1"/>
    </xf>
    <xf numFmtId="0" fontId="10" fillId="4" borderId="2" xfId="1" applyFont="1" applyFill="1" applyBorder="1" applyAlignment="1">
      <alignment horizontal="center" vertical="center" wrapText="1"/>
    </xf>
    <xf numFmtId="0" fontId="10" fillId="4" borderId="3" xfId="1" applyFont="1" applyFill="1" applyBorder="1" applyAlignment="1">
      <alignment horizontal="center" vertical="center" wrapText="1"/>
    </xf>
    <xf numFmtId="0" fontId="11" fillId="5" borderId="4" xfId="1" applyFont="1" applyFill="1" applyBorder="1" applyAlignment="1">
      <alignment horizontal="center" vertical="center" wrapText="1"/>
    </xf>
    <xf numFmtId="0" fontId="11" fillId="5" borderId="2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1" fillId="5" borderId="3" xfId="1" applyFont="1" applyFill="1" applyBorder="1" applyAlignment="1">
      <alignment horizontal="center" vertical="center" wrapText="1"/>
    </xf>
    <xf numFmtId="0" fontId="10" fillId="4" borderId="4" xfId="1" applyFont="1" applyFill="1" applyBorder="1" applyAlignment="1">
      <alignment horizontal="center" vertical="center" wrapText="1"/>
    </xf>
    <xf numFmtId="0" fontId="11" fillId="6" borderId="4" xfId="1" applyFont="1" applyFill="1" applyBorder="1" applyAlignment="1">
      <alignment horizontal="center" vertical="center" wrapText="1"/>
    </xf>
    <xf numFmtId="0" fontId="11" fillId="6" borderId="2" xfId="1" applyFont="1" applyFill="1" applyBorder="1" applyAlignment="1">
      <alignment horizontal="center" vertical="center" wrapText="1"/>
    </xf>
    <xf numFmtId="0" fontId="11" fillId="6" borderId="3" xfId="1" applyFont="1" applyFill="1" applyBorder="1" applyAlignment="1">
      <alignment horizontal="center" vertical="center" wrapText="1"/>
    </xf>
    <xf numFmtId="0" fontId="10" fillId="7" borderId="4" xfId="1" applyFont="1" applyFill="1" applyBorder="1" applyAlignment="1">
      <alignment horizontal="center" vertical="center" wrapText="1"/>
    </xf>
    <xf numFmtId="0" fontId="10" fillId="7" borderId="2" xfId="1" applyFont="1" applyFill="1" applyBorder="1" applyAlignment="1">
      <alignment horizontal="center" vertical="center" wrapText="1"/>
    </xf>
    <xf numFmtId="9" fontId="10" fillId="7" borderId="3" xfId="1" applyNumberFormat="1" applyFont="1" applyFill="1" applyBorder="1" applyAlignment="1">
      <alignment horizontal="center" vertical="center"/>
    </xf>
    <xf numFmtId="0" fontId="13" fillId="0" borderId="0" xfId="1" applyFont="1" applyFill="1" applyBorder="1" applyAlignment="1">
      <alignment horizontal="center" wrapText="1"/>
    </xf>
    <xf numFmtId="0" fontId="4" fillId="0" borderId="0" xfId="1" applyFont="1" applyFill="1" applyBorder="1"/>
    <xf numFmtId="0" fontId="14" fillId="0" borderId="0" xfId="1" applyFont="1" applyFill="1" applyBorder="1" applyAlignment="1">
      <alignment horizontal="center" wrapText="1"/>
    </xf>
    <xf numFmtId="0" fontId="19" fillId="8" borderId="1" xfId="2" applyFont="1" applyFill="1" applyBorder="1" applyAlignment="1">
      <alignment horizontal="center" vertical="center" wrapText="1"/>
    </xf>
    <xf numFmtId="0" fontId="21" fillId="9" borderId="1" xfId="2" applyFont="1" applyFill="1" applyBorder="1" applyAlignment="1">
      <alignment horizontal="center" vertical="center"/>
    </xf>
    <xf numFmtId="165" fontId="19" fillId="10" borderId="1" xfId="2" applyNumberFormat="1" applyFont="1" applyFill="1" applyBorder="1" applyAlignment="1">
      <alignment horizontal="center" vertical="center"/>
    </xf>
    <xf numFmtId="164" fontId="19" fillId="10" borderId="1" xfId="2" applyNumberFormat="1" applyFont="1" applyFill="1" applyBorder="1" applyAlignment="1">
      <alignment horizontal="center" vertical="center"/>
    </xf>
    <xf numFmtId="164" fontId="23" fillId="12" borderId="1" xfId="2" applyNumberFormat="1" applyFont="1" applyFill="1" applyBorder="1" applyAlignment="1">
      <alignment horizontal="center" vertical="center"/>
    </xf>
    <xf numFmtId="164" fontId="19" fillId="13" borderId="1" xfId="2" applyNumberFormat="1" applyFont="1" applyFill="1" applyBorder="1" applyAlignment="1">
      <alignment horizontal="center" vertical="center" wrapText="1"/>
    </xf>
    <xf numFmtId="0" fontId="19" fillId="11" borderId="1" xfId="2" applyFont="1" applyFill="1" applyBorder="1" applyAlignment="1">
      <alignment horizontal="center" vertical="center"/>
    </xf>
    <xf numFmtId="164" fontId="23" fillId="9" borderId="1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5" fillId="0" borderId="0" xfId="5" applyFont="1"/>
    <xf numFmtId="0" fontId="16" fillId="0" borderId="1" xfId="0" applyFont="1" applyBorder="1" applyAlignment="1">
      <alignment horizontal="center" vertical="center"/>
    </xf>
    <xf numFmtId="0" fontId="18" fillId="0" borderId="1" xfId="2" applyFont="1" applyBorder="1" applyAlignment="1">
      <alignment horizontal="center" vertical="center" wrapText="1"/>
    </xf>
    <xf numFmtId="164" fontId="18" fillId="0" borderId="1" xfId="2" applyNumberFormat="1" applyFont="1" applyBorder="1" applyAlignment="1">
      <alignment horizontal="center" vertical="center" wrapText="1"/>
    </xf>
    <xf numFmtId="166" fontId="15" fillId="0" borderId="0" xfId="5" applyNumberFormat="1" applyFont="1" applyAlignment="1">
      <alignment horizontal="center" vertical="center"/>
    </xf>
    <xf numFmtId="0" fontId="23" fillId="0" borderId="0" xfId="0" applyFont="1"/>
    <xf numFmtId="165" fontId="23" fillId="0" borderId="1" xfId="2" applyNumberFormat="1" applyFont="1" applyBorder="1" applyAlignment="1">
      <alignment horizontal="center" vertical="center"/>
    </xf>
    <xf numFmtId="164" fontId="22" fillId="10" borderId="1" xfId="2" applyNumberFormat="1" applyFont="1" applyFill="1" applyBorder="1" applyAlignment="1">
      <alignment horizontal="center" vertical="center"/>
    </xf>
    <xf numFmtId="0" fontId="21" fillId="15" borderId="1" xfId="2" applyFont="1" applyFill="1" applyBorder="1" applyAlignment="1">
      <alignment horizontal="center" vertical="center"/>
    </xf>
    <xf numFmtId="164" fontId="23" fillId="0" borderId="1" xfId="2" applyNumberFormat="1" applyFont="1" applyBorder="1" applyAlignment="1">
      <alignment horizontal="center" vertical="center"/>
    </xf>
    <xf numFmtId="164" fontId="24" fillId="0" borderId="1" xfId="2" applyNumberFormat="1" applyFont="1" applyBorder="1" applyAlignment="1">
      <alignment horizontal="center" vertical="center" wrapText="1"/>
    </xf>
    <xf numFmtId="164" fontId="15" fillId="0" borderId="1" xfId="2" applyNumberFormat="1" applyFont="1" applyBorder="1" applyAlignment="1">
      <alignment horizontal="center" vertical="center" wrapText="1"/>
    </xf>
    <xf numFmtId="164" fontId="19" fillId="0" borderId="1" xfId="2" applyNumberFormat="1" applyFont="1" applyBorder="1" applyAlignment="1">
      <alignment horizontal="center" vertical="center"/>
    </xf>
    <xf numFmtId="164" fontId="20" fillId="0" borderId="1" xfId="2" applyNumberFormat="1" applyFont="1" applyBorder="1" applyAlignment="1">
      <alignment horizontal="center" vertical="center"/>
    </xf>
    <xf numFmtId="49" fontId="15" fillId="8" borderId="1" xfId="2" applyNumberFormat="1" applyFont="1" applyFill="1" applyBorder="1" applyAlignment="1">
      <alignment horizontal="center" vertical="center" wrapText="1"/>
    </xf>
    <xf numFmtId="167" fontId="20" fillId="8" borderId="1" xfId="2" applyNumberFormat="1" applyFont="1" applyFill="1" applyBorder="1" applyAlignment="1">
      <alignment horizontal="center" vertical="center" wrapText="1"/>
    </xf>
    <xf numFmtId="164" fontId="25" fillId="14" borderId="1" xfId="2" applyNumberFormat="1" applyFont="1" applyFill="1" applyBorder="1" applyAlignment="1">
      <alignment horizontal="center" vertical="center"/>
    </xf>
    <xf numFmtId="165" fontId="15" fillId="0" borderId="1" xfId="4" applyNumberFormat="1" applyFont="1" applyBorder="1" applyAlignment="1">
      <alignment horizontal="center" vertical="center"/>
    </xf>
    <xf numFmtId="165" fontId="21" fillId="0" borderId="1" xfId="2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49" fontId="17" fillId="8" borderId="1" xfId="2" applyNumberFormat="1" applyFont="1" applyFill="1" applyBorder="1" applyAlignment="1">
      <alignment horizontal="center" vertical="center" wrapText="1"/>
    </xf>
    <xf numFmtId="0" fontId="26" fillId="0" borderId="1" xfId="6" applyFont="1" applyBorder="1" applyAlignment="1">
      <alignment horizontal="left" vertical="center" wrapText="1"/>
    </xf>
    <xf numFmtId="9" fontId="23" fillId="0" borderId="0" xfId="8" applyFont="1" applyAlignment="1">
      <alignment horizontal="center" vertical="center"/>
    </xf>
    <xf numFmtId="169" fontId="21" fillId="0" borderId="1" xfId="7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/>
    </xf>
    <xf numFmtId="0" fontId="27" fillId="0" borderId="1" xfId="6" applyFont="1" applyBorder="1" applyAlignment="1">
      <alignment horizontal="left" vertical="center" wrapText="1"/>
    </xf>
    <xf numFmtId="0" fontId="9" fillId="0" borderId="1" xfId="6" applyFont="1" applyBorder="1" applyAlignment="1">
      <alignment horizontal="left" vertical="center" wrapText="1"/>
    </xf>
    <xf numFmtId="0" fontId="30" fillId="0" borderId="1" xfId="6" applyFont="1" applyBorder="1" applyAlignment="1">
      <alignment horizontal="left" vertical="center" wrapText="1"/>
    </xf>
    <xf numFmtId="0" fontId="19" fillId="16" borderId="1" xfId="2" applyFont="1" applyFill="1" applyBorder="1" applyAlignment="1">
      <alignment horizontal="center" vertical="center" wrapText="1"/>
    </xf>
    <xf numFmtId="169" fontId="21" fillId="0" borderId="1" xfId="7" applyNumberFormat="1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/>
    </xf>
    <xf numFmtId="169" fontId="21" fillId="0" borderId="1" xfId="7" applyNumberFormat="1" applyFont="1" applyFill="1" applyBorder="1" applyAlignment="1">
      <alignment horizontal="center" vertical="center" wrapText="1"/>
    </xf>
    <xf numFmtId="169" fontId="21" fillId="0" borderId="5" xfId="7" applyNumberFormat="1" applyFont="1" applyFill="1" applyBorder="1" applyAlignment="1">
      <alignment horizontal="center" vertical="center" wrapText="1"/>
    </xf>
    <xf numFmtId="169" fontId="21" fillId="0" borderId="6" xfId="7" applyNumberFormat="1" applyFont="1" applyFill="1" applyBorder="1" applyAlignment="1">
      <alignment horizontal="center" vertical="center" wrapText="1"/>
    </xf>
  </cellXfs>
  <cellStyles count="10">
    <cellStyle name="Millares 2 2 3 2 2 2 2 2 2 2 2" xfId="7" xr:uid="{0294F422-1DD1-4824-8B57-932C8DC9AD71}"/>
    <cellStyle name="Normal" xfId="0" builtinId="0"/>
    <cellStyle name="Normal 10 2" xfId="5" xr:uid="{759278AB-4F45-4C2C-B558-0DC08421DC66}"/>
    <cellStyle name="Normal 2 2" xfId="2" xr:uid="{03CC3CDB-5AB7-4460-98A5-CAF3152B5BEF}"/>
    <cellStyle name="Normal 2 3 2 2" xfId="3" xr:uid="{2134E6D5-0723-4451-A842-3F6D3BE12372}"/>
    <cellStyle name="Normal 3" xfId="6" xr:uid="{6632E2D2-D12A-4FB8-9CC5-182FAB877899}"/>
    <cellStyle name="Normal 3 3" xfId="9" xr:uid="{2AB8117C-1CB1-4E9F-BEB6-86279F5776C4}"/>
    <cellStyle name="Normal 3 4 2" xfId="4" xr:uid="{38CA86A3-A8A1-41FD-B9FF-82283EC2AA82}"/>
    <cellStyle name="Porcentaje" xfId="8" builtinId="5"/>
    <cellStyle name="Texto explicativo" xfId="1" builtinId="53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jpg"/><Relationship Id="rId1" Type="http://schemas.openxmlformats.org/officeDocument/2006/relationships/image" Target="../media/image4.jpg"/><Relationship Id="rId6" Type="http://schemas.openxmlformats.org/officeDocument/2006/relationships/image" Target="../media/image9.jpe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279916</xdr:colOff>
      <xdr:row>11</xdr:row>
      <xdr:rowOff>3308237</xdr:rowOff>
    </xdr:from>
    <xdr:to>
      <xdr:col>13</xdr:col>
      <xdr:colOff>2018243</xdr:colOff>
      <xdr:row>11</xdr:row>
      <xdr:rowOff>4751050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298E4A1-367A-3A7E-01EE-1E4683034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30519" y="4430826"/>
          <a:ext cx="1738327" cy="144281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304800</xdr:colOff>
      <xdr:row>16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225165BA-C4BB-AE8D-C828-997BAFEE00A2}"/>
            </a:ext>
          </a:extLst>
        </xdr:cNvPr>
        <xdr:cNvSpPr>
          <a:spLocks noChangeAspect="1" noChangeArrowheads="1"/>
        </xdr:cNvSpPr>
      </xdr:nvSpPr>
      <xdr:spPr bwMode="auto">
        <a:xfrm>
          <a:off x="6800850" y="689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816430</xdr:colOff>
      <xdr:row>11</xdr:row>
      <xdr:rowOff>1102179</xdr:rowOff>
    </xdr:from>
    <xdr:to>
      <xdr:col>4</xdr:col>
      <xdr:colOff>3034394</xdr:colOff>
      <xdr:row>11</xdr:row>
      <xdr:rowOff>4256855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9D9AE06-983F-3201-36B3-853FD54C9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65073" y="2231572"/>
          <a:ext cx="2217964" cy="3154676"/>
        </a:xfrm>
        <a:prstGeom prst="rect">
          <a:avLst/>
        </a:prstGeom>
      </xdr:spPr>
    </xdr:pic>
    <xdr:clientData/>
  </xdr:twoCellAnchor>
  <xdr:oneCellAnchor>
    <xdr:from>
      <xdr:col>13</xdr:col>
      <xdr:colOff>279916</xdr:colOff>
      <xdr:row>7</xdr:row>
      <xdr:rowOff>3308237</xdr:rowOff>
    </xdr:from>
    <xdr:ext cx="1738327" cy="1442813"/>
    <xdr:pic>
      <xdr:nvPicPr>
        <xdr:cNvPr id="3" name="Imagen 2">
          <a:extLst>
            <a:ext uri="{FF2B5EF4-FFF2-40B4-BE49-F238E27FC236}">
              <a16:creationId xmlns:a16="http://schemas.microsoft.com/office/drawing/2014/main" id="{7C455369-8F7F-488D-A12A-BBDB47D42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25416" y="5199630"/>
          <a:ext cx="1738327" cy="1442813"/>
        </a:xfrm>
        <a:prstGeom prst="rect">
          <a:avLst/>
        </a:prstGeom>
      </xdr:spPr>
    </xdr:pic>
    <xdr:clientData/>
  </xdr:oneCellAnchor>
  <xdr:oneCellAnchor>
    <xdr:from>
      <xdr:col>4</xdr:col>
      <xdr:colOff>816430</xdr:colOff>
      <xdr:row>7</xdr:row>
      <xdr:rowOff>1102179</xdr:rowOff>
    </xdr:from>
    <xdr:ext cx="2217964" cy="3154676"/>
    <xdr:pic>
      <xdr:nvPicPr>
        <xdr:cNvPr id="4" name="Imagen 3">
          <a:extLst>
            <a:ext uri="{FF2B5EF4-FFF2-40B4-BE49-F238E27FC236}">
              <a16:creationId xmlns:a16="http://schemas.microsoft.com/office/drawing/2014/main" id="{F646B9B7-21A5-45A4-8ADA-15BB1F9E6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65073" y="2993572"/>
          <a:ext cx="2217964" cy="3154676"/>
        </a:xfrm>
        <a:prstGeom prst="rect">
          <a:avLst/>
        </a:prstGeom>
      </xdr:spPr>
    </xdr:pic>
    <xdr:clientData/>
  </xdr:oneCellAnchor>
  <xdr:oneCellAnchor>
    <xdr:from>
      <xdr:col>13</xdr:col>
      <xdr:colOff>279916</xdr:colOff>
      <xdr:row>3</xdr:row>
      <xdr:rowOff>3308237</xdr:rowOff>
    </xdr:from>
    <xdr:ext cx="1738327" cy="1442813"/>
    <xdr:pic>
      <xdr:nvPicPr>
        <xdr:cNvPr id="5" name="Imagen 4">
          <a:extLst>
            <a:ext uri="{FF2B5EF4-FFF2-40B4-BE49-F238E27FC236}">
              <a16:creationId xmlns:a16="http://schemas.microsoft.com/office/drawing/2014/main" id="{F92C77D4-78D8-472E-BDD6-552CA9D4D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25416" y="5199630"/>
          <a:ext cx="1738327" cy="144281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376702</xdr:colOff>
      <xdr:row>4</xdr:row>
      <xdr:rowOff>185873</xdr:rowOff>
    </xdr:from>
    <xdr:to>
      <xdr:col>4</xdr:col>
      <xdr:colOff>3529263</xdr:colOff>
      <xdr:row>7</xdr:row>
      <xdr:rowOff>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B0716EE-2C9F-A9B1-E407-68DD9682CA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133" t="5336" r="69774" b="7649"/>
        <a:stretch>
          <a:fillRect/>
        </a:stretch>
      </xdr:blipFill>
      <xdr:spPr>
        <a:xfrm>
          <a:off x="3123913" y="1499320"/>
          <a:ext cx="3152561" cy="45465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835069</xdr:colOff>
      <xdr:row>10</xdr:row>
      <xdr:rowOff>326199</xdr:rowOff>
    </xdr:from>
    <xdr:to>
      <xdr:col>4</xdr:col>
      <xdr:colOff>2505206</xdr:colOff>
      <xdr:row>10</xdr:row>
      <xdr:rowOff>2126816</xdr:rowOff>
    </xdr:to>
    <xdr:pic>
      <xdr:nvPicPr>
        <xdr:cNvPr id="11" name="Picture 15">
          <a:extLst>
            <a:ext uri="{FF2B5EF4-FFF2-40B4-BE49-F238E27FC236}">
              <a16:creationId xmlns:a16="http://schemas.microsoft.com/office/drawing/2014/main" id="{12FE919F-3A0B-4522-A5DC-E4248A9FED69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0429" t="12045" r="11043" b="8806"/>
        <a:stretch>
          <a:fillRect/>
        </a:stretch>
      </xdr:blipFill>
      <xdr:spPr>
        <a:xfrm>
          <a:off x="4697261" y="9498904"/>
          <a:ext cx="1670137" cy="1800617"/>
        </a:xfrm>
        <a:prstGeom prst="rect">
          <a:avLst/>
        </a:prstGeom>
      </xdr:spPr>
    </xdr:pic>
    <xdr:clientData/>
  </xdr:twoCellAnchor>
  <xdr:twoCellAnchor>
    <xdr:from>
      <xdr:col>4</xdr:col>
      <xdr:colOff>410487</xdr:colOff>
      <xdr:row>8</xdr:row>
      <xdr:rowOff>215504</xdr:rowOff>
    </xdr:from>
    <xdr:to>
      <xdr:col>4</xdr:col>
      <xdr:colOff>2571750</xdr:colOff>
      <xdr:row>8</xdr:row>
      <xdr:rowOff>2438400</xdr:rowOff>
    </xdr:to>
    <xdr:pic>
      <xdr:nvPicPr>
        <xdr:cNvPr id="4" name="Picture 5">
          <a:extLst>
            <a:ext uri="{FF2B5EF4-FFF2-40B4-BE49-F238E27FC236}">
              <a16:creationId xmlns:a16="http://schemas.microsoft.com/office/drawing/2014/main" id="{A6145FB3-193A-440D-AF26-D48753453EA2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277637" y="1549004"/>
          <a:ext cx="2161263" cy="2222896"/>
        </a:xfrm>
        <a:prstGeom prst="rect">
          <a:avLst/>
        </a:prstGeom>
      </xdr:spPr>
    </xdr:pic>
    <xdr:clientData/>
  </xdr:twoCellAnchor>
  <xdr:oneCellAnchor>
    <xdr:from>
      <xdr:col>4</xdr:col>
      <xdr:colOff>600207</xdr:colOff>
      <xdr:row>11</xdr:row>
      <xdr:rowOff>473935</xdr:rowOff>
    </xdr:from>
    <xdr:ext cx="1944144" cy="1594557"/>
    <xdr:pic>
      <xdr:nvPicPr>
        <xdr:cNvPr id="6" name="Imagen 5">
          <a:extLst>
            <a:ext uri="{FF2B5EF4-FFF2-40B4-BE49-F238E27FC236}">
              <a16:creationId xmlns:a16="http://schemas.microsoft.com/office/drawing/2014/main" id="{DB0C741C-D731-4829-991F-980D6782DB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509"/>
        <a:stretch>
          <a:fillRect/>
        </a:stretch>
      </xdr:blipFill>
      <xdr:spPr>
        <a:xfrm>
          <a:off x="4467357" y="7255735"/>
          <a:ext cx="1944144" cy="1594557"/>
        </a:xfrm>
        <a:prstGeom prst="rect">
          <a:avLst/>
        </a:prstGeom>
      </xdr:spPr>
    </xdr:pic>
    <xdr:clientData/>
  </xdr:oneCellAnchor>
  <xdr:oneCellAnchor>
    <xdr:from>
      <xdr:col>4</xdr:col>
      <xdr:colOff>534703</xdr:colOff>
      <xdr:row>5</xdr:row>
      <xdr:rowOff>359042</xdr:rowOff>
    </xdr:from>
    <xdr:ext cx="2035481" cy="1674347"/>
    <xdr:pic>
      <xdr:nvPicPr>
        <xdr:cNvPr id="7" name="Imagen 6">
          <a:extLst>
            <a:ext uri="{FF2B5EF4-FFF2-40B4-BE49-F238E27FC236}">
              <a16:creationId xmlns:a16="http://schemas.microsoft.com/office/drawing/2014/main" id="{F435DD70-6905-4ABE-B84C-1FA17F947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01853" y="4740542"/>
          <a:ext cx="2035481" cy="1674347"/>
        </a:xfrm>
        <a:prstGeom prst="rect">
          <a:avLst/>
        </a:prstGeom>
      </xdr:spPr>
    </xdr:pic>
    <xdr:clientData/>
  </xdr:oneCellAnchor>
  <xdr:oneCellAnchor>
    <xdr:from>
      <xdr:col>4</xdr:col>
      <xdr:colOff>768786</xdr:colOff>
      <xdr:row>7</xdr:row>
      <xdr:rowOff>395092</xdr:rowOff>
    </xdr:from>
    <xdr:ext cx="1481021" cy="1972087"/>
    <xdr:pic>
      <xdr:nvPicPr>
        <xdr:cNvPr id="8" name="Imagen 7">
          <a:extLst>
            <a:ext uri="{FF2B5EF4-FFF2-40B4-BE49-F238E27FC236}">
              <a16:creationId xmlns:a16="http://schemas.microsoft.com/office/drawing/2014/main" id="{DE2D5675-EB29-498A-924A-AF612D516B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6464" t="-1781" b="1"/>
        <a:stretch>
          <a:fillRect/>
        </a:stretch>
      </xdr:blipFill>
      <xdr:spPr>
        <a:xfrm>
          <a:off x="4635936" y="14187292"/>
          <a:ext cx="1481021" cy="1972087"/>
        </a:xfrm>
        <a:prstGeom prst="rect">
          <a:avLst/>
        </a:prstGeom>
      </xdr:spPr>
    </xdr:pic>
    <xdr:clientData/>
  </xdr:oneCellAnchor>
  <xdr:oneCellAnchor>
    <xdr:from>
      <xdr:col>4</xdr:col>
      <xdr:colOff>240865</xdr:colOff>
      <xdr:row>9</xdr:row>
      <xdr:rowOff>564976</xdr:rowOff>
    </xdr:from>
    <xdr:ext cx="2545782" cy="1591850"/>
    <xdr:pic>
      <xdr:nvPicPr>
        <xdr:cNvPr id="16" name="Imagen 15">
          <a:extLst>
            <a:ext uri="{FF2B5EF4-FFF2-40B4-BE49-F238E27FC236}">
              <a16:creationId xmlns:a16="http://schemas.microsoft.com/office/drawing/2014/main" id="{689D7282-18B4-4E8B-B3E7-6F3EB0B6E8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15" b="16141"/>
        <a:stretch>
          <a:fillRect/>
        </a:stretch>
      </xdr:blipFill>
      <xdr:spPr>
        <a:xfrm>
          <a:off x="4108015" y="23196376"/>
          <a:ext cx="2545782" cy="1591850"/>
        </a:xfrm>
        <a:prstGeom prst="rect">
          <a:avLst/>
        </a:prstGeom>
      </xdr:spPr>
    </xdr:pic>
    <xdr:clientData/>
  </xdr:oneCellAnchor>
  <xdr:oneCellAnchor>
    <xdr:from>
      <xdr:col>4</xdr:col>
      <xdr:colOff>561062</xdr:colOff>
      <xdr:row>4</xdr:row>
      <xdr:rowOff>274007</xdr:rowOff>
    </xdr:from>
    <xdr:ext cx="1896968" cy="1748877"/>
    <xdr:pic>
      <xdr:nvPicPr>
        <xdr:cNvPr id="17" name="Imagen 16">
          <a:extLst>
            <a:ext uri="{FF2B5EF4-FFF2-40B4-BE49-F238E27FC236}">
              <a16:creationId xmlns:a16="http://schemas.microsoft.com/office/drawing/2014/main" id="{48A801BC-2C30-452A-9D22-6B7AAF116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428212" y="15171107"/>
          <a:ext cx="1896968" cy="1748877"/>
        </a:xfrm>
        <a:prstGeom prst="rect">
          <a:avLst/>
        </a:prstGeom>
      </xdr:spPr>
    </xdr:pic>
    <xdr:clientData/>
  </xdr:oneCellAnchor>
  <xdr:oneCellAnchor>
    <xdr:from>
      <xdr:col>4</xdr:col>
      <xdr:colOff>861163</xdr:colOff>
      <xdr:row>6</xdr:row>
      <xdr:rowOff>343904</xdr:rowOff>
    </xdr:from>
    <xdr:ext cx="1604897" cy="1597817"/>
    <xdr:pic>
      <xdr:nvPicPr>
        <xdr:cNvPr id="18" name="Imagen 17">
          <a:extLst>
            <a:ext uri="{FF2B5EF4-FFF2-40B4-BE49-F238E27FC236}">
              <a16:creationId xmlns:a16="http://schemas.microsoft.com/office/drawing/2014/main" id="{EB67FD6D-EBDA-47B4-9C65-48B8724B3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28313" y="17393654"/>
          <a:ext cx="1604897" cy="1597817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_Documentos%20PC2\7.%20COTIZACIONES%20OTROS\AVON%20PERU_INCENTIVOS\2.NUEVOS%20PRODUCTOS\IIIQ2009\PRECOTIZAC.%20FINAL_INCENT.3Q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4\Marketing\_Documentos%20PC2\7.%20COTIZACIONES%20OTROS\AVON%20PERU_INCENTIVOS\2.NUEVOS%20PRODUCTOS\IIIQ2009\PRECOTIZAC.%20FINAL_INCENT.3Q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2">
          <cell r="A2" t="str">
            <v>ACCESORIO LAGRIMA TURQUEZA</v>
          </cell>
        </row>
        <row r="3">
          <cell r="A3" t="str">
            <v>ANILLO REGULABLE DE BRONCE MA1</v>
          </cell>
        </row>
        <row r="4">
          <cell r="A4" t="str">
            <v>ANILLO REGULABLE DE BRONCE MA2</v>
          </cell>
        </row>
        <row r="5">
          <cell r="A5" t="str">
            <v>ANILLO REGULABLE DE BRONCE MA3</v>
          </cell>
        </row>
        <row r="6">
          <cell r="A6" t="str">
            <v>ANILLO REGULABLE DE BRONCE MA4</v>
          </cell>
        </row>
        <row r="7">
          <cell r="A7" t="str">
            <v>ANILLO REGULABLE DE BRONCE MA5</v>
          </cell>
        </row>
        <row r="8">
          <cell r="A8" t="str">
            <v>ANILLO REGULABLE DE BRONCE MA6</v>
          </cell>
        </row>
        <row r="9">
          <cell r="A9" t="str">
            <v>ANILLO REGULABLE DE BRONCE MA7</v>
          </cell>
        </row>
        <row r="10">
          <cell r="A10" t="str">
            <v>ARGOLLA LINK 0.7MM ESP X 3.0 MM INT</v>
          </cell>
        </row>
        <row r="11">
          <cell r="A11" t="str">
            <v>ARGOLLA LINK 0.7MM ESP. X 3.5 MM INT</v>
          </cell>
        </row>
        <row r="12">
          <cell r="A12" t="str">
            <v>ARGOLLA LINK 0.9MM ESP X 4.5MM INT</v>
          </cell>
        </row>
        <row r="13">
          <cell r="A13" t="str">
            <v>ARGOLLA LINK 0.9MM ESP X 6MM INT</v>
          </cell>
        </row>
        <row r="14">
          <cell r="A14" t="str">
            <v>BOLSA AVON CHICA 74X76MM</v>
          </cell>
        </row>
        <row r="15">
          <cell r="A15" t="str">
            <v>BOLSA AVON GRANDE 165X172 MM</v>
          </cell>
        </row>
        <row r="16">
          <cell r="A16" t="str">
            <v>BOLSA AVON MEDIANO 102X100MM</v>
          </cell>
        </row>
        <row r="17">
          <cell r="A17" t="str">
            <v>BOLSA DE PANA ROSADA 5.5X5.5CM</v>
          </cell>
        </row>
        <row r="18">
          <cell r="A18" t="str">
            <v>BOLSA DE PROLIPROPILENO 40X20CM</v>
          </cell>
        </row>
        <row r="19">
          <cell r="A19" t="str">
            <v>BROCHE DISCO NIQUELADO</v>
          </cell>
        </row>
        <row r="20">
          <cell r="A20" t="str">
            <v>BROCHE DISCO PLATEADO</v>
          </cell>
        </row>
        <row r="21">
          <cell r="A21" t="str">
            <v>BROCHE SIN DISCO NIQUELADO</v>
          </cell>
        </row>
        <row r="22">
          <cell r="A22" t="str">
            <v>BROCHE SIN DISCO PLATEADO</v>
          </cell>
        </row>
        <row r="23">
          <cell r="A23" t="str">
            <v>CADENA CORDON 0.35</v>
          </cell>
        </row>
        <row r="24">
          <cell r="A24" t="str">
            <v>CADENA ESLABONADA ANCORA 0.4MM</v>
          </cell>
        </row>
        <row r="25">
          <cell r="A25" t="str">
            <v>CADENA ESLABONADA ANCORA 0.6MM</v>
          </cell>
        </row>
        <row r="26">
          <cell r="A26" t="str">
            <v>CADENA ESLABONADA ANCORA 0.6MM GDE</v>
          </cell>
        </row>
        <row r="27">
          <cell r="A27" t="str">
            <v>CADENA ESLABONADA ANCORA 0.9MM</v>
          </cell>
        </row>
        <row r="28">
          <cell r="A28" t="str">
            <v>CADENA ESLABONADA ANCORA DE 1.4MM</v>
          </cell>
        </row>
        <row r="29">
          <cell r="A29" t="str">
            <v>CADENA ESLABONADA BISMARC 0.6MM</v>
          </cell>
        </row>
        <row r="30">
          <cell r="A30" t="str">
            <v>CADENA PANZER 1.2MM</v>
          </cell>
        </row>
        <row r="31">
          <cell r="A31" t="str">
            <v>CADENA PANZER 1.5MM EXT</v>
          </cell>
        </row>
        <row r="32">
          <cell r="A32" t="str">
            <v>CADENA REGULABLE</v>
          </cell>
        </row>
        <row r="33">
          <cell r="A33" t="str">
            <v>CADENA SNAKE 1.2MM LOC - EXT</v>
          </cell>
        </row>
        <row r="34">
          <cell r="A34" t="str">
            <v>CADENA SNAKE 1.5MM EXT</v>
          </cell>
        </row>
        <row r="35">
          <cell r="A35" t="str">
            <v>CADENA SNAKE 1.9MM EXT</v>
          </cell>
        </row>
        <row r="36">
          <cell r="A36" t="str">
            <v>CAJA AVON CHICA AZULINO</v>
          </cell>
        </row>
        <row r="37">
          <cell r="A37" t="str">
            <v>CAJA AVON CHICO VERDE</v>
          </cell>
        </row>
        <row r="38">
          <cell r="A38" t="str">
            <v>CAJA AVON GRANDE AZULINO</v>
          </cell>
        </row>
        <row r="39">
          <cell r="A39" t="str">
            <v>CAJA AVON GRANDE GUINDA</v>
          </cell>
        </row>
        <row r="40">
          <cell r="A40" t="str">
            <v>CAJA AVON MASTER</v>
          </cell>
        </row>
        <row r="41">
          <cell r="A41" t="str">
            <v>CAJA AVON MEDIANA AZULINO</v>
          </cell>
        </row>
        <row r="42">
          <cell r="A42" t="str">
            <v>CAJA AVON MEDIANO VERDE</v>
          </cell>
        </row>
        <row r="43">
          <cell r="A43" t="str">
            <v>CIERRE LOBSTER 11MM</v>
          </cell>
        </row>
        <row r="44">
          <cell r="A44" t="str">
            <v>CIERRE LOBSTER 14MM</v>
          </cell>
        </row>
        <row r="45">
          <cell r="A45" t="str">
            <v>CINTA GAMUZA LILA</v>
          </cell>
        </row>
        <row r="46">
          <cell r="A46" t="str">
            <v>CUENTA FACETADA 4MM CRISTAL</v>
          </cell>
        </row>
        <row r="47">
          <cell r="A47" t="str">
            <v>CUENTA FACETADA 4MM ROJA</v>
          </cell>
        </row>
        <row r="48">
          <cell r="A48" t="str">
            <v>CUENTA FACETADA 4MM ROSADA</v>
          </cell>
        </row>
        <row r="49">
          <cell r="A49" t="str">
            <v>CUENTA FACETADA 8MM LILA</v>
          </cell>
        </row>
        <row r="50">
          <cell r="A50" t="str">
            <v>CUENTA FACETADA 8MM LILA CLARO</v>
          </cell>
        </row>
        <row r="51">
          <cell r="A51" t="str">
            <v>CUENTA FACETADA 8MM ROSADO</v>
          </cell>
        </row>
        <row r="52">
          <cell r="A52" t="str">
            <v>CUENTA FACETADA ROMBO 6MM CELESTE</v>
          </cell>
        </row>
        <row r="53">
          <cell r="A53" t="str">
            <v>CUENTA FACETADA ROMBO 6MM ROSADO</v>
          </cell>
        </row>
        <row r="54">
          <cell r="A54" t="str">
            <v>CUENTA REDONDA 4MM AZUL</v>
          </cell>
        </row>
        <row r="55">
          <cell r="A55" t="str">
            <v>CUENTA REDONDA 4MM CELESTE</v>
          </cell>
        </row>
        <row r="56">
          <cell r="A56" t="str">
            <v>CUENTA REDONDA 4MM CRISTAL</v>
          </cell>
        </row>
        <row r="57">
          <cell r="A57" t="str">
            <v>CUENTA REDONDA 4MM MARRON</v>
          </cell>
        </row>
        <row r="58">
          <cell r="A58" t="str">
            <v>CUENTA REDONDA 4MM TURQUEZA CLARO</v>
          </cell>
        </row>
        <row r="59">
          <cell r="A59" t="str">
            <v>CUENTA REDONDA 4MM VERDE</v>
          </cell>
        </row>
        <row r="60">
          <cell r="A60" t="str">
            <v>CUENTA REDONDA 4MM VERDE CLARO</v>
          </cell>
        </row>
        <row r="61">
          <cell r="A61" t="str">
            <v>CUENTA REDONDA 8MM AZUL</v>
          </cell>
        </row>
        <row r="62">
          <cell r="A62" t="str">
            <v>CUENTA REDONDA 8MM CELESTE</v>
          </cell>
        </row>
        <row r="63">
          <cell r="A63" t="str">
            <v>CUENTA REDONDA 8MM MARRON</v>
          </cell>
        </row>
        <row r="64">
          <cell r="A64" t="str">
            <v>CUENTA REDONDA 8MM VERDE</v>
          </cell>
        </row>
        <row r="65">
          <cell r="A65" t="str">
            <v>HILO ELASTICO 0.6MM</v>
          </cell>
        </row>
        <row r="66">
          <cell r="A66" t="str">
            <v>HUAYRURO CHICO</v>
          </cell>
        </row>
        <row r="67">
          <cell r="A67" t="str">
            <v>JEBE RUBBER PARA PASADOR</v>
          </cell>
        </row>
        <row r="68">
          <cell r="A68" t="str">
            <v>METAL 96 FREE PLOMO</v>
          </cell>
        </row>
        <row r="69">
          <cell r="A69" t="str">
            <v>METAL BLANCO 36% ESTAÑO</v>
          </cell>
        </row>
        <row r="70">
          <cell r="A70" t="str">
            <v>METAL BLANCO 92% ESTAÑO</v>
          </cell>
        </row>
        <row r="71">
          <cell r="A71" t="str">
            <v>MONEDA DE BRONCE 1H 15MM DIA</v>
          </cell>
        </row>
        <row r="72">
          <cell r="A72" t="str">
            <v>MONEDA DE BRONCE 2H 15MM DIAM</v>
          </cell>
        </row>
        <row r="73">
          <cell r="A73" t="str">
            <v>MOSTACILLA DE BRONCE 3MM APLASTAR</v>
          </cell>
        </row>
        <row r="74">
          <cell r="A74" t="str">
            <v>MOSTACILLA DE BRONCE 8MM DIA</v>
          </cell>
        </row>
        <row r="75">
          <cell r="A75" t="str">
            <v>PASADOR ASA SIMPLE</v>
          </cell>
        </row>
        <row r="76">
          <cell r="A76" t="str">
            <v>PASADOR ASA YANBAL</v>
          </cell>
        </row>
        <row r="77">
          <cell r="A77" t="str">
            <v>PASADOR ESPAÑOL</v>
          </cell>
        </row>
        <row r="78">
          <cell r="A78" t="str">
            <v>PERLA 2H 6MM ARENADA ROSADA</v>
          </cell>
        </row>
        <row r="79">
          <cell r="A79" t="str">
            <v>PERLA 2H 6MM ARENADA VERDE CLARO</v>
          </cell>
        </row>
        <row r="80">
          <cell r="A80" t="str">
            <v>PERLA 2H 8MM PLATEADA</v>
          </cell>
        </row>
        <row r="81">
          <cell r="A81" t="str">
            <v>PERLA 2HB 4MM LILA</v>
          </cell>
        </row>
        <row r="82">
          <cell r="A82" t="str">
            <v>PERLA 2HB 6MM TURQUEZA</v>
          </cell>
        </row>
        <row r="83">
          <cell r="A83" t="str">
            <v>PERLA 2HB 8MM LILA</v>
          </cell>
        </row>
        <row r="84">
          <cell r="A84" t="str">
            <v>PERLA 2HB GRIS 4MM</v>
          </cell>
        </row>
        <row r="85">
          <cell r="A85" t="str">
            <v>PERLA 2HB GRIS 6MM</v>
          </cell>
        </row>
        <row r="86">
          <cell r="A86" t="str">
            <v>PIEDRA  PP12/SS5.5 CRISTAL CH</v>
          </cell>
        </row>
        <row r="87">
          <cell r="A87" t="str">
            <v>PIEDRA PP10/SS4.5 CRISTAL STD</v>
          </cell>
        </row>
        <row r="88">
          <cell r="A88" t="str">
            <v>PIEDRA PP12/SS5.5 CRISTAL STD</v>
          </cell>
        </row>
        <row r="89">
          <cell r="A89" t="str">
            <v>PIEDRA PP12/SS5.5 LIGHT SIAM CH</v>
          </cell>
        </row>
        <row r="90">
          <cell r="A90" t="str">
            <v>PIEDRA PP12/SS5.5 LIGHT TOPAZ CH</v>
          </cell>
        </row>
        <row r="91">
          <cell r="A91" t="str">
            <v>PIEDRA PP12/SS5.5 PERIDOT CH</v>
          </cell>
        </row>
        <row r="92">
          <cell r="A92" t="str">
            <v>PIEDRA PP12/SS5.5 ROSE CH</v>
          </cell>
        </row>
        <row r="93">
          <cell r="A93" t="str">
            <v>PIEDRA PP12/SS5.5 SHAPIRE CH</v>
          </cell>
        </row>
        <row r="94">
          <cell r="A94" t="str">
            <v>PIEDRA PP15/SS7 CRISTAL STD</v>
          </cell>
        </row>
        <row r="95">
          <cell r="A95" t="str">
            <v>PIEDRA PP16/SS7.5 CRISTAL STD</v>
          </cell>
        </row>
        <row r="96">
          <cell r="A96" t="str">
            <v>PIEDRA PP16/SS7.5 LIGTH SAPHIRE CH</v>
          </cell>
        </row>
        <row r="97">
          <cell r="A97" t="str">
            <v>PIEDRA PP16/SS7.5 LT AMATISTA CH</v>
          </cell>
        </row>
        <row r="98">
          <cell r="A98" t="str">
            <v>PIEDRA PP16/SS7.5 LT TOPAZ CH</v>
          </cell>
        </row>
        <row r="99">
          <cell r="A99" t="str">
            <v>PIEDRA PP16/SS7.5 PERIDOT CH</v>
          </cell>
        </row>
        <row r="100">
          <cell r="A100" t="str">
            <v>PIEDRA PP16/SS7.5 ROSE CH</v>
          </cell>
        </row>
        <row r="101">
          <cell r="A101" t="str">
            <v>PIEDRA PP16/SS7.5 SAPHIRE CH</v>
          </cell>
        </row>
        <row r="102">
          <cell r="A102" t="str">
            <v>PIEDRA PP16/SS7.5 TOPAZ CH</v>
          </cell>
        </row>
        <row r="103">
          <cell r="A103" t="str">
            <v>PIEDRA PP18/SS8.5 CRISTAL STD</v>
          </cell>
        </row>
        <row r="104">
          <cell r="A104" t="str">
            <v>PIEDRA PP20/SS9.5 CRISTAL CH</v>
          </cell>
        </row>
        <row r="105">
          <cell r="A105" t="str">
            <v>PIEDRA PP20/SS9.5 CRISTAL STD</v>
          </cell>
        </row>
        <row r="106">
          <cell r="A106" t="str">
            <v>PIEDRA PP24/SS12 CRISTAL STD</v>
          </cell>
        </row>
        <row r="107">
          <cell r="A107" t="str">
            <v>PIEDRA PP29/SS15 AMATISTA CH</v>
          </cell>
        </row>
        <row r="108">
          <cell r="A108" t="str">
            <v>PIEDRA PP29/SS15 AQUAMARINE CH</v>
          </cell>
        </row>
        <row r="109">
          <cell r="A109" t="str">
            <v>PIEDRA PP29/SS15 CRISTAL STD</v>
          </cell>
        </row>
        <row r="110">
          <cell r="A110" t="str">
            <v>PIEDRA PP8/SS3.5 CRISTAL STD</v>
          </cell>
        </row>
        <row r="111">
          <cell r="A111" t="str">
            <v>PIEDRA SS20 CRISTAL STD</v>
          </cell>
        </row>
        <row r="112">
          <cell r="A112" t="str">
            <v>PIEDRA SS30 CRISTAL STD</v>
          </cell>
        </row>
        <row r="113">
          <cell r="A113" t="str">
            <v>PITA DE CUERO 1.5MM X 40CM FUCSIA</v>
          </cell>
        </row>
        <row r="114">
          <cell r="A114" t="str">
            <v>PITA DE CUERO 1.5MM X 45CM TURQUEZA</v>
          </cell>
        </row>
        <row r="115">
          <cell r="A115" t="str">
            <v>PITA ENCERADA LILA</v>
          </cell>
        </row>
        <row r="116">
          <cell r="A116" t="str">
            <v>POSTE ACERADO 12MM GRANDE</v>
          </cell>
        </row>
        <row r="117">
          <cell r="A117" t="str">
            <v>POSTE ACERADO CHICO</v>
          </cell>
        </row>
        <row r="118">
          <cell r="A118" t="str">
            <v>POSTE EP 0.7MMX20MM</v>
          </cell>
        </row>
        <row r="119">
          <cell r="A119" t="str">
            <v>POSTE HP 0.7MMX13MM</v>
          </cell>
        </row>
        <row r="120">
          <cell r="A120" t="str">
            <v>POSTE HP 0.7MMX14MM</v>
          </cell>
        </row>
        <row r="121">
          <cell r="A121" t="str">
            <v>POSTE HP 0.7MMX16MM</v>
          </cell>
        </row>
        <row r="122">
          <cell r="A122" t="str">
            <v>POSTE HP 0.7MMX20MM</v>
          </cell>
        </row>
        <row r="123">
          <cell r="A123" t="str">
            <v>POSTE HP 0.7MMX20MM CABEZA GRANDE</v>
          </cell>
        </row>
        <row r="124">
          <cell r="A124" t="str">
            <v>POSTE TITANIO</v>
          </cell>
        </row>
        <row r="125">
          <cell r="A125" t="str">
            <v>STICKER BARBIE CHICO</v>
          </cell>
        </row>
        <row r="126">
          <cell r="A126" t="str">
            <v>STICKER BARBIE GRANDE</v>
          </cell>
        </row>
        <row r="127">
          <cell r="A127" t="str">
            <v>TERMINAL END CAP 1.2MM EXT</v>
          </cell>
        </row>
        <row r="128">
          <cell r="A128" t="str">
            <v>TERMINAL END CAP 1.5MM EXT</v>
          </cell>
        </row>
        <row r="129">
          <cell r="A129" t="str">
            <v>TERMINAL END CAP 1.9MM</v>
          </cell>
        </row>
        <row r="130">
          <cell r="A130" t="str">
            <v>TROQUEL BASE AVON CHICO CELESTE</v>
          </cell>
        </row>
        <row r="131">
          <cell r="A131" t="str">
            <v>TROQUEL BASE AVON CHICO CREMA</v>
          </cell>
        </row>
        <row r="132">
          <cell r="A132" t="str">
            <v>TROQUEL BASE AVON GRANDE CELESTE</v>
          </cell>
        </row>
        <row r="133">
          <cell r="A133" t="str">
            <v>TROQUEL BASE AVON GRANDE GUINDA</v>
          </cell>
        </row>
        <row r="134">
          <cell r="A134" t="str">
            <v>TROQUEL BASE AVON MEDIANO CELESTE</v>
          </cell>
        </row>
        <row r="135">
          <cell r="A135" t="str">
            <v>TROQUEL BASE AVON MEDIANO CREMA</v>
          </cell>
        </row>
        <row r="136">
          <cell r="A136" t="str">
            <v>TROQUEL TAPA AVON CHICO CREMA</v>
          </cell>
        </row>
        <row r="137">
          <cell r="A137" t="str">
            <v>TROQUEL TAPA AVON CHICO GRIS</v>
          </cell>
        </row>
        <row r="138">
          <cell r="A138" t="str">
            <v>TROQUEL TAPA AVON GRANDE CREMA</v>
          </cell>
        </row>
        <row r="139">
          <cell r="A139" t="str">
            <v>TROQUEL TAPA AVON GRANDE GRIS</v>
          </cell>
        </row>
        <row r="140">
          <cell r="A140" t="str">
            <v>TROQUEL TAPA AVON MEDIANO CREMA</v>
          </cell>
        </row>
        <row r="141">
          <cell r="A141" t="str">
            <v>TROQUEL TAPA AVON MEDIANO GRIS</v>
          </cell>
        </row>
        <row r="142">
          <cell r="A142" t="str">
            <v>NINGUNO</v>
          </cell>
        </row>
      </sheetData>
      <sheetData sheetId="14" refreshError="1">
        <row r="8">
          <cell r="G8" t="str">
            <v>COLLAR</v>
          </cell>
          <cell r="H8" t="str">
            <v>ARETES</v>
          </cell>
          <cell r="I8" t="str">
            <v>ANILLO</v>
          </cell>
          <cell r="J8" t="str">
            <v>PULSERA</v>
          </cell>
        </row>
        <row r="10">
          <cell r="A10" t="str">
            <v>C1-2009</v>
          </cell>
          <cell r="C10" t="str">
            <v>JOYERIA</v>
          </cell>
        </row>
        <row r="11">
          <cell r="A11" t="str">
            <v>C2-2009</v>
          </cell>
          <cell r="C11" t="str">
            <v>INCENTIVOS</v>
          </cell>
        </row>
        <row r="12">
          <cell r="A12" t="str">
            <v>C3-2009</v>
          </cell>
          <cell r="C12" t="str">
            <v>APOYO COSMETICA</v>
          </cell>
        </row>
        <row r="13">
          <cell r="A13" t="str">
            <v>C4-2009</v>
          </cell>
          <cell r="C13" t="str">
            <v>HOGAR</v>
          </cell>
        </row>
        <row r="14">
          <cell r="A14" t="str">
            <v>C5-2009</v>
          </cell>
          <cell r="C14" t="str">
            <v>OTROS</v>
          </cell>
        </row>
        <row r="15">
          <cell r="A15" t="str">
            <v>C6-2009</v>
          </cell>
        </row>
        <row r="16">
          <cell r="A16" t="str">
            <v>C7-2009</v>
          </cell>
        </row>
        <row r="17">
          <cell r="A17" t="str">
            <v>C8-2009</v>
          </cell>
        </row>
        <row r="18">
          <cell r="A18" t="str">
            <v>C9-2009</v>
          </cell>
        </row>
        <row r="19">
          <cell r="A19" t="str">
            <v>C10-2009</v>
          </cell>
        </row>
        <row r="20">
          <cell r="A20" t="str">
            <v>C11-2009</v>
          </cell>
          <cell r="F20" t="str">
            <v>EPOXICO  COLLAR</v>
          </cell>
          <cell r="I20" t="str">
            <v>ANALISIS METAL</v>
          </cell>
        </row>
        <row r="21">
          <cell r="A21" t="str">
            <v>C12-2009</v>
          </cell>
          <cell r="F21" t="str">
            <v>EPOXICO ARETES</v>
          </cell>
          <cell r="I21" t="str">
            <v>ANALISIS METAL + 1 COLOR</v>
          </cell>
        </row>
        <row r="22">
          <cell r="A22" t="str">
            <v>C13-2009</v>
          </cell>
          <cell r="F22" t="str">
            <v>EPOXICO ANILLO</v>
          </cell>
          <cell r="I22" t="str">
            <v>ANALISIS METAL + 2 COLOR</v>
          </cell>
        </row>
        <row r="23">
          <cell r="A23" t="str">
            <v>C14-2009</v>
          </cell>
          <cell r="F23" t="str">
            <v>EPOXICO PULSERA</v>
          </cell>
          <cell r="I23" t="str">
            <v>ANALISIS METAL + 3 COLOR</v>
          </cell>
        </row>
        <row r="24">
          <cell r="A24" t="str">
            <v>C15-2009</v>
          </cell>
          <cell r="F24" t="str">
            <v>EPOXICO OTRO</v>
          </cell>
          <cell r="I24" t="str">
            <v>ANALISIS METAL + 4 COLOR</v>
          </cell>
        </row>
        <row r="25">
          <cell r="A25" t="str">
            <v>C16-2009</v>
          </cell>
          <cell r="F25" t="str">
            <v>EPOXICO</v>
          </cell>
          <cell r="I25" t="str">
            <v>ANALISIS METAL + 5 COLOR</v>
          </cell>
        </row>
        <row r="26">
          <cell r="A26" t="str">
            <v>C17-2009</v>
          </cell>
          <cell r="F26" t="str">
            <v>SOLDADURA COLLAR</v>
          </cell>
          <cell r="I26" t="str">
            <v>ANALISIS OTRO</v>
          </cell>
        </row>
        <row r="27">
          <cell r="A27" t="str">
            <v>C18-2009</v>
          </cell>
          <cell r="F27" t="str">
            <v>SOLDADURA ARETES</v>
          </cell>
          <cell r="I27" t="str">
            <v>ANALISIS</v>
          </cell>
        </row>
        <row r="28">
          <cell r="A28" t="str">
            <v>C19-2009</v>
          </cell>
          <cell r="F28" t="str">
            <v>SOLDADURA ANILLO</v>
          </cell>
        </row>
        <row r="29">
          <cell r="A29" t="str">
            <v>CX-2009</v>
          </cell>
          <cell r="F29" t="str">
            <v>SOLDADURA PULSERA</v>
          </cell>
        </row>
        <row r="30">
          <cell r="F30" t="str">
            <v>SOLDADURA OTRO</v>
          </cell>
        </row>
        <row r="31">
          <cell r="F31" t="str">
            <v>SOLDADURA</v>
          </cell>
        </row>
        <row r="32">
          <cell r="F32" t="str">
            <v>BAÑO DE PLATA COLLAR</v>
          </cell>
        </row>
        <row r="33">
          <cell r="F33" t="str">
            <v>BAÑO DE BRONCE A. COLLAR</v>
          </cell>
        </row>
        <row r="34">
          <cell r="F34" t="str">
            <v>BAÑO DE PLATA ARETES</v>
          </cell>
        </row>
        <row r="35">
          <cell r="F35" t="str">
            <v>BAÑO DE BRONCE A. ARETES</v>
          </cell>
        </row>
        <row r="36">
          <cell r="F36" t="str">
            <v>BAÑO DE PLATA ANILLO</v>
          </cell>
        </row>
        <row r="37">
          <cell r="F37" t="str">
            <v>BAÑO DE BRONCE A. ANILLO</v>
          </cell>
        </row>
        <row r="38">
          <cell r="F38" t="str">
            <v>BAÑO DE PLATA PULSERA</v>
          </cell>
        </row>
        <row r="39">
          <cell r="F39" t="str">
            <v>BAÑO DE BRONCE A. PULSERA</v>
          </cell>
        </row>
        <row r="40">
          <cell r="F40" t="str">
            <v>BAÑO OTRO</v>
          </cell>
        </row>
        <row r="41">
          <cell r="F41" t="str">
            <v>BAÑO</v>
          </cell>
        </row>
        <row r="42">
          <cell r="F42" t="str">
            <v>MOD COLLAR</v>
          </cell>
        </row>
        <row r="43">
          <cell r="F43" t="str">
            <v>MOD ARETES</v>
          </cell>
        </row>
        <row r="44">
          <cell r="F44" t="str">
            <v>MOD ANILLOS</v>
          </cell>
        </row>
        <row r="45">
          <cell r="F45" t="str">
            <v>MOD PULSERAS</v>
          </cell>
        </row>
        <row r="46">
          <cell r="F46" t="str">
            <v>MOD OTRO.</v>
          </cell>
        </row>
        <row r="47">
          <cell r="F47" t="str">
            <v>MOD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A2" t="str">
            <v>ACCESORIO LAGRIMA TURQUEZA</v>
          </cell>
        </row>
      </sheetData>
      <sheetData sheetId="14" refreshError="1">
        <row r="8">
          <cell r="G8" t="str">
            <v>COLLAR</v>
          </cell>
        </row>
        <row r="20">
          <cell r="I20" t="str">
            <v>ANALISIS METAL</v>
          </cell>
        </row>
        <row r="21">
          <cell r="I21" t="str">
            <v>ANALISIS METAL + 1 COLOR</v>
          </cell>
        </row>
        <row r="22">
          <cell r="I22" t="str">
            <v>ANALISIS METAL + 2 COLOR</v>
          </cell>
        </row>
        <row r="23">
          <cell r="I23" t="str">
            <v>ANALISIS METAL + 3 COLOR</v>
          </cell>
        </row>
        <row r="24">
          <cell r="I24" t="str">
            <v>ANALISIS METAL + 4 COLOR</v>
          </cell>
        </row>
        <row r="25">
          <cell r="I25" t="str">
            <v>ANALISIS METAL + 5 COLOR</v>
          </cell>
        </row>
        <row r="26">
          <cell r="I26" t="str">
            <v>ANALISIS OTRO</v>
          </cell>
        </row>
        <row r="27">
          <cell r="I27" t="str">
            <v>ANALISIS</v>
          </cell>
        </row>
        <row r="32">
          <cell r="F32" t="str">
            <v>BAÑO DE PLATA COLLAR</v>
          </cell>
        </row>
        <row r="33">
          <cell r="F33" t="str">
            <v>BAÑO DE BRONCE A. COLLAR</v>
          </cell>
        </row>
        <row r="34">
          <cell r="F34" t="str">
            <v>BAÑO DE PLATA ARETES</v>
          </cell>
        </row>
        <row r="35">
          <cell r="F35" t="str">
            <v>BAÑO DE BRONCE A. ARETES</v>
          </cell>
        </row>
        <row r="36">
          <cell r="F36" t="str">
            <v>BAÑO DE PLATA ANILLO</v>
          </cell>
        </row>
        <row r="37">
          <cell r="F37" t="str">
            <v>BAÑO DE BRONCE A. ANILLO</v>
          </cell>
        </row>
        <row r="38">
          <cell r="F38" t="str">
            <v>BAÑO DE PLATA PULSERA</v>
          </cell>
        </row>
        <row r="39">
          <cell r="F39" t="str">
            <v>BAÑO DE BRONCE A. PULSERA</v>
          </cell>
        </row>
        <row r="40">
          <cell r="F40" t="str">
            <v>BAÑO OTRO</v>
          </cell>
        </row>
        <row r="41">
          <cell r="F41" t="str">
            <v>BAÑO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E0D21-ED42-4E52-8CC6-0C52C1E60F22}">
  <dimension ref="A2:IV14"/>
  <sheetViews>
    <sheetView showGridLines="0" topLeftCell="B1" zoomScale="70" zoomScaleNormal="70" workbookViewId="0">
      <selection activeCell="E4" sqref="E4"/>
    </sheetView>
  </sheetViews>
  <sheetFormatPr baseColWidth="10" defaultColWidth="11.42578125" defaultRowHeight="15" x14ac:dyDescent="0.25"/>
  <cols>
    <col min="1" max="1" width="3.140625" customWidth="1"/>
    <col min="2" max="2" width="5.42578125" customWidth="1"/>
    <col min="3" max="3" width="13.28515625" customWidth="1"/>
    <col min="4" max="4" width="19.42578125" customWidth="1"/>
    <col min="5" max="5" width="60.7109375" customWidth="1"/>
    <col min="6" max="6" width="10.28515625" customWidth="1"/>
    <col min="7" max="7" width="23.5703125" customWidth="1"/>
    <col min="8" max="8" width="16.7109375" style="34" customWidth="1"/>
    <col min="9" max="9" width="76" customWidth="1"/>
    <col min="10" max="10" width="23" customWidth="1"/>
    <col min="11" max="11" width="15.140625" bestFit="1" customWidth="1"/>
    <col min="12" max="12" width="13.42578125" customWidth="1"/>
    <col min="13" max="13" width="37" customWidth="1"/>
    <col min="14" max="14" width="33.28515625" customWidth="1"/>
    <col min="15" max="15" width="38.42578125" customWidth="1"/>
    <col min="16" max="16" width="10.28515625" customWidth="1"/>
    <col min="17" max="17" width="20.85546875" customWidth="1"/>
    <col min="18" max="18" width="17.5703125" customWidth="1"/>
    <col min="19" max="19" width="15.85546875" bestFit="1" customWidth="1"/>
    <col min="20" max="20" width="21.5703125" customWidth="1"/>
    <col min="21" max="21" width="18.42578125" bestFit="1" customWidth="1"/>
    <col min="22" max="22" width="18.5703125" customWidth="1"/>
    <col min="23" max="23" width="18.28515625" customWidth="1"/>
    <col min="24" max="24" width="18.42578125" customWidth="1"/>
    <col min="25" max="25" width="20" customWidth="1"/>
    <col min="26" max="26" width="18.5703125" customWidth="1"/>
    <col min="27" max="27" width="18" bestFit="1" customWidth="1"/>
    <col min="28" max="28" width="12.5703125" customWidth="1"/>
    <col min="29" max="29" width="11.5703125" bestFit="1" customWidth="1"/>
    <col min="30" max="30" width="15" customWidth="1"/>
    <col min="31" max="31" width="20.5703125" customWidth="1"/>
    <col min="32" max="32" width="15.5703125" customWidth="1"/>
    <col min="33" max="33" width="18.5703125" customWidth="1"/>
    <col min="34" max="34" width="20.140625" bestFit="1" customWidth="1"/>
    <col min="35" max="35" width="18.42578125" bestFit="1" customWidth="1"/>
    <col min="36" max="36" width="18" customWidth="1"/>
    <col min="37" max="37" width="15.28515625" bestFit="1" customWidth="1"/>
    <col min="39" max="39" width="12.5703125" customWidth="1"/>
    <col min="40" max="40" width="16.28515625" bestFit="1" customWidth="1"/>
    <col min="41" max="41" width="14.42578125" bestFit="1" customWidth="1"/>
    <col min="42" max="42" width="16.28515625" bestFit="1" customWidth="1"/>
    <col min="43" max="43" width="18.85546875" bestFit="1" customWidth="1"/>
    <col min="44" max="44" width="16.28515625" bestFit="1" customWidth="1"/>
    <col min="46" max="47" width="11.5703125" bestFit="1" customWidth="1"/>
  </cols>
  <sheetData>
    <row r="2" spans="1:256" ht="26.25" customHeight="1" thickBot="1" x14ac:dyDescent="0.3">
      <c r="A2" s="1"/>
      <c r="B2" s="65" t="s">
        <v>38</v>
      </c>
      <c r="C2" s="65"/>
      <c r="D2" s="65"/>
      <c r="E2" s="65"/>
      <c r="F2" s="65"/>
      <c r="G2" s="65"/>
      <c r="H2" s="65"/>
      <c r="I2" s="65"/>
      <c r="J2" s="65"/>
      <c r="K2" s="2"/>
      <c r="L2" s="3"/>
      <c r="M2" s="3"/>
      <c r="N2" s="3"/>
      <c r="O2" s="4"/>
      <c r="P2" s="3"/>
      <c r="Q2" s="3"/>
      <c r="R2" s="3"/>
      <c r="S2" s="3"/>
      <c r="T2" s="3"/>
      <c r="U2" s="3"/>
      <c r="V2" s="5"/>
      <c r="W2" s="3"/>
      <c r="X2" s="3"/>
      <c r="Y2" s="3"/>
      <c r="Z2" s="6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256" ht="47.25" x14ac:dyDescent="0.25">
      <c r="A3" s="1"/>
      <c r="B3" s="7" t="s">
        <v>0</v>
      </c>
      <c r="C3" s="7" t="s">
        <v>1</v>
      </c>
      <c r="D3" s="7" t="s">
        <v>2</v>
      </c>
      <c r="E3" s="7" t="s">
        <v>3</v>
      </c>
      <c r="F3" s="7" t="s">
        <v>4</v>
      </c>
      <c r="G3" s="7" t="s">
        <v>5</v>
      </c>
      <c r="H3" s="7" t="s">
        <v>6</v>
      </c>
      <c r="I3" s="7" t="s">
        <v>7</v>
      </c>
      <c r="J3" s="7" t="s">
        <v>8</v>
      </c>
      <c r="K3" s="8"/>
      <c r="M3" s="9" t="s">
        <v>9</v>
      </c>
      <c r="N3" s="9" t="s">
        <v>10</v>
      </c>
      <c r="O3" s="9" t="s">
        <v>11</v>
      </c>
      <c r="P3" s="10" t="s">
        <v>12</v>
      </c>
      <c r="Q3" s="11" t="s">
        <v>13</v>
      </c>
      <c r="R3" s="12" t="s">
        <v>14</v>
      </c>
      <c r="S3" s="12" t="s">
        <v>15</v>
      </c>
      <c r="T3" s="13" t="s">
        <v>16</v>
      </c>
      <c r="U3" s="12" t="s">
        <v>17</v>
      </c>
      <c r="V3" s="12" t="s">
        <v>18</v>
      </c>
      <c r="W3" s="14" t="s">
        <v>19</v>
      </c>
      <c r="X3" s="15" t="s">
        <v>20</v>
      </c>
      <c r="Y3" s="10" t="s">
        <v>21</v>
      </c>
      <c r="Z3" s="16" t="s">
        <v>22</v>
      </c>
      <c r="AA3" s="17" t="s">
        <v>23</v>
      </c>
      <c r="AB3" s="17" t="s">
        <v>24</v>
      </c>
      <c r="AC3" s="17" t="s">
        <v>25</v>
      </c>
      <c r="AD3" s="17" t="s">
        <v>26</v>
      </c>
      <c r="AE3" s="18" t="s">
        <v>27</v>
      </c>
      <c r="AF3" s="15" t="s">
        <v>28</v>
      </c>
      <c r="AG3" s="15" t="s">
        <v>29</v>
      </c>
      <c r="AH3" s="19" t="s">
        <v>17</v>
      </c>
      <c r="AI3" s="20" t="s">
        <v>30</v>
      </c>
      <c r="AJ3" s="20" t="s">
        <v>31</v>
      </c>
      <c r="AK3" s="21" t="s">
        <v>32</v>
      </c>
      <c r="AL3" s="22"/>
      <c r="AM3" s="22"/>
      <c r="AN3" s="22"/>
      <c r="AO3" s="22"/>
      <c r="AP3" s="22"/>
      <c r="AQ3" s="22"/>
      <c r="AR3" s="23"/>
      <c r="AS3" s="24"/>
      <c r="AT3" s="24"/>
    </row>
    <row r="4" spans="1:256" s="40" customFormat="1" ht="409.5" customHeight="1" x14ac:dyDescent="0.3">
      <c r="A4" s="35"/>
      <c r="B4" s="36">
        <v>1</v>
      </c>
      <c r="C4" s="66" t="s">
        <v>33</v>
      </c>
      <c r="D4" s="66"/>
      <c r="E4" s="54" t="s">
        <v>37</v>
      </c>
      <c r="F4" s="37">
        <v>400</v>
      </c>
      <c r="G4" s="38">
        <v>37</v>
      </c>
      <c r="H4" s="25" t="s">
        <v>39</v>
      </c>
      <c r="I4" s="56" t="s">
        <v>40</v>
      </c>
      <c r="J4" s="38">
        <f>F4*G4</f>
        <v>14800</v>
      </c>
      <c r="K4" s="39"/>
      <c r="L4" s="57">
        <f>T4/J4</f>
        <v>0.14594594594594595</v>
      </c>
      <c r="M4" s="49" t="s">
        <v>34</v>
      </c>
      <c r="N4" s="55" t="s">
        <v>35</v>
      </c>
      <c r="O4" s="49" t="s">
        <v>36</v>
      </c>
      <c r="P4" s="50"/>
      <c r="Q4" s="41">
        <v>18</v>
      </c>
      <c r="R4" s="26">
        <v>30</v>
      </c>
      <c r="S4" s="27">
        <f t="shared" ref="S4" si="0">Q4*R4/100</f>
        <v>5.4</v>
      </c>
      <c r="T4" s="42">
        <f t="shared" ref="T4" si="1">S4*V4</f>
        <v>2160</v>
      </c>
      <c r="U4" s="28">
        <f t="shared" ref="U4" si="2">Q4+S4</f>
        <v>23.4</v>
      </c>
      <c r="V4" s="43">
        <f t="shared" ref="V4" si="3">F4</f>
        <v>400</v>
      </c>
      <c r="W4" s="29">
        <f>Q4*2</f>
        <v>36</v>
      </c>
      <c r="X4" s="44">
        <f>35+30+80+120</f>
        <v>265</v>
      </c>
      <c r="Y4" s="45">
        <f t="shared" ref="Y4" si="4">V4*U4+W4+X4</f>
        <v>9661</v>
      </c>
      <c r="Z4" s="46"/>
      <c r="AA4" s="30"/>
      <c r="AB4" s="31">
        <v>1</v>
      </c>
      <c r="AC4" s="31">
        <v>1</v>
      </c>
      <c r="AD4" s="31">
        <v>1</v>
      </c>
      <c r="AE4" s="47">
        <f t="shared" ref="AE4" si="5">AA4*AB4*AC4*AD4</f>
        <v>0</v>
      </c>
      <c r="AF4" s="32">
        <f>V4/12*2.85</f>
        <v>95.000000000000014</v>
      </c>
      <c r="AG4" s="48">
        <f t="shared" ref="AG4" si="6">1.5%*(Y4+AE4+AF4)</f>
        <v>146.34</v>
      </c>
      <c r="AH4" s="47">
        <f>Y4+AE4+AG4+AF4</f>
        <v>9902.34</v>
      </c>
      <c r="AI4" s="51">
        <f>AH4/V4</f>
        <v>24.755849999999999</v>
      </c>
      <c r="AJ4" s="52">
        <f t="shared" ref="AJ4" si="7">AI4*18%</f>
        <v>4.4560529999999998</v>
      </c>
      <c r="AK4" s="53">
        <f t="shared" ref="AK4" si="8">AI4+AJ4</f>
        <v>29.211903</v>
      </c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5"/>
      <c r="CP4" s="35"/>
      <c r="CQ4" s="35"/>
      <c r="CR4" s="35"/>
      <c r="CS4" s="35"/>
      <c r="CT4" s="35"/>
      <c r="CU4" s="35"/>
      <c r="CV4" s="35"/>
      <c r="CW4" s="35"/>
      <c r="CX4" s="35"/>
      <c r="CY4" s="35"/>
      <c r="CZ4" s="35"/>
      <c r="DA4" s="35"/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5"/>
      <c r="DO4" s="35"/>
      <c r="DP4" s="35"/>
      <c r="DQ4" s="35"/>
      <c r="DR4" s="35"/>
      <c r="DS4" s="35"/>
      <c r="DT4" s="35"/>
      <c r="DU4" s="35"/>
      <c r="DV4" s="35"/>
      <c r="DW4" s="35"/>
      <c r="DX4" s="35"/>
      <c r="DY4" s="35"/>
      <c r="DZ4" s="35"/>
      <c r="EA4" s="35"/>
      <c r="EB4" s="35"/>
      <c r="EC4" s="35"/>
      <c r="ED4" s="35"/>
      <c r="EE4" s="35"/>
      <c r="EF4" s="35"/>
      <c r="EG4" s="35"/>
      <c r="EH4" s="35"/>
      <c r="EI4" s="35"/>
      <c r="EJ4" s="35"/>
      <c r="EK4" s="35"/>
      <c r="EL4" s="35"/>
      <c r="EM4" s="35"/>
      <c r="EN4" s="35"/>
      <c r="EO4" s="35"/>
      <c r="EP4" s="35"/>
      <c r="EQ4" s="35"/>
      <c r="ER4" s="35"/>
      <c r="ES4" s="35"/>
      <c r="ET4" s="35"/>
      <c r="EU4" s="35"/>
      <c r="EV4" s="35"/>
      <c r="EW4" s="35"/>
      <c r="EX4" s="35"/>
      <c r="EY4" s="35"/>
      <c r="EZ4" s="35"/>
      <c r="FA4" s="35"/>
      <c r="FB4" s="35"/>
      <c r="FC4" s="35"/>
      <c r="FD4" s="35"/>
      <c r="FE4" s="35"/>
      <c r="FF4" s="35"/>
      <c r="FG4" s="35"/>
      <c r="FH4" s="35"/>
      <c r="FI4" s="35"/>
      <c r="FJ4" s="35"/>
      <c r="FK4" s="35"/>
      <c r="FL4" s="35"/>
      <c r="FM4" s="35"/>
      <c r="FN4" s="35"/>
      <c r="FO4" s="35"/>
      <c r="FP4" s="35"/>
      <c r="FQ4" s="35"/>
      <c r="FR4" s="35"/>
      <c r="FS4" s="35"/>
      <c r="FT4" s="35"/>
      <c r="FU4" s="35"/>
      <c r="FV4" s="35"/>
      <c r="FW4" s="35"/>
      <c r="FX4" s="35"/>
      <c r="FY4" s="35"/>
      <c r="FZ4" s="35"/>
      <c r="GA4" s="35"/>
      <c r="GB4" s="35"/>
      <c r="GC4" s="35"/>
      <c r="GD4" s="35"/>
      <c r="GE4" s="35"/>
      <c r="GF4" s="35"/>
      <c r="GG4" s="35"/>
      <c r="GH4" s="35"/>
      <c r="GI4" s="35"/>
      <c r="GJ4" s="35"/>
      <c r="GK4" s="35"/>
      <c r="GL4" s="35"/>
      <c r="GM4" s="35"/>
      <c r="GN4" s="35"/>
      <c r="GO4" s="35"/>
      <c r="GP4" s="35"/>
      <c r="GQ4" s="35"/>
      <c r="GR4" s="35"/>
      <c r="GS4" s="35"/>
      <c r="GT4" s="35"/>
      <c r="GU4" s="35"/>
      <c r="GV4" s="35"/>
      <c r="GW4" s="35"/>
      <c r="GX4" s="35"/>
      <c r="GY4" s="35"/>
      <c r="GZ4" s="35"/>
      <c r="HA4" s="35"/>
      <c r="HB4" s="35"/>
      <c r="HC4" s="35"/>
      <c r="HD4" s="35"/>
      <c r="HE4" s="35"/>
      <c r="HF4" s="35"/>
      <c r="HG4" s="35"/>
      <c r="HH4" s="35"/>
      <c r="HI4" s="35"/>
      <c r="HJ4" s="35"/>
      <c r="HK4" s="35"/>
      <c r="HL4" s="35"/>
      <c r="HM4" s="35"/>
      <c r="HN4" s="35"/>
      <c r="HO4" s="35"/>
      <c r="HP4" s="35"/>
      <c r="HQ4" s="35"/>
      <c r="HR4" s="35"/>
      <c r="HS4" s="35"/>
      <c r="HT4" s="35"/>
      <c r="HU4" s="35"/>
      <c r="HV4" s="35"/>
      <c r="HW4" s="35"/>
      <c r="HX4" s="35"/>
      <c r="HY4" s="35"/>
      <c r="HZ4" s="35"/>
      <c r="IA4" s="35"/>
      <c r="IB4" s="35"/>
      <c r="IC4" s="35"/>
      <c r="ID4" s="35"/>
      <c r="IE4" s="35"/>
      <c r="IF4" s="35"/>
      <c r="IG4" s="35"/>
    </row>
    <row r="6" spans="1:256" ht="26.25" customHeight="1" thickBot="1" x14ac:dyDescent="0.3">
      <c r="A6" s="1"/>
      <c r="B6" s="65" t="s">
        <v>38</v>
      </c>
      <c r="C6" s="65"/>
      <c r="D6" s="65"/>
      <c r="E6" s="65"/>
      <c r="F6" s="65"/>
      <c r="G6" s="65"/>
      <c r="H6" s="65"/>
      <c r="I6" s="65"/>
      <c r="J6" s="65"/>
      <c r="K6" s="2"/>
      <c r="L6" s="3"/>
      <c r="M6" s="3"/>
      <c r="N6" s="3"/>
      <c r="O6" s="4"/>
      <c r="P6" s="3"/>
      <c r="Q6" s="3"/>
      <c r="R6" s="3"/>
      <c r="S6" s="3"/>
      <c r="T6" s="3"/>
      <c r="U6" s="3"/>
      <c r="V6" s="5"/>
      <c r="W6" s="3"/>
      <c r="X6" s="3"/>
      <c r="Y6" s="3"/>
      <c r="Z6" s="6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</row>
    <row r="7" spans="1:256" ht="47.25" x14ac:dyDescent="0.25">
      <c r="A7" s="1"/>
      <c r="B7" s="7" t="s">
        <v>0</v>
      </c>
      <c r="C7" s="7" t="s">
        <v>1</v>
      </c>
      <c r="D7" s="7" t="s">
        <v>2</v>
      </c>
      <c r="E7" s="7" t="s">
        <v>3</v>
      </c>
      <c r="F7" s="7" t="s">
        <v>4</v>
      </c>
      <c r="G7" s="7" t="s">
        <v>5</v>
      </c>
      <c r="H7" s="7" t="s">
        <v>6</v>
      </c>
      <c r="I7" s="7" t="s">
        <v>7</v>
      </c>
      <c r="J7" s="7" t="s">
        <v>8</v>
      </c>
      <c r="K7" s="8"/>
      <c r="M7" s="9" t="s">
        <v>9</v>
      </c>
      <c r="N7" s="9" t="s">
        <v>10</v>
      </c>
      <c r="O7" s="9" t="s">
        <v>11</v>
      </c>
      <c r="P7" s="10" t="s">
        <v>12</v>
      </c>
      <c r="Q7" s="11" t="s">
        <v>13</v>
      </c>
      <c r="R7" s="12" t="s">
        <v>14</v>
      </c>
      <c r="S7" s="12" t="s">
        <v>15</v>
      </c>
      <c r="T7" s="13" t="s">
        <v>16</v>
      </c>
      <c r="U7" s="12" t="s">
        <v>17</v>
      </c>
      <c r="V7" s="12" t="s">
        <v>18</v>
      </c>
      <c r="W7" s="14" t="s">
        <v>19</v>
      </c>
      <c r="X7" s="15" t="s">
        <v>20</v>
      </c>
      <c r="Y7" s="10" t="s">
        <v>21</v>
      </c>
      <c r="Z7" s="16" t="s">
        <v>22</v>
      </c>
      <c r="AA7" s="17" t="s">
        <v>23</v>
      </c>
      <c r="AB7" s="17" t="s">
        <v>24</v>
      </c>
      <c r="AC7" s="17" t="s">
        <v>25</v>
      </c>
      <c r="AD7" s="17" t="s">
        <v>26</v>
      </c>
      <c r="AE7" s="18" t="s">
        <v>27</v>
      </c>
      <c r="AF7" s="15" t="s">
        <v>28</v>
      </c>
      <c r="AG7" s="15" t="s">
        <v>29</v>
      </c>
      <c r="AH7" s="19" t="s">
        <v>17</v>
      </c>
      <c r="AI7" s="20" t="s">
        <v>30</v>
      </c>
      <c r="AJ7" s="20" t="s">
        <v>31</v>
      </c>
      <c r="AK7" s="21" t="s">
        <v>32</v>
      </c>
      <c r="AL7" s="22"/>
      <c r="AM7" s="22"/>
      <c r="AN7" s="22"/>
      <c r="AO7" s="22"/>
      <c r="AP7" s="22"/>
      <c r="AQ7" s="22"/>
      <c r="AR7" s="23"/>
      <c r="AS7" s="24"/>
      <c r="AT7" s="24"/>
    </row>
    <row r="8" spans="1:256" s="40" customFormat="1" ht="409.5" customHeight="1" x14ac:dyDescent="0.3">
      <c r="A8" s="35"/>
      <c r="B8" s="36">
        <v>1</v>
      </c>
      <c r="C8" s="66" t="s">
        <v>33</v>
      </c>
      <c r="D8" s="66"/>
      <c r="E8" s="54" t="s">
        <v>37</v>
      </c>
      <c r="F8" s="37">
        <v>45</v>
      </c>
      <c r="G8" s="38">
        <v>37</v>
      </c>
      <c r="H8" s="25" t="s">
        <v>39</v>
      </c>
      <c r="I8" s="56" t="s">
        <v>40</v>
      </c>
      <c r="J8" s="38">
        <f>F8*G8</f>
        <v>1665</v>
      </c>
      <c r="K8" s="39"/>
      <c r="L8" s="57">
        <f>T8/J8</f>
        <v>0.25567545399476727</v>
      </c>
      <c r="M8" s="49" t="s">
        <v>34</v>
      </c>
      <c r="N8" s="55" t="s">
        <v>35</v>
      </c>
      <c r="O8" s="49" t="s">
        <v>36</v>
      </c>
      <c r="P8" s="50"/>
      <c r="Q8" s="41">
        <f>(15/1.165+2.5+2.5)+0.58+1.3/3+2+50/45</f>
        <v>21.999980925131137</v>
      </c>
      <c r="R8" s="26">
        <v>43</v>
      </c>
      <c r="S8" s="27">
        <f t="shared" ref="S8" si="9">Q8*R8/100</f>
        <v>9.4599917978063885</v>
      </c>
      <c r="T8" s="42">
        <f t="shared" ref="T8" si="10">S8*V8</f>
        <v>425.69963090128749</v>
      </c>
      <c r="U8" s="28">
        <f t="shared" ref="U8" si="11">Q8+S8</f>
        <v>31.459972722937525</v>
      </c>
      <c r="V8" s="43">
        <f t="shared" ref="V8" si="12">F8</f>
        <v>45</v>
      </c>
      <c r="W8" s="29">
        <f>Q8*1</f>
        <v>21.999980925131137</v>
      </c>
      <c r="X8" s="44">
        <f>35+15+15+15+100</f>
        <v>180</v>
      </c>
      <c r="Y8" s="45">
        <f t="shared" ref="Y8" si="13">V8*U8+W8+X8</f>
        <v>1617.69875345732</v>
      </c>
      <c r="Z8" s="46"/>
      <c r="AA8" s="30"/>
      <c r="AB8" s="31">
        <v>1</v>
      </c>
      <c r="AC8" s="31">
        <v>1</v>
      </c>
      <c r="AD8" s="31">
        <v>1</v>
      </c>
      <c r="AE8" s="47">
        <f t="shared" ref="AE8" si="14">AA8*AB8*AC8*AD8</f>
        <v>0</v>
      </c>
      <c r="AF8" s="32">
        <f>V8/12*4.85</f>
        <v>18.1875</v>
      </c>
      <c r="AG8" s="48">
        <f t="shared" ref="AG8" si="15">1.5%*(Y8+AE8+AF8)</f>
        <v>24.538293801859798</v>
      </c>
      <c r="AH8" s="47">
        <f>Y8+AE8+AG8+AF8</f>
        <v>1660.4245472591797</v>
      </c>
      <c r="AI8" s="51">
        <f>AH8/V8</f>
        <v>36.898323272426218</v>
      </c>
      <c r="AJ8" s="52">
        <f t="shared" ref="AJ8" si="16">AI8*18%</f>
        <v>6.6416981890367186</v>
      </c>
      <c r="AK8" s="53">
        <f t="shared" ref="AK8" si="17">AI8+AJ8</f>
        <v>43.540021461462935</v>
      </c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</row>
    <row r="10" spans="1:256" ht="26.25" customHeight="1" thickBot="1" x14ac:dyDescent="0.3">
      <c r="A10" s="1"/>
      <c r="B10" s="65" t="s">
        <v>38</v>
      </c>
      <c r="C10" s="65"/>
      <c r="D10" s="65"/>
      <c r="E10" s="65"/>
      <c r="F10" s="65"/>
      <c r="G10" s="65"/>
      <c r="H10" s="65"/>
      <c r="I10" s="65"/>
      <c r="J10" s="65"/>
      <c r="K10" s="2"/>
      <c r="L10" s="3"/>
      <c r="M10" s="3"/>
      <c r="N10" s="3"/>
      <c r="O10" s="4"/>
      <c r="P10" s="3"/>
      <c r="Q10" s="3"/>
      <c r="R10" s="3"/>
      <c r="S10" s="3"/>
      <c r="T10" s="3"/>
      <c r="U10" s="3"/>
      <c r="V10" s="5"/>
      <c r="W10" s="3"/>
      <c r="X10" s="3"/>
      <c r="Y10" s="3"/>
      <c r="Z10" s="6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</row>
    <row r="11" spans="1:256" ht="47.25" x14ac:dyDescent="0.25">
      <c r="A11" s="1"/>
      <c r="B11" s="7" t="s">
        <v>0</v>
      </c>
      <c r="C11" s="7" t="s">
        <v>1</v>
      </c>
      <c r="D11" s="7" t="s">
        <v>2</v>
      </c>
      <c r="E11" s="7" t="s">
        <v>3</v>
      </c>
      <c r="F11" s="7" t="s">
        <v>4</v>
      </c>
      <c r="G11" s="7" t="s">
        <v>5</v>
      </c>
      <c r="H11" s="7" t="s">
        <v>6</v>
      </c>
      <c r="I11" s="7" t="s">
        <v>7</v>
      </c>
      <c r="J11" s="7" t="s">
        <v>8</v>
      </c>
      <c r="K11" s="8"/>
      <c r="M11" s="9" t="s">
        <v>9</v>
      </c>
      <c r="N11" s="9" t="s">
        <v>10</v>
      </c>
      <c r="O11" s="9" t="s">
        <v>11</v>
      </c>
      <c r="P11" s="10" t="s">
        <v>12</v>
      </c>
      <c r="Q11" s="11" t="s">
        <v>13</v>
      </c>
      <c r="R11" s="12" t="s">
        <v>14</v>
      </c>
      <c r="S11" s="12" t="s">
        <v>15</v>
      </c>
      <c r="T11" s="13" t="s">
        <v>16</v>
      </c>
      <c r="U11" s="12" t="s">
        <v>17</v>
      </c>
      <c r="V11" s="12" t="s">
        <v>18</v>
      </c>
      <c r="W11" s="14" t="s">
        <v>19</v>
      </c>
      <c r="X11" s="15" t="s">
        <v>20</v>
      </c>
      <c r="Y11" s="10" t="s">
        <v>21</v>
      </c>
      <c r="Z11" s="16" t="s">
        <v>22</v>
      </c>
      <c r="AA11" s="17" t="s">
        <v>23</v>
      </c>
      <c r="AB11" s="17" t="s">
        <v>24</v>
      </c>
      <c r="AC11" s="17" t="s">
        <v>25</v>
      </c>
      <c r="AD11" s="17" t="s">
        <v>26</v>
      </c>
      <c r="AE11" s="18" t="s">
        <v>27</v>
      </c>
      <c r="AF11" s="15" t="s">
        <v>28</v>
      </c>
      <c r="AG11" s="15" t="s">
        <v>29</v>
      </c>
      <c r="AH11" s="19" t="s">
        <v>17</v>
      </c>
      <c r="AI11" s="20" t="s">
        <v>30</v>
      </c>
      <c r="AJ11" s="20" t="s">
        <v>31</v>
      </c>
      <c r="AK11" s="21" t="s">
        <v>32</v>
      </c>
      <c r="AL11" s="22"/>
      <c r="AM11" s="22"/>
      <c r="AN11" s="22"/>
      <c r="AO11" s="22"/>
      <c r="AP11" s="22"/>
      <c r="AQ11" s="22"/>
      <c r="AR11" s="23"/>
      <c r="AS11" s="24"/>
      <c r="AT11" s="24"/>
    </row>
    <row r="12" spans="1:256" s="40" customFormat="1" ht="409.5" customHeight="1" x14ac:dyDescent="0.3">
      <c r="A12" s="35"/>
      <c r="B12" s="36">
        <v>1</v>
      </c>
      <c r="C12" s="66" t="s">
        <v>33</v>
      </c>
      <c r="D12" s="66"/>
      <c r="E12" s="54" t="s">
        <v>37</v>
      </c>
      <c r="F12" s="37">
        <v>45</v>
      </c>
      <c r="G12" s="38">
        <v>39.9</v>
      </c>
      <c r="H12" s="25" t="s">
        <v>39</v>
      </c>
      <c r="I12" s="56" t="s">
        <v>40</v>
      </c>
      <c r="J12" s="38">
        <f>F12*G12</f>
        <v>1795.5</v>
      </c>
      <c r="K12" s="39"/>
      <c r="L12" s="57">
        <f>T12/J12</f>
        <v>0.26040078737616573</v>
      </c>
      <c r="M12" s="49" t="s">
        <v>34</v>
      </c>
      <c r="N12" s="55" t="s">
        <v>35</v>
      </c>
      <c r="O12" s="49" t="s">
        <v>36</v>
      </c>
      <c r="P12" s="50"/>
      <c r="Q12" s="41">
        <f>(15/1.165+2.5+2.5)+0.58+1.3/3+2.2+40/45+50/45</f>
        <v>23.088869814020025</v>
      </c>
      <c r="R12" s="26">
        <v>45</v>
      </c>
      <c r="S12" s="27">
        <f t="shared" ref="S12" si="18">Q12*R12/100</f>
        <v>10.389991416309012</v>
      </c>
      <c r="T12" s="42">
        <f t="shared" ref="T12" si="19">S12*V12</f>
        <v>467.54961373390557</v>
      </c>
      <c r="U12" s="28">
        <f t="shared" ref="U12" si="20">Q12+S12</f>
        <v>33.478861230329038</v>
      </c>
      <c r="V12" s="43">
        <f t="shared" ref="V12" si="21">F12</f>
        <v>45</v>
      </c>
      <c r="W12" s="29">
        <f>Q12*1</f>
        <v>23.088869814020025</v>
      </c>
      <c r="X12" s="44">
        <f>35+15+15+15+100</f>
        <v>180</v>
      </c>
      <c r="Y12" s="45">
        <f t="shared" ref="Y12" si="22">V12*U12+W12+X12</f>
        <v>1709.6376251788267</v>
      </c>
      <c r="Z12" s="46"/>
      <c r="AA12" s="30"/>
      <c r="AB12" s="31">
        <v>1</v>
      </c>
      <c r="AC12" s="31">
        <v>1</v>
      </c>
      <c r="AD12" s="31">
        <v>1</v>
      </c>
      <c r="AE12" s="47">
        <f t="shared" ref="AE12" si="23">AA12*AB12*AC12*AD12</f>
        <v>0</v>
      </c>
      <c r="AF12" s="32">
        <f>V12/12*4.85</f>
        <v>18.1875</v>
      </c>
      <c r="AG12" s="48">
        <f t="shared" ref="AG12" si="24">1.5%*(Y12+AE12+AF12)</f>
        <v>25.917376877682401</v>
      </c>
      <c r="AH12" s="47">
        <f>Y12+AE12+AG12+AF12</f>
        <v>1753.7425020565092</v>
      </c>
      <c r="AI12" s="51">
        <f>AH12/V12</f>
        <v>38.972055601255761</v>
      </c>
      <c r="AJ12" s="52">
        <f t="shared" ref="AJ12" si="25">AI12*18%</f>
        <v>7.0149700082260367</v>
      </c>
      <c r="AK12" s="53">
        <f t="shared" ref="AK12" si="26">AI12+AJ12</f>
        <v>45.987025609481798</v>
      </c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  <c r="FN12" s="35"/>
      <c r="FO12" s="35"/>
      <c r="FP12" s="35"/>
      <c r="FQ12" s="35"/>
      <c r="FR12" s="35"/>
      <c r="FS12" s="35"/>
      <c r="FT12" s="35"/>
      <c r="FU12" s="35"/>
      <c r="FV12" s="35"/>
      <c r="FW12" s="35"/>
      <c r="FX12" s="35"/>
      <c r="FY12" s="35"/>
      <c r="FZ12" s="35"/>
      <c r="GA12" s="35"/>
      <c r="GB12" s="35"/>
      <c r="GC12" s="35"/>
      <c r="GD12" s="35"/>
      <c r="GE12" s="35"/>
      <c r="GF12" s="35"/>
      <c r="GG12" s="35"/>
      <c r="GH12" s="35"/>
      <c r="GI12" s="35"/>
      <c r="GJ12" s="35"/>
      <c r="GK12" s="35"/>
      <c r="GL12" s="35"/>
      <c r="GM12" s="35"/>
      <c r="GN12" s="35"/>
      <c r="GO12" s="35"/>
      <c r="GP12" s="35"/>
      <c r="GQ12" s="35"/>
      <c r="GR12" s="35"/>
      <c r="GS12" s="35"/>
      <c r="GT12" s="35"/>
      <c r="GU12" s="35"/>
      <c r="GV12" s="35"/>
      <c r="GW12" s="35"/>
      <c r="GX12" s="35"/>
      <c r="GY12" s="35"/>
      <c r="GZ12" s="35"/>
      <c r="HA12" s="35"/>
      <c r="HB12" s="35"/>
      <c r="HC12" s="35"/>
      <c r="HD12" s="35"/>
      <c r="HE12" s="35"/>
      <c r="HF12" s="35"/>
      <c r="HG12" s="35"/>
      <c r="HH12" s="35"/>
      <c r="HI12" s="35"/>
      <c r="HJ12" s="35"/>
      <c r="HK12" s="35"/>
      <c r="HL12" s="35"/>
      <c r="HM12" s="35"/>
      <c r="HN12" s="35"/>
      <c r="HO12" s="35"/>
      <c r="HP12" s="35"/>
      <c r="HQ12" s="35"/>
      <c r="HR12" s="35"/>
      <c r="HS12" s="35"/>
      <c r="HT12" s="35"/>
      <c r="HU12" s="35"/>
      <c r="HV12" s="35"/>
      <c r="HW12" s="35"/>
      <c r="HX12" s="35"/>
      <c r="HY12" s="35"/>
      <c r="HZ12" s="35"/>
      <c r="IA12" s="35"/>
      <c r="IB12" s="35"/>
      <c r="IC12" s="35"/>
      <c r="ID12" s="35"/>
      <c r="IE12" s="35"/>
      <c r="IF12" s="35"/>
      <c r="IG12" s="35"/>
    </row>
    <row r="14" spans="1:256" x14ac:dyDescent="0.25">
      <c r="IV14" s="33"/>
    </row>
  </sheetData>
  <sheetProtection selectLockedCells="1" selectUnlockedCells="1"/>
  <mergeCells count="6">
    <mergeCell ref="B10:J10"/>
    <mergeCell ref="C12:D12"/>
    <mergeCell ref="B6:J6"/>
    <mergeCell ref="C8:D8"/>
    <mergeCell ref="B2:J2"/>
    <mergeCell ref="C4:D4"/>
  </mergeCells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0416C-0A21-4E9F-80A8-154840DFC0CF}">
  <dimension ref="A3:IV8"/>
  <sheetViews>
    <sheetView showGridLines="0" topLeftCell="B1" zoomScale="95" zoomScaleNormal="95" workbookViewId="0">
      <selection activeCell="B5" sqref="B5"/>
    </sheetView>
  </sheetViews>
  <sheetFormatPr baseColWidth="10" defaultColWidth="11.42578125" defaultRowHeight="15" x14ac:dyDescent="0.25"/>
  <cols>
    <col min="1" max="1" width="3.140625" customWidth="1"/>
    <col min="2" max="2" width="5.42578125" customWidth="1"/>
    <col min="3" max="3" width="13.28515625" customWidth="1"/>
    <col min="4" max="4" width="19.42578125" customWidth="1"/>
    <col min="5" max="5" width="60.7109375" customWidth="1"/>
    <col min="6" max="6" width="10.28515625" customWidth="1"/>
    <col min="7" max="7" width="23.5703125" customWidth="1"/>
    <col min="8" max="8" width="16.7109375" style="34" customWidth="1"/>
    <col min="9" max="9" width="76" customWidth="1"/>
    <col min="10" max="10" width="23" customWidth="1"/>
    <col min="11" max="11" width="15.140625" bestFit="1" customWidth="1"/>
    <col min="12" max="12" width="13.42578125" customWidth="1"/>
    <col min="13" max="13" width="37" customWidth="1"/>
    <col min="14" max="14" width="33.28515625" customWidth="1"/>
    <col min="15" max="15" width="38.42578125" customWidth="1"/>
    <col min="16" max="16" width="10.28515625" customWidth="1"/>
    <col min="17" max="17" width="20.85546875" customWidth="1"/>
    <col min="18" max="18" width="17.5703125" customWidth="1"/>
    <col min="19" max="19" width="15.85546875" bestFit="1" customWidth="1"/>
    <col min="20" max="20" width="21.5703125" customWidth="1"/>
    <col min="21" max="21" width="18.42578125" bestFit="1" customWidth="1"/>
    <col min="22" max="22" width="18.5703125" customWidth="1"/>
    <col min="23" max="23" width="18.28515625" customWidth="1"/>
    <col min="24" max="24" width="18.42578125" customWidth="1"/>
    <col min="25" max="25" width="20" customWidth="1"/>
    <col min="26" max="26" width="18.5703125" customWidth="1"/>
    <col min="27" max="27" width="18" bestFit="1" customWidth="1"/>
    <col min="28" max="28" width="12.5703125" customWidth="1"/>
    <col min="29" max="29" width="11.5703125" bestFit="1" customWidth="1"/>
    <col min="30" max="30" width="15" customWidth="1"/>
    <col min="31" max="31" width="20.5703125" customWidth="1"/>
    <col min="32" max="32" width="15.5703125" customWidth="1"/>
    <col min="33" max="33" width="18.5703125" customWidth="1"/>
    <col min="34" max="34" width="20.140625" bestFit="1" customWidth="1"/>
    <col min="35" max="35" width="18.42578125" bestFit="1" customWidth="1"/>
    <col min="36" max="36" width="18" customWidth="1"/>
    <col min="37" max="37" width="15.28515625" bestFit="1" customWidth="1"/>
    <col min="39" max="39" width="12.5703125" customWidth="1"/>
    <col min="40" max="40" width="16.28515625" bestFit="1" customWidth="1"/>
    <col min="41" max="41" width="14.42578125" bestFit="1" customWidth="1"/>
    <col min="42" max="42" width="16.28515625" bestFit="1" customWidth="1"/>
    <col min="43" max="43" width="18.85546875" bestFit="1" customWidth="1"/>
    <col min="44" max="44" width="16.28515625" bestFit="1" customWidth="1"/>
    <col min="46" max="47" width="11.5703125" bestFit="1" customWidth="1"/>
  </cols>
  <sheetData>
    <row r="3" spans="1:256" ht="26.25" customHeight="1" thickBot="1" x14ac:dyDescent="0.3">
      <c r="A3" s="1"/>
      <c r="B3" s="65" t="s">
        <v>45</v>
      </c>
      <c r="C3" s="65"/>
      <c r="D3" s="65"/>
      <c r="E3" s="65"/>
      <c r="F3" s="65"/>
      <c r="G3" s="65"/>
      <c r="H3" s="65"/>
      <c r="I3" s="65"/>
      <c r="J3" s="65"/>
      <c r="K3" s="2"/>
      <c r="L3" s="3"/>
      <c r="M3" s="3"/>
      <c r="N3" s="3"/>
      <c r="O3" s="4"/>
      <c r="P3" s="3"/>
      <c r="Q3" s="3"/>
      <c r="R3" s="3"/>
      <c r="S3" s="3"/>
      <c r="T3" s="3"/>
      <c r="U3" s="3"/>
      <c r="V3" s="5"/>
      <c r="W3" s="3"/>
      <c r="X3" s="3"/>
      <c r="Y3" s="3"/>
      <c r="Z3" s="6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</row>
    <row r="4" spans="1:256" ht="47.25" x14ac:dyDescent="0.25">
      <c r="A4" s="1"/>
      <c r="B4" s="7" t="s">
        <v>0</v>
      </c>
      <c r="C4" s="7" t="s">
        <v>1</v>
      </c>
      <c r="D4" s="7" t="s">
        <v>2</v>
      </c>
      <c r="E4" s="7" t="s">
        <v>3</v>
      </c>
      <c r="F4" s="7" t="s">
        <v>4</v>
      </c>
      <c r="G4" s="7" t="s">
        <v>5</v>
      </c>
      <c r="H4" s="7" t="s">
        <v>6</v>
      </c>
      <c r="I4" s="7" t="s">
        <v>7</v>
      </c>
      <c r="J4" s="7" t="s">
        <v>8</v>
      </c>
      <c r="K4" s="8"/>
      <c r="M4" s="9" t="s">
        <v>9</v>
      </c>
      <c r="N4" s="9" t="s">
        <v>10</v>
      </c>
      <c r="O4" s="9" t="s">
        <v>11</v>
      </c>
      <c r="P4" s="10" t="s">
        <v>12</v>
      </c>
      <c r="Q4" s="11" t="s">
        <v>13</v>
      </c>
      <c r="R4" s="12" t="s">
        <v>14</v>
      </c>
      <c r="S4" s="12" t="s">
        <v>15</v>
      </c>
      <c r="T4" s="13" t="s">
        <v>16</v>
      </c>
      <c r="U4" s="12" t="s">
        <v>17</v>
      </c>
      <c r="V4" s="12" t="s">
        <v>18</v>
      </c>
      <c r="W4" s="14" t="s">
        <v>19</v>
      </c>
      <c r="X4" s="15" t="s">
        <v>20</v>
      </c>
      <c r="Y4" s="10" t="s">
        <v>21</v>
      </c>
      <c r="Z4" s="16" t="s">
        <v>22</v>
      </c>
      <c r="AA4" s="17" t="s">
        <v>23</v>
      </c>
      <c r="AB4" s="17" t="s">
        <v>24</v>
      </c>
      <c r="AC4" s="17" t="s">
        <v>25</v>
      </c>
      <c r="AD4" s="17" t="s">
        <v>26</v>
      </c>
      <c r="AE4" s="18" t="s">
        <v>27</v>
      </c>
      <c r="AF4" s="15" t="s">
        <v>28</v>
      </c>
      <c r="AG4" s="15" t="s">
        <v>29</v>
      </c>
      <c r="AH4" s="19" t="s">
        <v>17</v>
      </c>
      <c r="AI4" s="20" t="s">
        <v>30</v>
      </c>
      <c r="AJ4" s="20" t="s">
        <v>31</v>
      </c>
      <c r="AK4" s="21" t="s">
        <v>32</v>
      </c>
      <c r="AL4" s="22"/>
      <c r="AM4" s="22"/>
      <c r="AN4" s="22"/>
      <c r="AO4" s="22"/>
      <c r="AP4" s="22"/>
      <c r="AQ4" s="22"/>
      <c r="AR4" s="23"/>
      <c r="AS4" s="24"/>
      <c r="AT4" s="24"/>
    </row>
    <row r="5" spans="1:256" s="40" customFormat="1" ht="342.75" customHeight="1" x14ac:dyDescent="0.3">
      <c r="A5" s="35"/>
      <c r="B5" s="36">
        <v>1</v>
      </c>
      <c r="C5" s="66" t="s">
        <v>43</v>
      </c>
      <c r="D5" s="66"/>
      <c r="E5" s="54" t="s">
        <v>42</v>
      </c>
      <c r="F5" s="37">
        <v>400</v>
      </c>
      <c r="G5" s="38">
        <v>23.99</v>
      </c>
      <c r="H5" s="25" t="s">
        <v>46</v>
      </c>
      <c r="I5" s="56" t="s">
        <v>47</v>
      </c>
      <c r="J5" s="38">
        <f>F5*G5</f>
        <v>9596</v>
      </c>
      <c r="K5" s="39"/>
      <c r="L5" s="57">
        <f>T5/J5</f>
        <v>0.21183844257141038</v>
      </c>
      <c r="M5" s="49" t="s">
        <v>41</v>
      </c>
      <c r="N5" s="55"/>
      <c r="O5" s="49" t="s">
        <v>44</v>
      </c>
      <c r="P5" s="50"/>
      <c r="Q5" s="41">
        <f>20/1.18+(0.1+0.1+150/400)</f>
        <v>17.524152542372882</v>
      </c>
      <c r="R5" s="26">
        <v>29</v>
      </c>
      <c r="S5" s="27">
        <f t="shared" ref="S5" si="0">Q5*R5/100</f>
        <v>5.0820042372881353</v>
      </c>
      <c r="T5" s="42">
        <f t="shared" ref="T5" si="1">S5*V5</f>
        <v>2032.8016949152541</v>
      </c>
      <c r="U5" s="28">
        <f t="shared" ref="U5" si="2">Q5+S5</f>
        <v>22.606156779661017</v>
      </c>
      <c r="V5" s="43">
        <f t="shared" ref="V5" si="3">F5</f>
        <v>400</v>
      </c>
      <c r="W5" s="29">
        <f>Q5*2</f>
        <v>35.048305084745763</v>
      </c>
      <c r="X5" s="44">
        <v>250</v>
      </c>
      <c r="Y5" s="45">
        <f t="shared" ref="Y5" si="4">V5*U5+W5+X5</f>
        <v>9327.5110169491527</v>
      </c>
      <c r="Z5" s="46"/>
      <c r="AA5" s="30"/>
      <c r="AB5" s="31">
        <v>1</v>
      </c>
      <c r="AC5" s="31">
        <v>1</v>
      </c>
      <c r="AD5" s="31">
        <v>1</v>
      </c>
      <c r="AE5" s="47">
        <f t="shared" ref="AE5" si="5">AA5*AB5*AC5*AD5</f>
        <v>0</v>
      </c>
      <c r="AF5" s="32">
        <f>V5/12*2.85</f>
        <v>95.000000000000014</v>
      </c>
      <c r="AG5" s="48">
        <f>1.5%*(Y5+AE5+AF5)</f>
        <v>141.33766525423729</v>
      </c>
      <c r="AH5" s="47">
        <f>Y5+AE5+AG5+AF5</f>
        <v>9563.8486822033901</v>
      </c>
      <c r="AI5" s="51">
        <f>AH5/V5</f>
        <v>23.909621705508474</v>
      </c>
      <c r="AJ5" s="52">
        <f t="shared" ref="AJ5" si="6">AI5*18%</f>
        <v>4.3037319069915254</v>
      </c>
      <c r="AK5" s="53">
        <f t="shared" ref="AK5" si="7">AI5+AJ5</f>
        <v>28.213353612500001</v>
      </c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  <c r="EY5" s="35"/>
      <c r="EZ5" s="35"/>
      <c r="FA5" s="35"/>
      <c r="FB5" s="35"/>
      <c r="FC5" s="35"/>
      <c r="FD5" s="35"/>
      <c r="FE5" s="35"/>
      <c r="FF5" s="35"/>
      <c r="FG5" s="35"/>
      <c r="FH5" s="35"/>
      <c r="FI5" s="35"/>
      <c r="FJ5" s="35"/>
      <c r="FK5" s="35"/>
      <c r="FL5" s="35"/>
      <c r="FM5" s="35"/>
      <c r="FN5" s="35"/>
      <c r="FO5" s="35"/>
      <c r="FP5" s="35"/>
      <c r="FQ5" s="35"/>
      <c r="FR5" s="35"/>
      <c r="FS5" s="35"/>
      <c r="FT5" s="35"/>
      <c r="FU5" s="35"/>
      <c r="FV5" s="35"/>
      <c r="FW5" s="35"/>
      <c r="FX5" s="35"/>
      <c r="FY5" s="35"/>
      <c r="FZ5" s="35"/>
      <c r="GA5" s="35"/>
      <c r="GB5" s="35"/>
      <c r="GC5" s="35"/>
      <c r="GD5" s="35"/>
      <c r="GE5" s="35"/>
      <c r="GF5" s="35"/>
      <c r="GG5" s="35"/>
      <c r="GH5" s="35"/>
      <c r="GI5" s="35"/>
      <c r="GJ5" s="35"/>
      <c r="GK5" s="35"/>
      <c r="GL5" s="35"/>
      <c r="GM5" s="35"/>
      <c r="GN5" s="35"/>
      <c r="GO5" s="35"/>
      <c r="GP5" s="35"/>
      <c r="GQ5" s="35"/>
      <c r="GR5" s="35"/>
      <c r="GS5" s="35"/>
      <c r="GT5" s="35"/>
      <c r="GU5" s="35"/>
      <c r="GV5" s="35"/>
      <c r="GW5" s="35"/>
      <c r="GX5" s="35"/>
      <c r="GY5" s="35"/>
      <c r="GZ5" s="35"/>
      <c r="HA5" s="35"/>
      <c r="HB5" s="35"/>
      <c r="HC5" s="35"/>
      <c r="HD5" s="35"/>
      <c r="HE5" s="35"/>
      <c r="HF5" s="35"/>
      <c r="HG5" s="35"/>
      <c r="HH5" s="35"/>
      <c r="HI5" s="35"/>
      <c r="HJ5" s="35"/>
      <c r="HK5" s="35"/>
      <c r="HL5" s="35"/>
      <c r="HM5" s="35"/>
      <c r="HN5" s="35"/>
      <c r="HO5" s="35"/>
      <c r="HP5" s="35"/>
      <c r="HQ5" s="35"/>
      <c r="HR5" s="35"/>
      <c r="HS5" s="35"/>
      <c r="HT5" s="35"/>
      <c r="HU5" s="35"/>
      <c r="HV5" s="35"/>
      <c r="HW5" s="35"/>
      <c r="HX5" s="35"/>
      <c r="HY5" s="35"/>
      <c r="HZ5" s="35"/>
      <c r="IA5" s="35"/>
      <c r="IB5" s="35"/>
      <c r="IC5" s="35"/>
      <c r="ID5" s="35"/>
      <c r="IE5" s="35"/>
      <c r="IF5" s="35"/>
      <c r="IG5" s="35"/>
    </row>
    <row r="8" spans="1:256" x14ac:dyDescent="0.25">
      <c r="IV8" s="33"/>
    </row>
  </sheetData>
  <sheetProtection selectLockedCells="1" selectUnlockedCells="1"/>
  <mergeCells count="2">
    <mergeCell ref="B3:J3"/>
    <mergeCell ref="C5:D5"/>
  </mergeCells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7AF59-997D-4539-9232-B4E63744BAB3}">
  <dimension ref="A3:IV15"/>
  <sheetViews>
    <sheetView showGridLines="0" tabSelected="1" topLeftCell="A9" zoomScale="50" zoomScaleNormal="50" workbookViewId="0">
      <selection activeCell="B3" sqref="B3:J12"/>
    </sheetView>
  </sheetViews>
  <sheetFormatPr baseColWidth="10" defaultColWidth="11.42578125" defaultRowHeight="15" x14ac:dyDescent="0.25"/>
  <cols>
    <col min="1" max="1" width="3.140625" customWidth="1"/>
    <col min="2" max="2" width="5.42578125" customWidth="1"/>
    <col min="3" max="3" width="15.85546875" customWidth="1"/>
    <col min="4" max="4" width="22.28515625" customWidth="1"/>
    <col min="5" max="5" width="46.5703125" customWidth="1"/>
    <col min="6" max="6" width="13.42578125" customWidth="1"/>
    <col min="7" max="7" width="27" customWidth="1"/>
    <col min="8" max="8" width="16.7109375" style="34" customWidth="1"/>
    <col min="9" max="9" width="83.28515625" customWidth="1"/>
    <col min="10" max="10" width="27.5703125" customWidth="1"/>
    <col min="11" max="11" width="15.140625" bestFit="1" customWidth="1"/>
    <col min="12" max="12" width="13.42578125" customWidth="1"/>
    <col min="13" max="13" width="28.5703125" customWidth="1"/>
    <col min="14" max="14" width="33.28515625" customWidth="1"/>
    <col min="15" max="15" width="38.42578125" customWidth="1"/>
    <col min="16" max="16" width="10.28515625" customWidth="1"/>
    <col min="17" max="17" width="20.85546875" customWidth="1"/>
    <col min="18" max="18" width="17.5703125" customWidth="1"/>
    <col min="19" max="19" width="15.85546875" bestFit="1" customWidth="1"/>
    <col min="20" max="20" width="21.5703125" customWidth="1"/>
    <col min="21" max="21" width="18.42578125" bestFit="1" customWidth="1"/>
    <col min="22" max="22" width="18.5703125" customWidth="1"/>
    <col min="23" max="23" width="18.28515625" customWidth="1"/>
    <col min="24" max="24" width="18.42578125" customWidth="1"/>
    <col min="25" max="25" width="20" customWidth="1"/>
    <col min="26" max="26" width="25.7109375" customWidth="1"/>
    <col min="27" max="27" width="18" bestFit="1" customWidth="1"/>
    <col min="28" max="28" width="12.5703125" customWidth="1"/>
    <col min="29" max="29" width="11.5703125" bestFit="1" customWidth="1"/>
    <col min="30" max="30" width="15" customWidth="1"/>
    <col min="31" max="31" width="20.5703125" customWidth="1"/>
    <col min="32" max="32" width="19.140625" customWidth="1"/>
    <col min="33" max="33" width="18.5703125" customWidth="1"/>
    <col min="34" max="34" width="20.140625" bestFit="1" customWidth="1"/>
    <col min="35" max="35" width="18.42578125" bestFit="1" customWidth="1"/>
    <col min="36" max="36" width="18" customWidth="1"/>
    <col min="37" max="37" width="15.28515625" bestFit="1" customWidth="1"/>
    <col min="39" max="39" width="12.5703125" customWidth="1"/>
    <col min="40" max="40" width="16.28515625" bestFit="1" customWidth="1"/>
    <col min="41" max="41" width="14.42578125" bestFit="1" customWidth="1"/>
    <col min="42" max="42" width="16.28515625" bestFit="1" customWidth="1"/>
    <col min="43" max="43" width="18.85546875" bestFit="1" customWidth="1"/>
    <col min="44" max="44" width="16.28515625" bestFit="1" customWidth="1"/>
    <col min="46" max="47" width="11.5703125" bestFit="1" customWidth="1"/>
  </cols>
  <sheetData>
    <row r="3" spans="1:256" ht="26.25" customHeight="1" thickBot="1" x14ac:dyDescent="0.3">
      <c r="A3" s="1"/>
      <c r="B3" s="65" t="s">
        <v>67</v>
      </c>
      <c r="C3" s="65"/>
      <c r="D3" s="65"/>
      <c r="E3" s="65"/>
      <c r="F3" s="65"/>
      <c r="G3" s="65"/>
      <c r="H3" s="65"/>
      <c r="I3" s="65"/>
      <c r="J3" s="65"/>
      <c r="K3" s="2"/>
      <c r="L3" s="3"/>
      <c r="M3" s="3"/>
      <c r="N3" s="3"/>
      <c r="O3" s="4"/>
      <c r="P3" s="3"/>
      <c r="Q3" s="3"/>
      <c r="R3" s="3"/>
      <c r="S3" s="3"/>
      <c r="T3" s="3"/>
      <c r="U3" s="3"/>
      <c r="V3" s="5"/>
      <c r="W3" s="3"/>
      <c r="X3" s="3"/>
      <c r="Y3" s="3"/>
      <c r="Z3" s="6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</row>
    <row r="4" spans="1:256" ht="47.25" x14ac:dyDescent="0.25">
      <c r="A4" s="1"/>
      <c r="B4" s="7" t="s">
        <v>0</v>
      </c>
      <c r="C4" s="7" t="s">
        <v>1</v>
      </c>
      <c r="D4" s="7" t="s">
        <v>2</v>
      </c>
      <c r="E4" s="7" t="s">
        <v>3</v>
      </c>
      <c r="F4" s="7" t="s">
        <v>4</v>
      </c>
      <c r="G4" s="7" t="s">
        <v>5</v>
      </c>
      <c r="H4" s="7" t="s">
        <v>6</v>
      </c>
      <c r="I4" s="7" t="s">
        <v>7</v>
      </c>
      <c r="J4" s="7" t="s">
        <v>8</v>
      </c>
      <c r="K4" s="8"/>
      <c r="M4" s="9" t="s">
        <v>9</v>
      </c>
      <c r="N4" s="9" t="s">
        <v>10</v>
      </c>
      <c r="O4" s="9" t="s">
        <v>11</v>
      </c>
      <c r="P4" s="10" t="s">
        <v>12</v>
      </c>
      <c r="Q4" s="11" t="s">
        <v>13</v>
      </c>
      <c r="R4" s="12" t="s">
        <v>14</v>
      </c>
      <c r="S4" s="12" t="s">
        <v>15</v>
      </c>
      <c r="T4" s="13" t="s">
        <v>16</v>
      </c>
      <c r="U4" s="12" t="s">
        <v>17</v>
      </c>
      <c r="V4" s="12" t="s">
        <v>18</v>
      </c>
      <c r="W4" s="14" t="s">
        <v>19</v>
      </c>
      <c r="X4" s="15" t="s">
        <v>20</v>
      </c>
      <c r="Y4" s="10" t="s">
        <v>21</v>
      </c>
      <c r="Z4" s="16" t="s">
        <v>22</v>
      </c>
      <c r="AA4" s="17" t="s">
        <v>23</v>
      </c>
      <c r="AB4" s="17" t="s">
        <v>24</v>
      </c>
      <c r="AC4" s="17" t="s">
        <v>25</v>
      </c>
      <c r="AD4" s="17" t="s">
        <v>26</v>
      </c>
      <c r="AE4" s="18" t="s">
        <v>27</v>
      </c>
      <c r="AF4" s="15" t="s">
        <v>28</v>
      </c>
      <c r="AG4" s="15" t="s">
        <v>29</v>
      </c>
      <c r="AH4" s="19" t="s">
        <v>17</v>
      </c>
      <c r="AI4" s="20" t="s">
        <v>30</v>
      </c>
      <c r="AJ4" s="20" t="s">
        <v>31</v>
      </c>
      <c r="AK4" s="21" t="s">
        <v>32</v>
      </c>
      <c r="AL4" s="22"/>
      <c r="AM4" s="22"/>
      <c r="AN4" s="22"/>
      <c r="AO4" s="22"/>
      <c r="AP4" s="22"/>
      <c r="AQ4" s="22"/>
      <c r="AR4" s="23"/>
      <c r="AS4" s="24"/>
      <c r="AT4" s="24"/>
    </row>
    <row r="5" spans="1:256" s="40" customFormat="1" ht="190.5" customHeight="1" x14ac:dyDescent="0.3">
      <c r="A5" s="35"/>
      <c r="B5" s="36">
        <v>1</v>
      </c>
      <c r="C5" s="64" t="s">
        <v>70</v>
      </c>
      <c r="D5" s="64" t="s">
        <v>69</v>
      </c>
      <c r="E5" s="59" t="s">
        <v>42</v>
      </c>
      <c r="F5" s="37">
        <v>1000</v>
      </c>
      <c r="G5" s="38">
        <v>2.79</v>
      </c>
      <c r="H5" s="63" t="s">
        <v>80</v>
      </c>
      <c r="I5" s="56" t="s">
        <v>73</v>
      </c>
      <c r="J5" s="38">
        <f t="shared" ref="J5" si="0">F5*G5</f>
        <v>2790</v>
      </c>
      <c r="K5" s="39"/>
      <c r="L5" s="57">
        <f t="shared" ref="L5" si="1">T5/J5</f>
        <v>0.29587813620071685</v>
      </c>
      <c r="M5" s="49" t="s">
        <v>50</v>
      </c>
      <c r="N5" s="49" t="s">
        <v>71</v>
      </c>
      <c r="O5" s="49" t="s">
        <v>72</v>
      </c>
      <c r="P5" s="50"/>
      <c r="Q5" s="41">
        <v>1.27</v>
      </c>
      <c r="R5" s="26">
        <v>65</v>
      </c>
      <c r="S5" s="27">
        <f t="shared" ref="S5" si="2">Q5*R5/100</f>
        <v>0.82550000000000001</v>
      </c>
      <c r="T5" s="42">
        <f t="shared" ref="T5" si="3">S5*V5</f>
        <v>825.5</v>
      </c>
      <c r="U5" s="28">
        <f t="shared" ref="U5" si="4">Q5+S5</f>
        <v>2.0954999999999999</v>
      </c>
      <c r="V5" s="43">
        <f t="shared" ref="V5" si="5">F5</f>
        <v>1000</v>
      </c>
      <c r="W5" s="29">
        <f>Q5*50</f>
        <v>63.5</v>
      </c>
      <c r="X5" s="44">
        <v>180</v>
      </c>
      <c r="Y5" s="45">
        <f t="shared" ref="Y5" si="6">V5*U5+W5+X5</f>
        <v>2339</v>
      </c>
      <c r="Z5" s="46" t="s">
        <v>91</v>
      </c>
      <c r="AA5" s="30">
        <v>350</v>
      </c>
      <c r="AB5" s="31">
        <v>1</v>
      </c>
      <c r="AC5" s="31">
        <v>1</v>
      </c>
      <c r="AD5" s="31">
        <v>1</v>
      </c>
      <c r="AE5" s="47">
        <f t="shared" ref="AE5" si="7">AA5*AB5*AC5*AD5</f>
        <v>350</v>
      </c>
      <c r="AF5" s="32">
        <f>V5/500*4.85</f>
        <v>9.6999999999999993</v>
      </c>
      <c r="AG5" s="48">
        <f t="shared" ref="AG5" si="8">2%*(Y5+AE5+AF5)</f>
        <v>53.973999999999997</v>
      </c>
      <c r="AH5" s="47">
        <f t="shared" ref="AH5" si="9">Y5+AE5+AG5+AF5</f>
        <v>2752.674</v>
      </c>
      <c r="AI5" s="51">
        <f t="shared" ref="AI5" si="10">AH5/V5</f>
        <v>2.7526739999999998</v>
      </c>
      <c r="AJ5" s="52">
        <f t="shared" ref="AJ5" si="11">AI5*18%</f>
        <v>0.49548131999999995</v>
      </c>
      <c r="AK5" s="53">
        <f t="shared" ref="AK5" si="12">AI5+AJ5</f>
        <v>3.24815532</v>
      </c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  <c r="EY5" s="35"/>
      <c r="EZ5" s="35"/>
      <c r="FA5" s="35"/>
      <c r="FB5" s="35"/>
      <c r="FC5" s="35"/>
      <c r="FD5" s="35"/>
      <c r="FE5" s="35"/>
      <c r="FF5" s="35"/>
      <c r="FG5" s="35"/>
      <c r="FH5" s="35"/>
      <c r="FI5" s="35"/>
      <c r="FJ5" s="35"/>
      <c r="FK5" s="35"/>
      <c r="FL5" s="35"/>
      <c r="FM5" s="35"/>
      <c r="FN5" s="35"/>
      <c r="FO5" s="35"/>
      <c r="FP5" s="35"/>
      <c r="FQ5" s="35"/>
      <c r="FR5" s="35"/>
      <c r="FS5" s="35"/>
      <c r="FT5" s="35"/>
      <c r="FU5" s="35"/>
      <c r="FV5" s="35"/>
      <c r="FW5" s="35"/>
      <c r="FX5" s="35"/>
      <c r="FY5" s="35"/>
      <c r="FZ5" s="35"/>
      <c r="GA5" s="35"/>
      <c r="GB5" s="35"/>
      <c r="GC5" s="35"/>
      <c r="GD5" s="35"/>
      <c r="GE5" s="35"/>
      <c r="GF5" s="35"/>
      <c r="GG5" s="35"/>
      <c r="GH5" s="35"/>
      <c r="GI5" s="35"/>
      <c r="GJ5" s="35"/>
      <c r="GK5" s="35"/>
      <c r="GL5" s="35"/>
      <c r="GM5" s="35"/>
      <c r="GN5" s="35"/>
      <c r="GO5" s="35"/>
      <c r="GP5" s="35"/>
      <c r="GQ5" s="35"/>
      <c r="GR5" s="35"/>
      <c r="GS5" s="35"/>
      <c r="GT5" s="35"/>
      <c r="GU5" s="35"/>
      <c r="GV5" s="35"/>
      <c r="GW5" s="35"/>
      <c r="GX5" s="35"/>
      <c r="GY5" s="35"/>
      <c r="GZ5" s="35"/>
      <c r="HA5" s="35"/>
      <c r="HB5" s="35"/>
      <c r="HC5" s="35"/>
      <c r="HD5" s="35"/>
      <c r="HE5" s="35"/>
      <c r="HF5" s="35"/>
      <c r="HG5" s="35"/>
      <c r="HH5" s="35"/>
      <c r="HI5" s="35"/>
      <c r="HJ5" s="35"/>
      <c r="HK5" s="35"/>
      <c r="HL5" s="35"/>
      <c r="HM5" s="35"/>
      <c r="HN5" s="35"/>
      <c r="HO5" s="35"/>
      <c r="HP5" s="35"/>
      <c r="HQ5" s="35"/>
      <c r="HR5" s="35"/>
      <c r="HS5" s="35"/>
      <c r="HT5" s="35"/>
      <c r="HU5" s="35"/>
      <c r="HV5" s="35"/>
      <c r="HW5" s="35"/>
      <c r="HX5" s="35"/>
      <c r="HY5" s="35"/>
      <c r="HZ5" s="35"/>
      <c r="IA5" s="35"/>
      <c r="IB5" s="35"/>
      <c r="IC5" s="35"/>
      <c r="ID5" s="35"/>
      <c r="IE5" s="35"/>
      <c r="IF5" s="35"/>
      <c r="IG5" s="35"/>
    </row>
    <row r="6" spans="1:256" s="40" customFormat="1" ht="190.5" customHeight="1" x14ac:dyDescent="0.3">
      <c r="A6" s="35"/>
      <c r="B6" s="36">
        <v>2</v>
      </c>
      <c r="C6" s="67" t="s">
        <v>55</v>
      </c>
      <c r="D6" s="68"/>
      <c r="E6" s="59" t="s">
        <v>42</v>
      </c>
      <c r="F6" s="37">
        <v>1000</v>
      </c>
      <c r="G6" s="38">
        <v>3.19</v>
      </c>
      <c r="H6" s="25" t="s">
        <v>79</v>
      </c>
      <c r="I6" s="60" t="s">
        <v>98</v>
      </c>
      <c r="J6" s="38">
        <f t="shared" ref="J6:J8" si="13">F6*G6</f>
        <v>3190</v>
      </c>
      <c r="K6" s="39"/>
      <c r="L6" s="57">
        <f t="shared" ref="L6:L7" si="14">T6/J6</f>
        <v>0.31482502993528599</v>
      </c>
      <c r="M6" s="49" t="s">
        <v>56</v>
      </c>
      <c r="N6" s="49"/>
      <c r="O6" s="49" t="s">
        <v>85</v>
      </c>
      <c r="P6" s="50"/>
      <c r="Q6" s="41">
        <f>1.8/1.165</f>
        <v>1.5450643776824033</v>
      </c>
      <c r="R6" s="26">
        <v>65</v>
      </c>
      <c r="S6" s="27">
        <f t="shared" ref="S6:S8" si="15">Q6*R6/100</f>
        <v>1.0042918454935623</v>
      </c>
      <c r="T6" s="42">
        <f t="shared" ref="T6:T8" si="16">S6*V6</f>
        <v>1004.2918454935623</v>
      </c>
      <c r="U6" s="28">
        <f t="shared" ref="U6:U8" si="17">Q6+S6</f>
        <v>2.5493562231759657</v>
      </c>
      <c r="V6" s="43">
        <f t="shared" ref="V6:V8" si="18">F6</f>
        <v>1000</v>
      </c>
      <c r="W6" s="29">
        <f>Q6*100</f>
        <v>154.50643776824035</v>
      </c>
      <c r="X6" s="44">
        <f>15+35+35+100</f>
        <v>185</v>
      </c>
      <c r="Y6" s="45">
        <f t="shared" ref="Y6:Y8" si="19">V6*U6+W6+X6</f>
        <v>2888.8626609442058</v>
      </c>
      <c r="Z6" s="46" t="s">
        <v>74</v>
      </c>
      <c r="AA6" s="30">
        <v>0</v>
      </c>
      <c r="AB6" s="31">
        <v>1</v>
      </c>
      <c r="AC6" s="31">
        <v>1</v>
      </c>
      <c r="AD6" s="31">
        <v>1</v>
      </c>
      <c r="AE6" s="47">
        <f t="shared" ref="AE6:AE8" si="20">AA6*AB6*AC6*AD6</f>
        <v>0</v>
      </c>
      <c r="AF6" s="32">
        <f>V6/250*4.85</f>
        <v>19.399999999999999</v>
      </c>
      <c r="AG6" s="48">
        <f t="shared" ref="AG6:AG8" si="21">2%*(Y6+AE6+AF6)</f>
        <v>58.165253218884118</v>
      </c>
      <c r="AH6" s="47">
        <f t="shared" ref="AH6:AH8" si="22">Y6+AE6+AG6+AF6</f>
        <v>2966.42791416309</v>
      </c>
      <c r="AI6" s="51">
        <f t="shared" ref="AI6:AI8" si="23">AH6/V6</f>
        <v>2.96642791416309</v>
      </c>
      <c r="AJ6" s="52">
        <f t="shared" ref="AJ6:AJ8" si="24">AI6*18%</f>
        <v>0.53395702454935623</v>
      </c>
      <c r="AK6" s="53">
        <f t="shared" ref="AK6:AK8" si="25">AI6+AJ6</f>
        <v>3.5003849387124464</v>
      </c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</row>
    <row r="7" spans="1:256" s="40" customFormat="1" ht="190.5" customHeight="1" x14ac:dyDescent="0.3">
      <c r="A7" s="35"/>
      <c r="B7" s="36">
        <v>3</v>
      </c>
      <c r="C7" s="64" t="s">
        <v>75</v>
      </c>
      <c r="D7" s="64" t="s">
        <v>68</v>
      </c>
      <c r="E7" s="59" t="s">
        <v>42</v>
      </c>
      <c r="F7" s="37">
        <v>1000</v>
      </c>
      <c r="G7" s="38">
        <v>3.49</v>
      </c>
      <c r="H7" s="25" t="s">
        <v>39</v>
      </c>
      <c r="I7" s="56" t="s">
        <v>92</v>
      </c>
      <c r="J7" s="38">
        <f t="shared" si="13"/>
        <v>3490</v>
      </c>
      <c r="K7" s="39"/>
      <c r="L7" s="57">
        <f t="shared" si="14"/>
        <v>0.25787965616045844</v>
      </c>
      <c r="M7" s="49" t="s">
        <v>89</v>
      </c>
      <c r="N7" s="49"/>
      <c r="O7" s="49" t="s">
        <v>90</v>
      </c>
      <c r="P7" s="50"/>
      <c r="Q7" s="41">
        <v>2</v>
      </c>
      <c r="R7" s="26">
        <v>45</v>
      </c>
      <c r="S7" s="27">
        <f t="shared" si="15"/>
        <v>0.9</v>
      </c>
      <c r="T7" s="42">
        <f t="shared" si="16"/>
        <v>900</v>
      </c>
      <c r="U7" s="28">
        <f t="shared" si="17"/>
        <v>2.9</v>
      </c>
      <c r="V7" s="43">
        <f t="shared" si="18"/>
        <v>1000</v>
      </c>
      <c r="W7" s="29">
        <f>Q7*10</f>
        <v>20</v>
      </c>
      <c r="X7" s="44">
        <v>180</v>
      </c>
      <c r="Y7" s="45">
        <f t="shared" si="19"/>
        <v>3100</v>
      </c>
      <c r="Z7" s="46" t="s">
        <v>49</v>
      </c>
      <c r="AA7" s="30">
        <v>300</v>
      </c>
      <c r="AB7" s="31">
        <v>1</v>
      </c>
      <c r="AC7" s="31">
        <v>1</v>
      </c>
      <c r="AD7" s="31">
        <v>1</v>
      </c>
      <c r="AE7" s="47">
        <f t="shared" si="20"/>
        <v>300</v>
      </c>
      <c r="AF7" s="32">
        <f>V7/500*4.85</f>
        <v>9.6999999999999993</v>
      </c>
      <c r="AG7" s="48">
        <f t="shared" si="21"/>
        <v>68.194000000000003</v>
      </c>
      <c r="AH7" s="47">
        <f t="shared" si="22"/>
        <v>3477.8939999999998</v>
      </c>
      <c r="AI7" s="51">
        <f t="shared" si="23"/>
        <v>3.4778939999999996</v>
      </c>
      <c r="AJ7" s="52">
        <f t="shared" si="24"/>
        <v>0.62602091999999987</v>
      </c>
      <c r="AK7" s="53">
        <f t="shared" si="25"/>
        <v>4.1039149199999994</v>
      </c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</row>
    <row r="8" spans="1:256" s="40" customFormat="1" ht="229.5" customHeight="1" x14ac:dyDescent="0.3">
      <c r="A8" s="35"/>
      <c r="B8" s="36">
        <v>4</v>
      </c>
      <c r="C8" s="67" t="s">
        <v>87</v>
      </c>
      <c r="D8" s="68"/>
      <c r="E8" s="59" t="s">
        <v>42</v>
      </c>
      <c r="F8" s="37">
        <v>1000</v>
      </c>
      <c r="G8" s="38">
        <v>3.59</v>
      </c>
      <c r="H8" s="25" t="s">
        <v>80</v>
      </c>
      <c r="I8" s="61" t="s">
        <v>88</v>
      </c>
      <c r="J8" s="38">
        <f t="shared" si="13"/>
        <v>3590</v>
      </c>
      <c r="K8" s="39"/>
      <c r="L8" s="57">
        <f>T8/J8</f>
        <v>0.29415041782729806</v>
      </c>
      <c r="M8" s="49" t="s">
        <v>51</v>
      </c>
      <c r="N8" s="49"/>
      <c r="O8" s="49" t="s">
        <v>52</v>
      </c>
      <c r="P8" s="50"/>
      <c r="Q8" s="41">
        <v>2.2000000000000002</v>
      </c>
      <c r="R8" s="26">
        <v>48</v>
      </c>
      <c r="S8" s="27">
        <f t="shared" si="15"/>
        <v>1.056</v>
      </c>
      <c r="T8" s="42">
        <f t="shared" si="16"/>
        <v>1056</v>
      </c>
      <c r="U8" s="28">
        <f t="shared" si="17"/>
        <v>3.2560000000000002</v>
      </c>
      <c r="V8" s="43">
        <f t="shared" si="18"/>
        <v>1000</v>
      </c>
      <c r="W8" s="29">
        <f>Q8*8</f>
        <v>17.600000000000001</v>
      </c>
      <c r="X8" s="44">
        <f>20+60+100</f>
        <v>180</v>
      </c>
      <c r="Y8" s="45">
        <f t="shared" si="19"/>
        <v>3453.6</v>
      </c>
      <c r="Z8" s="46" t="s">
        <v>74</v>
      </c>
      <c r="AA8" s="30">
        <v>0</v>
      </c>
      <c r="AB8" s="31">
        <v>1</v>
      </c>
      <c r="AC8" s="31">
        <v>1</v>
      </c>
      <c r="AD8" s="31">
        <v>1</v>
      </c>
      <c r="AE8" s="47">
        <f t="shared" si="20"/>
        <v>0</v>
      </c>
      <c r="AF8" s="32">
        <f>V8/120*4.85</f>
        <v>40.416666666666664</v>
      </c>
      <c r="AG8" s="48">
        <f t="shared" si="21"/>
        <v>69.880333333333326</v>
      </c>
      <c r="AH8" s="47">
        <f t="shared" si="22"/>
        <v>3563.8969999999999</v>
      </c>
      <c r="AI8" s="51">
        <f t="shared" si="23"/>
        <v>3.5638969999999999</v>
      </c>
      <c r="AJ8" s="52">
        <f t="shared" si="24"/>
        <v>0.64150145999999997</v>
      </c>
      <c r="AK8" s="53">
        <f t="shared" si="25"/>
        <v>4.2053984599999996</v>
      </c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</row>
    <row r="9" spans="1:256" s="40" customFormat="1" ht="218.25" customHeight="1" x14ac:dyDescent="0.3">
      <c r="A9" s="35"/>
      <c r="B9" s="36">
        <v>5</v>
      </c>
      <c r="C9" s="58" t="s">
        <v>53</v>
      </c>
      <c r="D9" s="58" t="s">
        <v>54</v>
      </c>
      <c r="E9" s="59" t="s">
        <v>42</v>
      </c>
      <c r="F9" s="37">
        <v>1000</v>
      </c>
      <c r="G9" s="38">
        <v>5.39</v>
      </c>
      <c r="H9" s="25" t="s">
        <v>61</v>
      </c>
      <c r="I9" s="56" t="s">
        <v>84</v>
      </c>
      <c r="J9" s="38">
        <f t="shared" ref="J9" si="26">F9*G9</f>
        <v>5390</v>
      </c>
      <c r="K9" s="39"/>
      <c r="L9" s="57">
        <f t="shared" ref="L9" si="27">T9/J9</f>
        <v>0.24341372912801487</v>
      </c>
      <c r="M9" s="49" t="s">
        <v>82</v>
      </c>
      <c r="N9" s="49" t="s">
        <v>81</v>
      </c>
      <c r="O9" s="49" t="s">
        <v>83</v>
      </c>
      <c r="P9" s="50"/>
      <c r="Q9" s="41">
        <v>3.2</v>
      </c>
      <c r="R9" s="26">
        <v>41</v>
      </c>
      <c r="S9" s="27">
        <f t="shared" ref="S9:S10" si="28">Q9*R9/100</f>
        <v>1.3120000000000003</v>
      </c>
      <c r="T9" s="42">
        <f t="shared" ref="T9:T10" si="29">S9*V9</f>
        <v>1312.0000000000002</v>
      </c>
      <c r="U9" s="28">
        <f t="shared" ref="U9:U10" si="30">Q9+S9</f>
        <v>4.5120000000000005</v>
      </c>
      <c r="V9" s="43">
        <f t="shared" ref="V9:V10" si="31">F9</f>
        <v>1000</v>
      </c>
      <c r="W9" s="29">
        <f>Q9*8</f>
        <v>25.6</v>
      </c>
      <c r="X9" s="44">
        <f>20+80+60+120</f>
        <v>280</v>
      </c>
      <c r="Y9" s="45">
        <f t="shared" ref="Y9:Y10" si="32">V9*U9+W9+X9</f>
        <v>4817.6000000000004</v>
      </c>
      <c r="Z9" s="46" t="s">
        <v>48</v>
      </c>
      <c r="AA9" s="30">
        <f>300+100</f>
        <v>400</v>
      </c>
      <c r="AB9" s="31">
        <v>1</v>
      </c>
      <c r="AC9" s="31">
        <v>1</v>
      </c>
      <c r="AD9" s="31">
        <v>1</v>
      </c>
      <c r="AE9" s="47">
        <f t="shared" ref="AE9:AE10" si="33">AA9*AB9*AC9*AD9</f>
        <v>400</v>
      </c>
      <c r="AF9" s="32">
        <f>V9/50*3.85</f>
        <v>77</v>
      </c>
      <c r="AG9" s="48">
        <f>2%*(Y9+AE9+AF9)</f>
        <v>105.89200000000001</v>
      </c>
      <c r="AH9" s="47">
        <f t="shared" ref="AH9" si="34">Y9+AE9+AG9+AF9</f>
        <v>5400.4920000000002</v>
      </c>
      <c r="AI9" s="51">
        <f t="shared" ref="AI9" si="35">AH9/V9</f>
        <v>5.4004919999999998</v>
      </c>
      <c r="AJ9" s="52">
        <f t="shared" ref="AJ9:AJ10" si="36">AI9*18%</f>
        <v>0.97208855999999999</v>
      </c>
      <c r="AK9" s="53">
        <f t="shared" ref="AK9:AK10" si="37">AI9+AJ9</f>
        <v>6.3725805599999994</v>
      </c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</row>
    <row r="10" spans="1:256" s="40" customFormat="1" ht="217.5" customHeight="1" x14ac:dyDescent="0.3">
      <c r="A10" s="36">
        <v>5</v>
      </c>
      <c r="B10" s="36">
        <v>6</v>
      </c>
      <c r="C10" s="64" t="s">
        <v>77</v>
      </c>
      <c r="D10" s="64" t="s">
        <v>76</v>
      </c>
      <c r="E10" s="59" t="s">
        <v>42</v>
      </c>
      <c r="F10" s="37">
        <v>1000</v>
      </c>
      <c r="G10" s="38">
        <v>7.79</v>
      </c>
      <c r="H10" s="25" t="s">
        <v>39</v>
      </c>
      <c r="I10" s="56" t="s">
        <v>95</v>
      </c>
      <c r="J10" s="38">
        <f t="shared" ref="J10" si="38">F10*G10</f>
        <v>7790</v>
      </c>
      <c r="K10" s="39"/>
      <c r="L10" s="57">
        <f t="shared" ref="L10" si="39">T10/J10</f>
        <v>0.23106546854942234</v>
      </c>
      <c r="M10" s="49" t="s">
        <v>94</v>
      </c>
      <c r="N10" s="49" t="s">
        <v>78</v>
      </c>
      <c r="O10" s="49" t="s">
        <v>93</v>
      </c>
      <c r="P10" s="50"/>
      <c r="Q10" s="41">
        <v>4.8</v>
      </c>
      <c r="R10" s="26">
        <v>37.5</v>
      </c>
      <c r="S10" s="27">
        <f t="shared" si="28"/>
        <v>1.8</v>
      </c>
      <c r="T10" s="42">
        <f t="shared" si="29"/>
        <v>1800</v>
      </c>
      <c r="U10" s="28">
        <f t="shared" si="30"/>
        <v>6.6</v>
      </c>
      <c r="V10" s="43">
        <f t="shared" si="31"/>
        <v>1000</v>
      </c>
      <c r="W10" s="29">
        <f>Q10*5</f>
        <v>24</v>
      </c>
      <c r="X10" s="44">
        <f>20+80+60+120</f>
        <v>280</v>
      </c>
      <c r="Y10" s="45">
        <f t="shared" si="32"/>
        <v>6904</v>
      </c>
      <c r="Z10" s="46" t="s">
        <v>49</v>
      </c>
      <c r="AA10" s="30">
        <f>600</f>
        <v>600</v>
      </c>
      <c r="AB10" s="31">
        <v>1</v>
      </c>
      <c r="AC10" s="31">
        <v>1</v>
      </c>
      <c r="AD10" s="31">
        <v>1</v>
      </c>
      <c r="AE10" s="47">
        <f t="shared" si="33"/>
        <v>600</v>
      </c>
      <c r="AF10" s="32">
        <f>V10/40*4.85</f>
        <v>121.24999999999999</v>
      </c>
      <c r="AG10" s="48">
        <f t="shared" ref="AG10" si="40">2%*(Y10+AE10+AF10)</f>
        <v>152.505</v>
      </c>
      <c r="AH10" s="47">
        <f t="shared" ref="AH10" si="41">Y10+AE10+AG10+AF10</f>
        <v>7777.7550000000001</v>
      </c>
      <c r="AI10" s="51">
        <f t="shared" ref="AI10" si="42">AH10/V10</f>
        <v>7.777755</v>
      </c>
      <c r="AJ10" s="52">
        <f t="shared" si="36"/>
        <v>1.3999959</v>
      </c>
      <c r="AK10" s="53">
        <f t="shared" si="37"/>
        <v>9.1777508999999995</v>
      </c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5"/>
      <c r="FP10" s="35"/>
      <c r="FQ10" s="35"/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</row>
    <row r="11" spans="1:256" s="40" customFormat="1" ht="190.5" customHeight="1" x14ac:dyDescent="0.3">
      <c r="A11" s="35"/>
      <c r="B11" s="36">
        <v>7</v>
      </c>
      <c r="C11" s="58" t="s">
        <v>63</v>
      </c>
      <c r="D11" s="58" t="s">
        <v>62</v>
      </c>
      <c r="E11" s="59" t="s">
        <v>42</v>
      </c>
      <c r="F11" s="37">
        <v>500</v>
      </c>
      <c r="G11" s="38">
        <v>10.9</v>
      </c>
      <c r="H11" s="25" t="s">
        <v>39</v>
      </c>
      <c r="I11" s="62" t="s">
        <v>97</v>
      </c>
      <c r="J11" s="38">
        <f t="shared" ref="J11:J12" si="43">F11*G11</f>
        <v>5450</v>
      </c>
      <c r="K11" s="39"/>
      <c r="L11" s="57">
        <f t="shared" ref="L11:L12" si="44">T11/J11</f>
        <v>0.25136827184313104</v>
      </c>
      <c r="M11" s="49" t="s">
        <v>64</v>
      </c>
      <c r="N11" s="49" t="s">
        <v>65</v>
      </c>
      <c r="O11" s="49" t="s">
        <v>66</v>
      </c>
      <c r="P11" s="50"/>
      <c r="Q11" s="41">
        <f>7.6/1.165</f>
        <v>6.5236051502145918</v>
      </c>
      <c r="R11" s="26">
        <v>42</v>
      </c>
      <c r="S11" s="27">
        <f t="shared" ref="S11:S12" si="45">Q11*R11/100</f>
        <v>2.7399141630901283</v>
      </c>
      <c r="T11" s="42">
        <f t="shared" ref="T11:T12" si="46">S11*V11</f>
        <v>1369.9570815450641</v>
      </c>
      <c r="U11" s="28">
        <f t="shared" ref="U11:U12" si="47">Q11+S11</f>
        <v>9.2635193133047196</v>
      </c>
      <c r="V11" s="43">
        <f t="shared" ref="V11:V12" si="48">F11</f>
        <v>500</v>
      </c>
      <c r="W11" s="29">
        <f>Q11*5</f>
        <v>32.618025751072956</v>
      </c>
      <c r="X11" s="44">
        <f>20+60+40+100</f>
        <v>220</v>
      </c>
      <c r="Y11" s="45">
        <f t="shared" ref="Y11:Y12" si="49">V11*U11+W11+X11</f>
        <v>4884.377682403433</v>
      </c>
      <c r="Z11" s="46" t="s">
        <v>86</v>
      </c>
      <c r="AA11" s="30">
        <f>1.8*500</f>
        <v>900</v>
      </c>
      <c r="AB11" s="31">
        <v>1</v>
      </c>
      <c r="AC11" s="31">
        <v>1</v>
      </c>
      <c r="AD11" s="31">
        <v>1</v>
      </c>
      <c r="AE11" s="47">
        <f t="shared" ref="AE11:AE12" si="50">AA11*AB11*AC11*AD11</f>
        <v>900</v>
      </c>
      <c r="AF11" s="32">
        <f>V11/50*3.85</f>
        <v>38.5</v>
      </c>
      <c r="AG11" s="48">
        <f t="shared" ref="AG11" si="51">2%*(Y11+AE11+AF11)</f>
        <v>116.45755364806867</v>
      </c>
      <c r="AH11" s="47">
        <f t="shared" ref="AH11:AH12" si="52">Y11+AE11+AG11+AF11</f>
        <v>5939.3352360515019</v>
      </c>
      <c r="AI11" s="51">
        <f t="shared" ref="AI11:AI12" si="53">AH11/V11</f>
        <v>11.878670472103003</v>
      </c>
      <c r="AJ11" s="52">
        <f t="shared" ref="AJ11:AJ12" si="54">AI11*18%</f>
        <v>2.1381606849785406</v>
      </c>
      <c r="AK11" s="53">
        <f t="shared" ref="AK11:AK12" si="55">AI11+AJ11</f>
        <v>14.016831157081544</v>
      </c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</row>
    <row r="12" spans="1:256" s="40" customFormat="1" ht="190.5" customHeight="1" x14ac:dyDescent="0.3">
      <c r="A12" s="35"/>
      <c r="B12" s="36">
        <v>8</v>
      </c>
      <c r="C12" s="64" t="s">
        <v>58</v>
      </c>
      <c r="D12" s="64" t="s">
        <v>59</v>
      </c>
      <c r="E12" s="59" t="s">
        <v>42</v>
      </c>
      <c r="F12" s="37">
        <v>1000</v>
      </c>
      <c r="G12" s="38">
        <f t="shared" ref="G12" si="56">AI12</f>
        <v>20.432007600000002</v>
      </c>
      <c r="H12" s="63" t="s">
        <v>80</v>
      </c>
      <c r="I12" s="62" t="s">
        <v>96</v>
      </c>
      <c r="J12" s="38">
        <f t="shared" si="43"/>
        <v>20432.007600000001</v>
      </c>
      <c r="K12" s="39"/>
      <c r="L12" s="57">
        <f t="shared" si="44"/>
        <v>0.25558428237859504</v>
      </c>
      <c r="M12" s="49" t="s">
        <v>50</v>
      </c>
      <c r="N12" s="49" t="s">
        <v>57</v>
      </c>
      <c r="O12" s="49" t="s">
        <v>60</v>
      </c>
      <c r="P12" s="50"/>
      <c r="Q12" s="41">
        <v>13.39</v>
      </c>
      <c r="R12" s="26">
        <v>39</v>
      </c>
      <c r="S12" s="27">
        <f t="shared" si="45"/>
        <v>5.2221000000000002</v>
      </c>
      <c r="T12" s="42">
        <f t="shared" si="46"/>
        <v>5222.1000000000004</v>
      </c>
      <c r="U12" s="28">
        <f t="shared" si="47"/>
        <v>18.612100000000002</v>
      </c>
      <c r="V12" s="43">
        <f t="shared" si="48"/>
        <v>1000</v>
      </c>
      <c r="W12" s="29">
        <f>Q12*2</f>
        <v>26.78</v>
      </c>
      <c r="X12" s="44">
        <f>15+35+35+70</f>
        <v>155</v>
      </c>
      <c r="Y12" s="45">
        <f t="shared" si="49"/>
        <v>18793.88</v>
      </c>
      <c r="Z12" s="46" t="s">
        <v>49</v>
      </c>
      <c r="AA12" s="30">
        <v>1000</v>
      </c>
      <c r="AB12" s="31">
        <v>1</v>
      </c>
      <c r="AC12" s="31">
        <v>1</v>
      </c>
      <c r="AD12" s="31">
        <v>1</v>
      </c>
      <c r="AE12" s="47">
        <f t="shared" si="50"/>
        <v>1000</v>
      </c>
      <c r="AF12" s="32">
        <f t="shared" ref="AF12" si="57">V12/12*2.85</f>
        <v>237.5</v>
      </c>
      <c r="AG12" s="48">
        <f t="shared" ref="AG12" si="58">2%*(Y12+AE12+AF12)</f>
        <v>400.62760000000003</v>
      </c>
      <c r="AH12" s="47">
        <f t="shared" si="52"/>
        <v>20432.007600000001</v>
      </c>
      <c r="AI12" s="51">
        <f t="shared" si="53"/>
        <v>20.432007600000002</v>
      </c>
      <c r="AJ12" s="52">
        <f t="shared" si="54"/>
        <v>3.6777613680000001</v>
      </c>
      <c r="AK12" s="53">
        <f t="shared" si="55"/>
        <v>24.109768968000001</v>
      </c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  <c r="FN12" s="35"/>
      <c r="FO12" s="35"/>
      <c r="FP12" s="35"/>
      <c r="FQ12" s="35"/>
      <c r="FR12" s="35"/>
      <c r="FS12" s="35"/>
      <c r="FT12" s="35"/>
      <c r="FU12" s="35"/>
      <c r="FV12" s="35"/>
      <c r="FW12" s="35"/>
      <c r="FX12" s="35"/>
      <c r="FY12" s="35"/>
      <c r="FZ12" s="35"/>
      <c r="GA12" s="35"/>
      <c r="GB12" s="35"/>
      <c r="GC12" s="35"/>
      <c r="GD12" s="35"/>
      <c r="GE12" s="35"/>
      <c r="GF12" s="35"/>
      <c r="GG12" s="35"/>
      <c r="GH12" s="35"/>
      <c r="GI12" s="35"/>
      <c r="GJ12" s="35"/>
      <c r="GK12" s="35"/>
      <c r="GL12" s="35"/>
      <c r="GM12" s="35"/>
      <c r="GN12" s="35"/>
      <c r="GO12" s="35"/>
      <c r="GP12" s="35"/>
      <c r="GQ12" s="35"/>
      <c r="GR12" s="35"/>
      <c r="GS12" s="35"/>
      <c r="GT12" s="35"/>
      <c r="GU12" s="35"/>
      <c r="GV12" s="35"/>
      <c r="GW12" s="35"/>
      <c r="GX12" s="35"/>
      <c r="GY12" s="35"/>
      <c r="GZ12" s="35"/>
      <c r="HA12" s="35"/>
      <c r="HB12" s="35"/>
      <c r="HC12" s="35"/>
      <c r="HD12" s="35"/>
      <c r="HE12" s="35"/>
      <c r="HF12" s="35"/>
      <c r="HG12" s="35"/>
      <c r="HH12" s="35"/>
      <c r="HI12" s="35"/>
      <c r="HJ12" s="35"/>
      <c r="HK12" s="35"/>
      <c r="HL12" s="35"/>
      <c r="HM12" s="35"/>
      <c r="HN12" s="35"/>
      <c r="HO12" s="35"/>
      <c r="HP12" s="35"/>
      <c r="HQ12" s="35"/>
      <c r="HR12" s="35"/>
      <c r="HS12" s="35"/>
      <c r="HT12" s="35"/>
      <c r="HU12" s="35"/>
      <c r="HV12" s="35"/>
      <c r="HW12" s="35"/>
      <c r="HX12" s="35"/>
      <c r="HY12" s="35"/>
      <c r="HZ12" s="35"/>
      <c r="IA12" s="35"/>
      <c r="IB12" s="35"/>
      <c r="IC12" s="35"/>
      <c r="ID12" s="35"/>
      <c r="IE12" s="35"/>
      <c r="IF12" s="35"/>
      <c r="IG12" s="35"/>
    </row>
    <row r="15" spans="1:256" x14ac:dyDescent="0.25">
      <c r="H15"/>
      <c r="IV15" s="33"/>
    </row>
  </sheetData>
  <sheetProtection selectLockedCells="1" selectUnlockedCells="1"/>
  <mergeCells count="3">
    <mergeCell ref="B3:J3"/>
    <mergeCell ref="C6:D6"/>
    <mergeCell ref="C8:D8"/>
  </mergeCells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FEBRERO</vt:lpstr>
      <vt:lpstr>MAYO</vt:lpstr>
      <vt:lpstr>JUNIO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Lady Diana Orellana Estrada</dc:creator>
  <cp:keywords/>
  <dc:description/>
  <cp:lastModifiedBy>Lady Diana Orellana Estrada</cp:lastModifiedBy>
  <cp:revision/>
  <dcterms:created xsi:type="dcterms:W3CDTF">2025-05-30T18:19:36Z</dcterms:created>
  <dcterms:modified xsi:type="dcterms:W3CDTF">2026-06-03T19:10:19Z</dcterms:modified>
  <cp:category/>
  <cp:contentStatus/>
</cp:coreProperties>
</file>