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4" documentId="13_ncr:1_{D5FA6384-7235-4887-9DB1-C0C40F77D97B}" xr6:coauthVersionLast="47" xr6:coauthVersionMax="47" xr10:uidLastSave="{A4D2B005-358D-4875-B3A4-2D06B211C7CE}"/>
  <bookViews>
    <workbookView xWindow="-120" yWindow="-120" windowWidth="29040" windowHeight="15720" xr2:uid="{00000000-000D-0000-FFFF-FFFF00000000}"/>
  </bookViews>
  <sheets>
    <sheet name="MAYO" sheetId="2" r:id="rId1"/>
  </sheets>
  <externalReferences>
    <externalReference r:id="rId2"/>
    <externalReference r:id="rId3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2" l="1"/>
  <c r="W3" i="2"/>
  <c r="AF4" i="2"/>
  <c r="AE4" i="2"/>
  <c r="S4" i="2"/>
  <c r="T4" i="2" s="1"/>
  <c r="J4" i="2"/>
  <c r="AF3" i="2"/>
  <c r="AE3" i="2"/>
  <c r="S3" i="2"/>
  <c r="U3" i="2" s="1"/>
  <c r="Y3" i="2" s="1"/>
  <c r="J3" i="2"/>
  <c r="S28" i="2"/>
  <c r="AE28" i="2"/>
  <c r="F28" i="2"/>
  <c r="AE27" i="2"/>
  <c r="F27" i="2"/>
  <c r="Q25" i="2"/>
  <c r="S25" i="2" s="1"/>
  <c r="AR25" i="2" s="1"/>
  <c r="AE26" i="2"/>
  <c r="S26" i="2"/>
  <c r="T26" i="2" s="1"/>
  <c r="F26" i="2"/>
  <c r="AE25" i="2"/>
  <c r="F25" i="2"/>
  <c r="AF23" i="2"/>
  <c r="AF24" i="2"/>
  <c r="U4" i="2" l="1"/>
  <c r="Y4" i="2" s="1"/>
  <c r="T3" i="2"/>
  <c r="AG3" i="2"/>
  <c r="AH3" i="2" s="1"/>
  <c r="AI3" i="2" s="1"/>
  <c r="U26" i="2"/>
  <c r="W26" i="2" s="1"/>
  <c r="AR28" i="2"/>
  <c r="T28" i="2"/>
  <c r="S27" i="2"/>
  <c r="U27" i="2" s="1"/>
  <c r="W27" i="2" s="1"/>
  <c r="U28" i="2"/>
  <c r="W28" i="2" s="1"/>
  <c r="AR26" i="2"/>
  <c r="U25" i="2"/>
  <c r="W25" i="2" s="1"/>
  <c r="T25" i="2"/>
  <c r="W19" i="2"/>
  <c r="W20" i="2"/>
  <c r="AE24" i="2"/>
  <c r="S24" i="2"/>
  <c r="AR24" i="2" s="1"/>
  <c r="F24" i="2"/>
  <c r="AE23" i="2"/>
  <c r="S23" i="2"/>
  <c r="AR23" i="2" s="1"/>
  <c r="F23" i="2"/>
  <c r="J20" i="2"/>
  <c r="J19" i="2"/>
  <c r="J16" i="2"/>
  <c r="J15" i="2"/>
  <c r="AF20" i="2"/>
  <c r="AE20" i="2"/>
  <c r="S20" i="2"/>
  <c r="U20" i="2" s="1"/>
  <c r="AF19" i="2"/>
  <c r="AE19" i="2"/>
  <c r="S19" i="2"/>
  <c r="T19" i="2" s="1"/>
  <c r="AE16" i="2"/>
  <c r="S16" i="2"/>
  <c r="U16" i="2" s="1"/>
  <c r="W16" i="2" s="1"/>
  <c r="AE15" i="2"/>
  <c r="S15" i="2"/>
  <c r="U15" i="2" s="1"/>
  <c r="W15" i="2" s="1"/>
  <c r="Q9" i="2"/>
  <c r="S9" i="2" s="1"/>
  <c r="AE14" i="2"/>
  <c r="S14" i="2"/>
  <c r="U14" i="2" s="1"/>
  <c r="AE13" i="2"/>
  <c r="Q13" i="2"/>
  <c r="AE10" i="2"/>
  <c r="S10" i="2"/>
  <c r="T10" i="2" s="1"/>
  <c r="F10" i="2"/>
  <c r="J10" i="2" s="1"/>
  <c r="AE9" i="2"/>
  <c r="F9" i="2"/>
  <c r="J9" i="2" s="1"/>
  <c r="Q11" i="2"/>
  <c r="S11" i="2" s="1"/>
  <c r="AR11" i="2" s="1"/>
  <c r="F14" i="2"/>
  <c r="J14" i="2" s="1"/>
  <c r="F13" i="2"/>
  <c r="J13" i="2" s="1"/>
  <c r="AE22" i="2"/>
  <c r="S22" i="2"/>
  <c r="AR22" i="2" s="1"/>
  <c r="F22" i="2"/>
  <c r="J22" i="2" s="1"/>
  <c r="AE21" i="2"/>
  <c r="S21" i="2"/>
  <c r="T21" i="2" s="1"/>
  <c r="F21" i="2"/>
  <c r="J21" i="2" s="1"/>
  <c r="AE18" i="2"/>
  <c r="S18" i="2"/>
  <c r="AE17" i="2"/>
  <c r="S17" i="2"/>
  <c r="AE12" i="2"/>
  <c r="X12" i="2"/>
  <c r="S12" i="2"/>
  <c r="AR12" i="2" s="1"/>
  <c r="F12" i="2"/>
  <c r="AE11" i="2"/>
  <c r="X11" i="2"/>
  <c r="F11" i="2"/>
  <c r="AG4" i="2" l="1"/>
  <c r="AH4" i="2" s="1"/>
  <c r="AI4" i="2" s="1"/>
  <c r="AJ4" i="2" s="1"/>
  <c r="AK4" i="2" s="1"/>
  <c r="AJ3" i="2"/>
  <c r="AK3" i="2" s="1"/>
  <c r="Y25" i="2"/>
  <c r="Y26" i="2"/>
  <c r="AG26" i="2" s="1"/>
  <c r="AH26" i="2" s="1"/>
  <c r="AI26" i="2" s="1"/>
  <c r="Y27" i="2"/>
  <c r="Y28" i="2"/>
  <c r="AR27" i="2"/>
  <c r="T27" i="2"/>
  <c r="AG25" i="2"/>
  <c r="AH25" i="2" s="1"/>
  <c r="AI25" i="2" s="1"/>
  <c r="Y20" i="2"/>
  <c r="AG20" i="2" s="1"/>
  <c r="T24" i="2"/>
  <c r="T23" i="2"/>
  <c r="U23" i="2"/>
  <c r="U24" i="2"/>
  <c r="W24" i="2" s="1"/>
  <c r="U19" i="2"/>
  <c r="Y19" i="2" s="1"/>
  <c r="AG19" i="2" s="1"/>
  <c r="AH19" i="2" s="1"/>
  <c r="AI19" i="2" s="1"/>
  <c r="T20" i="2"/>
  <c r="T15" i="2"/>
  <c r="Y15" i="2"/>
  <c r="AG15" i="2" s="1"/>
  <c r="Y16" i="2"/>
  <c r="T16" i="2"/>
  <c r="W14" i="2"/>
  <c r="Y14" i="2" s="1"/>
  <c r="AG14" i="2" s="1"/>
  <c r="S13" i="2"/>
  <c r="U13" i="2" s="1"/>
  <c r="T14" i="2"/>
  <c r="AR9" i="2"/>
  <c r="T9" i="2"/>
  <c r="U9" i="2"/>
  <c r="W9" i="2" s="1"/>
  <c r="AR10" i="2"/>
  <c r="U22" i="2"/>
  <c r="W22" i="2" s="1"/>
  <c r="U10" i="2"/>
  <c r="W10" i="2" s="1"/>
  <c r="T22" i="2"/>
  <c r="T12" i="2"/>
  <c r="AR14" i="2"/>
  <c r="U21" i="2"/>
  <c r="W21" i="2" s="1"/>
  <c r="U11" i="2"/>
  <c r="U17" i="2"/>
  <c r="W17" i="2" s="1"/>
  <c r="T17" i="2"/>
  <c r="AR17" i="2"/>
  <c r="T11" i="2"/>
  <c r="U18" i="2"/>
  <c r="W18" i="2" s="1"/>
  <c r="T18" i="2"/>
  <c r="AR18" i="2"/>
  <c r="U12" i="2"/>
  <c r="AR21" i="2"/>
  <c r="W23" i="2" l="1"/>
  <c r="Y23" i="2" s="1"/>
  <c r="AG28" i="2"/>
  <c r="AH28" i="2" s="1"/>
  <c r="AI28" i="2" s="1"/>
  <c r="AG27" i="2"/>
  <c r="AH27" i="2" s="1"/>
  <c r="AI27" i="2" s="1"/>
  <c r="AJ25" i="2"/>
  <c r="AK25" i="2" s="1"/>
  <c r="J25" i="2"/>
  <c r="AJ26" i="2"/>
  <c r="AK26" i="2" s="1"/>
  <c r="J26" i="2"/>
  <c r="AH20" i="2"/>
  <c r="AI20" i="2" s="1"/>
  <c r="AJ20" i="2" s="1"/>
  <c r="AK20" i="2" s="1"/>
  <c r="Y24" i="2"/>
  <c r="AG24" i="2" s="1"/>
  <c r="AJ19" i="2"/>
  <c r="AK19" i="2" s="1"/>
  <c r="AG16" i="2"/>
  <c r="AH16" i="2" s="1"/>
  <c r="AI16" i="2" s="1"/>
  <c r="AH15" i="2"/>
  <c r="AI15" i="2" s="1"/>
  <c r="AH14" i="2"/>
  <c r="AI14" i="2" s="1"/>
  <c r="W13" i="2"/>
  <c r="Y13" i="2" s="1"/>
  <c r="AR13" i="2"/>
  <c r="T13" i="2"/>
  <c r="Y10" i="2"/>
  <c r="Y9" i="2"/>
  <c r="Y22" i="2"/>
  <c r="AG22" i="2" s="1"/>
  <c r="Y21" i="2"/>
  <c r="W11" i="2"/>
  <c r="Y11" i="2" s="1"/>
  <c r="AG11" i="2" s="1"/>
  <c r="Y18" i="2"/>
  <c r="AG18" i="2" s="1"/>
  <c r="W12" i="2"/>
  <c r="Y12" i="2" s="1"/>
  <c r="Y17" i="2"/>
  <c r="AG17" i="2" s="1"/>
  <c r="AJ27" i="2" l="1"/>
  <c r="AK27" i="2" s="1"/>
  <c r="J27" i="2"/>
  <c r="AJ28" i="2"/>
  <c r="AK28" i="2" s="1"/>
  <c r="J28" i="2"/>
  <c r="AN25" i="2"/>
  <c r="AQ25" i="2"/>
  <c r="AP25" i="2"/>
  <c r="AO25" i="2"/>
  <c r="AO26" i="2"/>
  <c r="AQ26" i="2"/>
  <c r="AN26" i="2"/>
  <c r="AP26" i="2"/>
  <c r="AG23" i="2"/>
  <c r="AH23" i="2" s="1"/>
  <c r="AI23" i="2" s="1"/>
  <c r="J23" i="2" s="1"/>
  <c r="AH24" i="2"/>
  <c r="AI24" i="2" s="1"/>
  <c r="J24" i="2" s="1"/>
  <c r="AG21" i="2"/>
  <c r="AH21" i="2" s="1"/>
  <c r="AI21" i="2" s="1"/>
  <c r="AJ16" i="2"/>
  <c r="AK16" i="2" s="1"/>
  <c r="AG13" i="2"/>
  <c r="AH13" i="2" s="1"/>
  <c r="AI13" i="2" s="1"/>
  <c r="AJ14" i="2"/>
  <c r="AK14" i="2" s="1"/>
  <c r="AG9" i="2"/>
  <c r="AH9" i="2" s="1"/>
  <c r="AI9" i="2" s="1"/>
  <c r="AG10" i="2"/>
  <c r="AH10" i="2" s="1"/>
  <c r="AI10" i="2" s="1"/>
  <c r="AH22" i="2"/>
  <c r="AI22" i="2" s="1"/>
  <c r="AH11" i="2"/>
  <c r="AI11" i="2" s="1"/>
  <c r="AH17" i="2"/>
  <c r="AI17" i="2" s="1"/>
  <c r="AG12" i="2"/>
  <c r="AH12" i="2" s="1"/>
  <c r="AI12" i="2" s="1"/>
  <c r="AH18" i="2"/>
  <c r="AI18" i="2" s="1"/>
  <c r="AO28" i="2" l="1"/>
  <c r="AN28" i="2"/>
  <c r="AQ28" i="2"/>
  <c r="AP28" i="2"/>
  <c r="AN27" i="2"/>
  <c r="AQ27" i="2"/>
  <c r="AP27" i="2"/>
  <c r="AO27" i="2"/>
  <c r="AS26" i="2"/>
  <c r="AV26" i="2" s="1"/>
  <c r="AS25" i="2"/>
  <c r="AV25" i="2" s="1"/>
  <c r="AU26" i="2"/>
  <c r="AU25" i="2"/>
  <c r="AJ23" i="2"/>
  <c r="AK23" i="2" s="1"/>
  <c r="AJ24" i="2"/>
  <c r="AK24" i="2" s="1"/>
  <c r="AJ21" i="2"/>
  <c r="AK21" i="2" s="1"/>
  <c r="AP21" i="2" s="1"/>
  <c r="AJ13" i="2"/>
  <c r="AK13" i="2" s="1"/>
  <c r="AJ9" i="2"/>
  <c r="AK9" i="2" s="1"/>
  <c r="AJ22" i="2"/>
  <c r="AK22" i="2" s="1"/>
  <c r="AJ10" i="2"/>
  <c r="AK10" i="2" s="1"/>
  <c r="AJ11" i="2"/>
  <c r="AK11" i="2" s="1"/>
  <c r="AP11" i="2" s="1"/>
  <c r="G11" i="2"/>
  <c r="J11" i="2" s="1"/>
  <c r="AJ15" i="2"/>
  <c r="AK15" i="2" s="1"/>
  <c r="J18" i="2"/>
  <c r="AJ18" i="2"/>
  <c r="AK18" i="2" s="1"/>
  <c r="J17" i="2"/>
  <c r="AJ17" i="2"/>
  <c r="AK17" i="2" s="1"/>
  <c r="AJ12" i="2"/>
  <c r="AK12" i="2" s="1"/>
  <c r="G12" i="2"/>
  <c r="J12" i="2" s="1"/>
  <c r="AU28" i="2" l="1"/>
  <c r="AS28" i="2"/>
  <c r="AV28" i="2" s="1"/>
  <c r="AS27" i="2"/>
  <c r="AV27" i="2" s="1"/>
  <c r="AU27" i="2"/>
  <c r="AQ11" i="2"/>
  <c r="AS11" i="2" s="1"/>
  <c r="AO23" i="2"/>
  <c r="AQ23" i="2"/>
  <c r="AN23" i="2"/>
  <c r="AP23" i="2"/>
  <c r="AO24" i="2"/>
  <c r="AQ24" i="2"/>
  <c r="AN24" i="2"/>
  <c r="AP24" i="2"/>
  <c r="AO21" i="2"/>
  <c r="AO11" i="2"/>
  <c r="AN21" i="2"/>
  <c r="AQ21" i="2"/>
  <c r="AS21" i="2" s="1"/>
  <c r="AN11" i="2"/>
  <c r="AP10" i="2"/>
  <c r="AQ10" i="2"/>
  <c r="AO10" i="2"/>
  <c r="AN10" i="2"/>
  <c r="AQ22" i="2"/>
  <c r="AN22" i="2"/>
  <c r="AP22" i="2"/>
  <c r="AO22" i="2"/>
  <c r="AQ9" i="2"/>
  <c r="AO9" i="2"/>
  <c r="AP9" i="2"/>
  <c r="AN9" i="2"/>
  <c r="AQ14" i="2"/>
  <c r="AP14" i="2"/>
  <c r="AO14" i="2"/>
  <c r="AN14" i="2"/>
  <c r="AQ13" i="2"/>
  <c r="AN13" i="2"/>
  <c r="AP13" i="2"/>
  <c r="AO13" i="2"/>
  <c r="AQ12" i="2"/>
  <c r="AN12" i="2"/>
  <c r="AP12" i="2"/>
  <c r="AO12" i="2"/>
  <c r="AQ17" i="2"/>
  <c r="AN17" i="2"/>
  <c r="AP17" i="2"/>
  <c r="AO17" i="2"/>
  <c r="AQ18" i="2"/>
  <c r="AN18" i="2"/>
  <c r="AP18" i="2"/>
  <c r="AO18" i="2"/>
  <c r="AV21" i="2" l="1"/>
  <c r="AU21" i="2"/>
  <c r="AU12" i="2"/>
  <c r="AV11" i="2"/>
  <c r="AS24" i="2"/>
  <c r="AV24" i="2" s="1"/>
  <c r="AU24" i="2"/>
  <c r="AU23" i="2"/>
  <c r="AS23" i="2"/>
  <c r="AV23" i="2" s="1"/>
  <c r="AU11" i="2"/>
  <c r="AU14" i="2"/>
  <c r="AU9" i="2"/>
  <c r="AS10" i="2"/>
  <c r="AV10" i="2" s="1"/>
  <c r="AU10" i="2"/>
  <c r="AU22" i="2"/>
  <c r="AS9" i="2"/>
  <c r="AV9" i="2" s="1"/>
  <c r="AS22" i="2"/>
  <c r="AV22" i="2" s="1"/>
  <c r="AS14" i="2"/>
  <c r="AV14" i="2" s="1"/>
  <c r="AU13" i="2"/>
  <c r="AS13" i="2"/>
  <c r="AV13" i="2" s="1"/>
  <c r="AU18" i="2"/>
  <c r="AS17" i="2"/>
  <c r="AV17" i="2" s="1"/>
  <c r="AS18" i="2"/>
  <c r="AV18" i="2" s="1"/>
  <c r="AU17" i="2"/>
  <c r="AS12" i="2"/>
  <c r="AV12" i="2" s="1"/>
  <c r="J40" i="2" l="1"/>
  <c r="J39" i="2"/>
  <c r="Q42" i="2"/>
  <c r="W42" i="2" s="1"/>
  <c r="Q41" i="2"/>
  <c r="W41" i="2" s="1"/>
  <c r="AE41" i="2"/>
  <c r="J41" i="2"/>
  <c r="V39" i="2"/>
  <c r="AE39" i="2"/>
  <c r="AD39" i="2"/>
  <c r="R39" i="2"/>
  <c r="S39" i="2" s="1"/>
  <c r="AE40" i="2"/>
  <c r="AD40" i="2"/>
  <c r="V40" i="2"/>
  <c r="R40" i="2"/>
  <c r="T40" i="2" s="1"/>
  <c r="S41" i="2" l="1"/>
  <c r="U41" i="2" s="1"/>
  <c r="Y41" i="2" s="1"/>
  <c r="AG41" i="2" s="1"/>
  <c r="X40" i="2"/>
  <c r="AF40" i="2" s="1"/>
  <c r="T39" i="2"/>
  <c r="X39" i="2" s="1"/>
  <c r="AF39" i="2" s="1"/>
  <c r="S40" i="2"/>
  <c r="T41" i="2" l="1"/>
  <c r="AG40" i="2"/>
  <c r="AH40" i="2" s="1"/>
  <c r="AI40" i="2" s="1"/>
  <c r="AJ40" i="2" s="1"/>
  <c r="AH41" i="2"/>
  <c r="AI41" i="2" s="1"/>
  <c r="AG39" i="2"/>
  <c r="AH39" i="2" s="1"/>
  <c r="AJ41" i="2" l="1"/>
  <c r="AK41" i="2" s="1"/>
  <c r="AI39" i="2"/>
  <c r="AJ39" i="2" s="1"/>
  <c r="AE42" i="2" l="1"/>
  <c r="V42" i="2"/>
  <c r="J42" i="2"/>
  <c r="J36" i="2"/>
  <c r="J37" i="2"/>
  <c r="J38" i="2"/>
  <c r="J35" i="2"/>
  <c r="V36" i="2"/>
  <c r="V38" i="2"/>
  <c r="P35" i="2"/>
  <c r="V35" i="2" s="1"/>
  <c r="P37" i="2"/>
  <c r="V37" i="2" s="1"/>
  <c r="S42" i="2" l="1"/>
  <c r="U42" i="2" s="1"/>
  <c r="Y42" i="2" s="1"/>
  <c r="AG42" i="2" s="1"/>
  <c r="AE35" i="2"/>
  <c r="AD35" i="2"/>
  <c r="U35" i="2"/>
  <c r="R35" i="2"/>
  <c r="AE37" i="2"/>
  <c r="AD37" i="2"/>
  <c r="W37" i="2"/>
  <c r="R37" i="2"/>
  <c r="AD38" i="2"/>
  <c r="W38" i="2"/>
  <c r="AD36" i="2"/>
  <c r="U36" i="2"/>
  <c r="R36" i="2"/>
  <c r="T42" i="2" l="1"/>
  <c r="AH42" i="2"/>
  <c r="AI42" i="2" s="1"/>
  <c r="R38" i="2"/>
  <c r="T38" i="2" s="1"/>
  <c r="X38" i="2" s="1"/>
  <c r="S35" i="2"/>
  <c r="T35" i="2"/>
  <c r="X35" i="2" s="1"/>
  <c r="S37" i="2"/>
  <c r="T37" i="2"/>
  <c r="X37" i="2" s="1"/>
  <c r="AF37" i="2" s="1"/>
  <c r="S36" i="2"/>
  <c r="T36" i="2"/>
  <c r="AF35" i="2" l="1"/>
  <c r="AG35" i="2" s="1"/>
  <c r="AH35" i="2" s="1"/>
  <c r="S38" i="2"/>
  <c r="AJ42" i="2"/>
  <c r="AK42" i="2" s="1"/>
  <c r="AF38" i="2"/>
  <c r="AG38" i="2" s="1"/>
  <c r="AH38" i="2" s="1"/>
  <c r="X36" i="2"/>
  <c r="AG37" i="2"/>
  <c r="AH37" i="2" s="1"/>
  <c r="AI38" i="2" l="1"/>
  <c r="AJ38" i="2" s="1"/>
  <c r="AF36" i="2"/>
  <c r="AI35" i="2"/>
  <c r="AJ35" i="2" s="1"/>
  <c r="AI37" i="2"/>
  <c r="AJ37" i="2" s="1"/>
  <c r="AG36" i="2" l="1"/>
  <c r="AH36" i="2" s="1"/>
  <c r="AI36" i="2" s="1"/>
  <c r="AJ36" i="2" s="1"/>
  <c r="AE46" i="2"/>
  <c r="Q46" i="2"/>
  <c r="S46" i="2" s="1"/>
  <c r="J46" i="2"/>
  <c r="AE47" i="2"/>
  <c r="Q47" i="2"/>
  <c r="J47" i="2"/>
  <c r="J57" i="2"/>
  <c r="J55" i="2"/>
  <c r="J56" i="2"/>
  <c r="J54" i="2"/>
  <c r="J53" i="2"/>
  <c r="J52" i="2"/>
  <c r="Q55" i="2"/>
  <c r="S55" i="2" s="1"/>
  <c r="Q56" i="2"/>
  <c r="S56" i="2" s="1"/>
  <c r="Q57" i="2"/>
  <c r="Q53" i="2"/>
  <c r="S53" i="2" s="1"/>
  <c r="Q54" i="2"/>
  <c r="S54" i="2" s="1"/>
  <c r="T54" i="2" s="1"/>
  <c r="AE57" i="2"/>
  <c r="AE56" i="2"/>
  <c r="AE55" i="2"/>
  <c r="Q52" i="2"/>
  <c r="AE53" i="2"/>
  <c r="AE54" i="2"/>
  <c r="AE52" i="2"/>
  <c r="AR46" i="2" l="1"/>
  <c r="T46" i="2"/>
  <c r="U46" i="2"/>
  <c r="S47" i="2"/>
  <c r="AR56" i="2"/>
  <c r="U56" i="2"/>
  <c r="W56" i="2" s="1"/>
  <c r="Y56" i="2" s="1"/>
  <c r="AR55" i="2"/>
  <c r="T55" i="2"/>
  <c r="U55" i="2"/>
  <c r="S57" i="2"/>
  <c r="U57" i="2" s="1"/>
  <c r="T56" i="2"/>
  <c r="T53" i="2"/>
  <c r="U53" i="2"/>
  <c r="W53" i="2" s="1"/>
  <c r="AR53" i="2"/>
  <c r="U54" i="2"/>
  <c r="W54" i="2" s="1"/>
  <c r="AR54" i="2"/>
  <c r="S52" i="2"/>
  <c r="W46" i="2" l="1"/>
  <c r="Y46" i="2" s="1"/>
  <c r="AG46" i="2" s="1"/>
  <c r="AR47" i="2"/>
  <c r="T47" i="2"/>
  <c r="U47" i="2"/>
  <c r="W57" i="2"/>
  <c r="Y57" i="2" s="1"/>
  <c r="AR57" i="2"/>
  <c r="T57" i="2"/>
  <c r="AG56" i="2"/>
  <c r="AH56" i="2" s="1"/>
  <c r="AI56" i="2" s="1"/>
  <c r="W55" i="2"/>
  <c r="Y55" i="2" s="1"/>
  <c r="Y53" i="2"/>
  <c r="AR52" i="2"/>
  <c r="T52" i="2"/>
  <c r="Y54" i="2"/>
  <c r="U52" i="2"/>
  <c r="W52" i="2" s="1"/>
  <c r="AH46" i="2" l="1"/>
  <c r="AI46" i="2" s="1"/>
  <c r="W47" i="2"/>
  <c r="Y47" i="2" s="1"/>
  <c r="AJ56" i="2"/>
  <c r="AK56" i="2" s="1"/>
  <c r="AG57" i="2"/>
  <c r="AH57" i="2" s="1"/>
  <c r="AI57" i="2" s="1"/>
  <c r="AG55" i="2"/>
  <c r="AH55" i="2" s="1"/>
  <c r="AI55" i="2" s="1"/>
  <c r="AG53" i="2"/>
  <c r="AH53" i="2" s="1"/>
  <c r="AI53" i="2" s="1"/>
  <c r="AG54" i="2"/>
  <c r="AH54" i="2" s="1"/>
  <c r="AI54" i="2" s="1"/>
  <c r="Y52" i="2"/>
  <c r="AG52" i="2" s="1"/>
  <c r="AJ46" i="2" l="1"/>
  <c r="AK46" i="2" s="1"/>
  <c r="AG47" i="2"/>
  <c r="AH47" i="2" s="1"/>
  <c r="AI47" i="2" s="1"/>
  <c r="AJ55" i="2"/>
  <c r="AK55" i="2" s="1"/>
  <c r="AJ57" i="2"/>
  <c r="AK57" i="2" s="1"/>
  <c r="AQ56" i="2"/>
  <c r="AP56" i="2"/>
  <c r="AO56" i="2"/>
  <c r="AN56" i="2"/>
  <c r="AJ53" i="2"/>
  <c r="AK53" i="2" s="1"/>
  <c r="AH52" i="2"/>
  <c r="AI52" i="2" s="1"/>
  <c r="AJ54" i="2"/>
  <c r="AK54" i="2" s="1"/>
  <c r="AU56" i="2" l="1"/>
  <c r="AP46" i="2"/>
  <c r="AN46" i="2"/>
  <c r="AQ46" i="2"/>
  <c r="AO46" i="2"/>
  <c r="AJ47" i="2"/>
  <c r="AK47" i="2" s="1"/>
  <c r="AQ57" i="2"/>
  <c r="AP57" i="2"/>
  <c r="AO57" i="2"/>
  <c r="AN57" i="2"/>
  <c r="AO55" i="2"/>
  <c r="AN55" i="2"/>
  <c r="AQ55" i="2"/>
  <c r="AP55" i="2"/>
  <c r="AS56" i="2"/>
  <c r="AV56" i="2" s="1"/>
  <c r="AO53" i="2"/>
  <c r="AN53" i="2"/>
  <c r="AQ53" i="2"/>
  <c r="AP53" i="2"/>
  <c r="AQ54" i="2"/>
  <c r="AO54" i="2"/>
  <c r="AP54" i="2"/>
  <c r="AN54" i="2"/>
  <c r="AJ52" i="2"/>
  <c r="AK52" i="2" s="1"/>
  <c r="AU55" i="2" l="1"/>
  <c r="AS46" i="2"/>
  <c r="AV46" i="2" s="1"/>
  <c r="AU46" i="2"/>
  <c r="AQ47" i="2"/>
  <c r="AO47" i="2"/>
  <c r="AP47" i="2"/>
  <c r="AN47" i="2"/>
  <c r="AU57" i="2"/>
  <c r="AS55" i="2"/>
  <c r="AV55" i="2" s="1"/>
  <c r="AS57" i="2"/>
  <c r="AV57" i="2" s="1"/>
  <c r="AU53" i="2"/>
  <c r="AS53" i="2"/>
  <c r="AV53" i="2" s="1"/>
  <c r="AU54" i="2"/>
  <c r="AP52" i="2"/>
  <c r="AN52" i="2"/>
  <c r="AQ52" i="2"/>
  <c r="AO52" i="2"/>
  <c r="AS54" i="2"/>
  <c r="AV54" i="2" s="1"/>
  <c r="AU47" i="2" l="1"/>
  <c r="AS47" i="2"/>
  <c r="AV47" i="2" s="1"/>
  <c r="AU52" i="2"/>
  <c r="AS52" i="2"/>
  <c r="AV5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2" authorId="0" shapeId="0" xr:uid="{F73313B4-00DC-44A0-9897-D025B11820A7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2" authorId="0" shapeId="0" xr:uid="{4CEC0200-0F02-4F00-A3BC-03BC7CECDDD7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8" authorId="0" shapeId="0" xr:uid="{A76097AE-17A7-456A-9475-DB0288DA63A8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8" authorId="0" shapeId="0" xr:uid="{6E1DDC68-E733-401F-9585-970F255B4470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34" authorId="0" shapeId="0" xr:uid="{B66D6449-C702-45DE-A6C0-F70657E0C6BA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4" authorId="0" shapeId="0" xr:uid="{E3102856-5B05-4AF5-B9D3-2ED46FA6930C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45" authorId="0" shapeId="0" xr:uid="{B20CA0C2-100A-4BCA-A100-43272BFF11E5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45" authorId="0" shapeId="0" xr:uid="{254C0C75-E92A-44E3-AC8E-A0F2352B1561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5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5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<sst xmlns="http://schemas.openxmlformats.org/spreadsheetml/2006/main" count="388" uniqueCount="152">
  <si>
    <t>RECOTIZACIÓN PROPUESTA__WATER PARTNER__PRODUCTOS VARIOS_29.05.26</t>
  </si>
  <si>
    <t>50/50
Miraflores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</si>
  <si>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</si>
  <si>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</si>
  <si>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</si>
  <si>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</si>
  <si>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</si>
  <si>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</si>
  <si>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</si>
  <si>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</si>
  <si>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</si>
  <si>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
No IGV (S/.) 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</si>
  <si>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</si>
  <si>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</si>
  <si>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</si>
  <si>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</si>
  <si>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</si>
  <si>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</si>
  <si>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</si>
  <si>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</si>
  <si>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</si>
  <si>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</si>
  <si>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</si>
  <si>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</si>
  <si>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</si>
  <si>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</si>
  <si>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</si>
  <si>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</si>
  <si>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</si>
  <si>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</si>
  <si>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</si>
  <si>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</si>
  <si>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</si>
  <si>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</si>
  <si>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</si>
  <si>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</si>
  <si>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</si>
  <si>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</si>
  <si>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</si>
  <si>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</si>
  <si>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</si>
  <si>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</si>
  <si>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</si>
  <si>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</si>
  <si>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COCK- 615A5-C</t>
  </si>
  <si>
    <t>NOTEBOOK A5</t>
  </si>
  <si>
    <t>Imagen referencial</t>
  </si>
  <si>
    <t>Ma 02 Jun 9am  máx (*)</t>
  </si>
  <si>
    <r>
      <rPr>
        <b/>
        <u/>
        <sz val="16"/>
        <color rgb="FF000000"/>
        <rFont val="Arial"/>
        <family val="2"/>
      </rPr>
      <t xml:space="preserve">NOTEBOOK A5
</t>
    </r>
    <r>
      <rPr>
        <sz val="16"/>
        <color rgb="FF000000"/>
        <rFont val="Arial"/>
        <family val="2"/>
      </rPr>
      <t xml:space="preserve">Medida:14.8 x 21 cm
Libreta tamaño A5 con liga y cinta separadora de color, 80 hojas rayadas color crema.
Color: Azul, Rojo y Negro
Presentacion: Caja grupal, no bolsa individual
</t>
    </r>
    <r>
      <rPr>
        <sz val="16"/>
        <color rgb="FFFF0000"/>
        <rFont val="Arial"/>
        <family val="2"/>
      </rPr>
      <t>*Incluye 1 logo a 1 color por 1 lado
*Diseño o arte facilitado por el cliente</t>
    </r>
    <r>
      <rPr>
        <sz val="16"/>
        <color theme="1"/>
        <rFont val="Arial"/>
        <family val="2"/>
      </rPr>
      <t xml:space="preserve">
</t>
    </r>
    <r>
      <rPr>
        <b/>
        <sz val="16"/>
        <rFont val="Arial"/>
        <family val="2"/>
      </rPr>
      <t xml:space="preserve">
+S/.1.00 si logo es full color (técnica UV)</t>
    </r>
  </si>
  <si>
    <t>CKI</t>
  </si>
  <si>
    <t>TAMPOGRAFIA AMERICANA
500 a S/.250
250 a S/.150
100 a S/.60</t>
  </si>
  <si>
    <t>*Fecha entrega sujeto a aprobarse Vie 29 Mayo 10 a 11am con OC; muestra virtual aprobado y adelanto. En caso pedido sea 200unid, se puede entregar parcial de 50 a 80unid</t>
  </si>
  <si>
    <t>RESALTADOR TRIANGULO  ECO</t>
  </si>
  <si>
    <r>
      <rPr>
        <b/>
        <u/>
        <sz val="16"/>
        <rFont val="Arial"/>
        <family val="2"/>
      </rPr>
      <t>RESALTADOR TRIANGULO  ECO</t>
    </r>
    <r>
      <rPr>
        <sz val="16"/>
        <rFont val="Arial"/>
        <family val="2"/>
      </rPr>
      <t xml:space="preserve">
Material: fibra trigo
Descripción: Resaltador forma de triangulo, tres puntas en color verde, fucsia y amarillo.
Resaltador eco en forma triángulo. 
Medidas:9 x 8 cm. (Aprox.)
Presentacion: Caja grupal, no individual
</t>
    </r>
    <r>
      <rPr>
        <sz val="16"/>
        <color indexed="10"/>
        <rFont val="Arial"/>
        <family val="2"/>
      </rPr>
      <t>*Incluye impresión 1 logo a 1 color  en serigrafía por 1 lado.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>+S/.1.00 si logo es full color (técnica UV)</t>
    </r>
  </si>
  <si>
    <t>FACUNDO</t>
  </si>
  <si>
    <t xml:space="preserve">FB-1309
S/2.2inc igv </t>
  </si>
  <si>
    <t>Stock  Dsiponible 5000</t>
  </si>
  <si>
    <t>WILFREDO  / +51 932 713 618
s/70</t>
  </si>
  <si>
    <t>RESALTADOR MANITO</t>
  </si>
  <si>
    <r>
      <rPr>
        <b/>
        <u/>
        <sz val="16"/>
        <rFont val="Arial"/>
        <family val="2"/>
      </rPr>
      <t>RESALTADOR MANITO</t>
    </r>
    <r>
      <rPr>
        <sz val="16"/>
        <rFont val="Arial"/>
        <family val="2"/>
      </rPr>
      <t xml:space="preserve">
Resaltador en forma de manito.
Medidas: 7.40 x 9.40 x 1.90 cm  
Presentación: bolsita transparente 
Colores del resaltador: azul, verde, amarillo, naranja y fucsia.                                                                
Presentacion: Caja grupal, no individual
</t>
    </r>
    <r>
      <rPr>
        <sz val="16"/>
        <color indexed="10"/>
        <rFont val="Arial"/>
        <family val="2"/>
      </rPr>
      <t>*Incluye impresión 1 logo a 1 color  en serigrafía por 1 lado.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>+S/.1.00 si logo es full color (técnica UV)</t>
    </r>
  </si>
  <si>
    <t xml:space="preserve"> CHIPER 
/
 CKI</t>
  </si>
  <si>
    <t>CHIPER
200 a 100 und: S/. 360
Incluido IGV
/
CKI
S/. 3.65
Incluido IGV</t>
  </si>
  <si>
    <t>RESALTADOR MANITO ECO</t>
  </si>
  <si>
    <r>
      <rPr>
        <b/>
        <u/>
        <sz val="16"/>
        <rFont val="Arial"/>
        <family val="2"/>
      </rPr>
      <t>RESALTADOR MANITO ECO</t>
    </r>
    <r>
      <rPr>
        <sz val="16"/>
        <rFont val="Arial"/>
        <family val="2"/>
      </rPr>
      <t xml:space="preserve">
Material: fibra trigo
Medida: 7.40 x 9.40 cm 
Resaltador eco en forma de Mano, con 5 puntas. Colores Anaranjado, Verde, Amarillo, Turqueza y Rosado.
Presentacion: Caja grupal, no individual
</t>
    </r>
    <r>
      <rPr>
        <sz val="16"/>
        <color indexed="10"/>
        <rFont val="Arial"/>
        <family val="2"/>
      </rPr>
      <t>*Incluye impresión 1 logo a 1 color  en serigrafía por 1 lado.</t>
    </r>
    <r>
      <rPr>
        <sz val="16"/>
        <rFont val="Arial"/>
        <family val="2"/>
      </rPr>
      <t xml:space="preserve">
</t>
    </r>
    <r>
      <rPr>
        <sz val="16"/>
        <color rgb="FFFF0000"/>
        <rFont val="Arial"/>
        <family val="2"/>
      </rPr>
      <t xml:space="preserve">*Arte y diseño facilitado por el cliente.
</t>
    </r>
    <r>
      <rPr>
        <b/>
        <sz val="16"/>
        <rFont val="Arial"/>
        <family val="2"/>
      </rPr>
      <t xml:space="preserve">
+S/.1.00 si logo es full color (técnica UV)</t>
    </r>
  </si>
  <si>
    <t xml:space="preserve">FB-1310
S/3.9 inc igv </t>
  </si>
  <si>
    <t>PELOTA ANTIESTRES</t>
  </si>
  <si>
    <r>
      <rPr>
        <b/>
        <u/>
        <sz val="16"/>
        <rFont val="Arial"/>
        <family val="2"/>
      </rPr>
      <t>PELOTA ANTIESTRES</t>
    </r>
    <r>
      <rPr>
        <sz val="16"/>
        <rFont val="Arial"/>
        <family val="2"/>
      </rPr>
      <t xml:space="preserve">
Material: Espuma de goma
Medidas: Altura de 8cm 
Diametro: 5.91cm
Colores: Azul 
Presentacion: Caja grupal, no individual
</t>
    </r>
    <r>
      <rPr>
        <sz val="16"/>
        <color rgb="FFFF0000"/>
        <rFont val="Arial"/>
        <family val="2"/>
      </rPr>
      <t xml:space="preserve"> *Incluye 1 Logo a 1 color por 1 lado
*Arte y diseño facilitado por el cliente.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>+S/.1.20 si logo es full color (técnica UV)</t>
    </r>
  </si>
  <si>
    <t>PROC. FACUNDO
Cel.  955 061 698</t>
  </si>
  <si>
    <t>100 UND A
S/243 + IGV</t>
  </si>
  <si>
    <t>WILFREDO  / +51 932 713 618
s/60</t>
  </si>
  <si>
    <t>JARRO MUG ECO</t>
  </si>
  <si>
    <r>
      <rPr>
        <b/>
        <u/>
        <sz val="16"/>
        <rFont val="Arial"/>
        <family val="2"/>
      </rPr>
      <t>JARRO MUG ECO</t>
    </r>
    <r>
      <rPr>
        <sz val="16"/>
        <rFont val="Arial"/>
        <family val="2"/>
      </rPr>
      <t xml:space="preserve">
Material: Fibra de trigo 
Medidas: </t>
    </r>
    <r>
      <rPr>
        <b/>
        <sz val="16"/>
        <rFont val="Arial"/>
        <family val="2"/>
      </rPr>
      <t>altura 17.5cm Ancho 6cm</t>
    </r>
    <r>
      <rPr>
        <sz val="16"/>
        <rFont val="Arial"/>
        <family val="2"/>
      </rPr>
      <t xml:space="preserve">
Capacidad: </t>
    </r>
    <r>
      <rPr>
        <b/>
        <sz val="16"/>
        <rFont val="Arial"/>
        <family val="2"/>
      </rPr>
      <t>450ml.</t>
    </r>
    <r>
      <rPr>
        <sz val="16"/>
        <rFont val="Arial"/>
        <family val="2"/>
      </rPr>
      <t xml:space="preserve">
Colores: Natural 
Presentación: embolsado individua
</t>
    </r>
    <r>
      <rPr>
        <sz val="16"/>
        <color rgb="FFFF0000"/>
        <rFont val="Arial"/>
        <family val="2"/>
      </rPr>
      <t xml:space="preserve"> *Incluye 1 Logo a 1 color por 1 lado
*Arte y diseño facilitado por el cliente.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 xml:space="preserve">
+S/.1.20 si logo es full color (técnica UV)</t>
    </r>
  </si>
  <si>
    <t>EYF IMPORT
Cel.  982 975 307</t>
  </si>
  <si>
    <t>GP-211025B</t>
  </si>
  <si>
    <t>Stock  Dsiponible 3000 
S/6.80 +IGV</t>
  </si>
  <si>
    <t>COEF- M-0914</t>
  </si>
  <si>
    <t>NOTEBOOK A6</t>
  </si>
  <si>
    <t>Lu 01Jun O ma 02 Jun 9am  máx (*)</t>
  </si>
  <si>
    <r>
      <rPr>
        <b/>
        <u/>
        <sz val="16"/>
        <color rgb="FF000000"/>
        <rFont val="Arial"/>
        <family val="2"/>
      </rPr>
      <t xml:space="preserve">NOTEBOOK A6
</t>
    </r>
    <r>
      <rPr>
        <sz val="16"/>
        <color rgb="FF000000"/>
        <rFont val="Arial"/>
        <family val="2"/>
      </rPr>
      <t xml:space="preserve">Medida: 9 cm de ancho x 14 cm de largo.
Libreta tamaño A6 con liga y cinta separadora de color, 80 hojas rayadas color crema.
Color: Blanco, Plomo, Negro, Azul
Presentacion: Caja grupal, no bolsa individual
</t>
    </r>
    <r>
      <rPr>
        <sz val="16"/>
        <color rgb="FFFF0000"/>
        <rFont val="Arial"/>
        <family val="2"/>
      </rPr>
      <t>*Incluye 1 logo a 1 color por 1 lado
*Diseño o arte facilitado por el cliente</t>
    </r>
    <r>
      <rPr>
        <sz val="16"/>
        <color theme="1"/>
        <rFont val="Arial"/>
        <family val="2"/>
      </rPr>
      <t xml:space="preserve">
</t>
    </r>
    <r>
      <rPr>
        <b/>
        <sz val="16"/>
        <rFont val="Arial"/>
        <family val="2"/>
      </rPr>
      <t xml:space="preserve">
+S/.1.00 si logo es full color (técnica UV)</t>
    </r>
  </si>
  <si>
    <r>
      <t xml:space="preserve">               
                                  PROMO MERCH
/                                            </t>
    </r>
    <r>
      <rPr>
        <b/>
        <sz val="16"/>
        <color theme="1"/>
        <rFont val="Arial"/>
        <family val="2"/>
      </rPr>
      <t>EYF</t>
    </r>
    <r>
      <rPr>
        <sz val="16"/>
        <color theme="1"/>
        <rFont val="Arial"/>
        <family val="2"/>
      </rPr>
      <t xml:space="preserve"> 
/
PUBLITRADE</t>
    </r>
  </si>
  <si>
    <t xml:space="preserve">
ECO-12
/
M-0914
/ 
 M0914</t>
  </si>
  <si>
    <t>PROMO MERCH 
500 a 1000: S/3.30
50 a 100: S/3.50
+IGV
/
EYF
499 a 50 und: S/. 350
+IGV 
/
PUBLITRADE
100 a 499 und: S/330
500 a 1000 und: S/ 3200
Incluye IGV
No hay color naranja gris y morado</t>
  </si>
  <si>
    <t>Se usa precio alto por contingencia</t>
  </si>
  <si>
    <t>COEF-JC-748</t>
  </si>
  <si>
    <t>TOMATODO DE PLASTICO</t>
  </si>
  <si>
    <r>
      <rPr>
        <b/>
        <u/>
        <sz val="16"/>
        <rFont val="Arial"/>
        <family val="2"/>
      </rPr>
      <t>TOMATODO DE PLASTICO</t>
    </r>
    <r>
      <rPr>
        <sz val="16"/>
        <rFont val="Arial"/>
        <family val="2"/>
      </rPr>
      <t xml:space="preserve">
Material: Plastico PC cuerpo
Acabado: Cuerpo Frosty y tapa metalica 
Medidas: </t>
    </r>
    <r>
      <rPr>
        <b/>
        <sz val="16"/>
        <rFont val="Arial"/>
        <family val="2"/>
      </rPr>
      <t>altura 23.cm diametro  6.5 cm</t>
    </r>
    <r>
      <rPr>
        <sz val="16"/>
        <rFont val="Arial"/>
        <family val="2"/>
      </rPr>
      <t xml:space="preserve">
Capacidad: 600 </t>
    </r>
    <r>
      <rPr>
        <b/>
        <sz val="16"/>
        <rFont val="Arial"/>
        <family val="2"/>
      </rPr>
      <t>ml.</t>
    </r>
    <r>
      <rPr>
        <sz val="16"/>
        <rFont val="Arial"/>
        <family val="2"/>
      </rPr>
      <t xml:space="preserve">
Colores: Azul
Presentación: embolsado individual
</t>
    </r>
    <r>
      <rPr>
        <sz val="16"/>
        <color rgb="FFFF0000"/>
        <rFont val="Arial"/>
        <family val="2"/>
      </rPr>
      <t>*Incluye 1 logo a 1 color por 1 lado
*Arte y diseño facilitado por el cliente.</t>
    </r>
  </si>
  <si>
    <t>EYF
Cel. 982 975 307</t>
  </si>
  <si>
    <t>JC-748</t>
  </si>
  <si>
    <t>100 a S/670 
+ IGV</t>
  </si>
  <si>
    <t>CUADERNO 30X25cm - TAPA DURA
 TAPA y  CONTRA TAPA</t>
  </si>
  <si>
    <t>Simagen referencial</t>
  </si>
  <si>
    <t>12 a 15 
días útiles</t>
  </si>
  <si>
    <r>
      <rPr>
        <b/>
        <u/>
        <sz val="14"/>
        <rFont val="Arial"/>
        <family val="2"/>
      </rPr>
      <t xml:space="preserve">CUADERNO 30X25cm - TAPA DURA
 TAPA y  CONTRA TAPA
</t>
    </r>
    <r>
      <rPr>
        <b/>
        <sz val="14"/>
        <rFont val="Arial"/>
        <family val="2"/>
      </rPr>
      <t xml:space="preserve">Tamaño cerrado: </t>
    </r>
    <r>
      <rPr>
        <sz val="14"/>
        <rFont val="Arial"/>
        <family val="2"/>
      </rPr>
      <t xml:space="preserve"> 30cm x 25cm
</t>
    </r>
    <r>
      <rPr>
        <b/>
        <sz val="14"/>
        <rFont val="Arial"/>
        <family val="2"/>
      </rPr>
      <t>Impresión Tapa y contra tapa:</t>
    </r>
    <r>
      <rPr>
        <sz val="14"/>
        <rFont val="Arial"/>
        <family val="2"/>
      </rPr>
      <t xml:space="preserve"> Full color 
Interior (la guarda) tapa y contratapa: Blanco
</t>
    </r>
    <r>
      <rPr>
        <b/>
        <sz val="14"/>
        <rFont val="Arial"/>
        <family val="2"/>
      </rPr>
      <t>Material:</t>
    </r>
    <r>
      <rPr>
        <sz val="14"/>
        <rFont val="Arial"/>
        <family val="2"/>
      </rPr>
      <t xml:space="preserve">  couche de 150  gr
Plastificado Mate
INTERIORES 
hojas cuadricuolada: 80  
Hojas interiores, material: bond de 75 gr, impresion: 1 color  tira y retira
ACABADOS : 
tapa dura, anillado, compaginado, plastificado mate la tapa 
Incluye 4 hojas encarte full color por 1 lado
Presentacion: Grupal
</t>
    </r>
    <r>
      <rPr>
        <sz val="14"/>
        <color rgb="FFFF0000"/>
        <rFont val="Arial"/>
        <family val="2"/>
      </rPr>
      <t>*Arte y diseño facilitado por el cliente</t>
    </r>
  </si>
  <si>
    <t>GRAF PERU 
MARCO 
Cel.  922 128 532</t>
  </si>
  <si>
    <t xml:space="preserve">200 a S/19.90
100 a S/28.00 
+IGV
Tiempo 5 - 7 días  INC LOS 4 ENCARTES </t>
  </si>
  <si>
    <t xml:space="preserve">YA INCLUYE </t>
  </si>
  <si>
    <t>8  a 10
días útiles</t>
  </si>
  <si>
    <t>COCH-MG04</t>
  </si>
  <si>
    <t>LAPICERO METALICO</t>
  </si>
  <si>
    <r>
      <rPr>
        <b/>
        <u/>
        <sz val="14"/>
        <rFont val="Arial"/>
        <family val="2"/>
      </rPr>
      <t>LAPICERO METALICO</t>
    </r>
    <r>
      <rPr>
        <sz val="14"/>
        <rFont val="Arial"/>
        <family val="2"/>
      </rPr>
      <t xml:space="preserve">
Material: Metalico
Descripción: Lapicero metálico de sistema 
Tinta seca, negro 
Color: </t>
    </r>
    <r>
      <rPr>
        <b/>
        <sz val="14"/>
        <rFont val="Arial"/>
        <family val="2"/>
      </rPr>
      <t>Azul,</t>
    </r>
    <r>
      <rPr>
        <sz val="14"/>
        <rFont val="Arial"/>
        <family val="2"/>
      </rPr>
      <t xml:space="preserve"> blanco, dorado, gris, rojo, verde
Presentacion: Grupal
</t>
    </r>
    <r>
      <rPr>
        <sz val="14"/>
        <color rgb="FFFF0000"/>
        <rFont val="Arial"/>
        <family val="2"/>
      </rPr>
      <t>*Incluye 1 logo 1 color por 1 lado
*Arte y diseño facilitado por el cliente</t>
    </r>
  </si>
  <si>
    <t>CHIPER</t>
  </si>
  <si>
    <t>100 a S/.120 incluido IGV</t>
  </si>
  <si>
    <t>GRAMPHOS
Cel.994228471
200 a S/.140
100 a S/.100
+IGV</t>
  </si>
  <si>
    <t>COEF-7229-R(RP-7229</t>
  </si>
  <si>
    <r>
      <rPr>
        <b/>
        <u/>
        <sz val="14"/>
        <rFont val="Arial"/>
        <family val="2"/>
      </rPr>
      <t>LAPICERO METALICO</t>
    </r>
    <r>
      <rPr>
        <sz val="14"/>
        <rFont val="Arial"/>
        <family val="2"/>
      </rPr>
      <t xml:space="preserve">
Material: Metalico
Descripción: Lapicero metálico, tinta liquida
Color: </t>
    </r>
    <r>
      <rPr>
        <b/>
        <sz val="14"/>
        <rFont val="Arial"/>
        <family val="2"/>
      </rPr>
      <t>Azul,</t>
    </r>
    <r>
      <rPr>
        <sz val="14"/>
        <rFont val="Arial"/>
        <family val="2"/>
      </rPr>
      <t xml:space="preserve"> negro, plateado, pavonado, grin gun, run
Presentacion: Bolsita individual
</t>
    </r>
    <r>
      <rPr>
        <sz val="14"/>
        <color rgb="FFFF0000"/>
        <rFont val="Arial"/>
        <family val="2"/>
      </rPr>
      <t>*Incluye 1 logo 1 color por 1 lado
*Arte y diseño facilitado por el cliente</t>
    </r>
  </si>
  <si>
    <t>EYF</t>
  </si>
  <si>
    <t>100 a S/.600 + IGV</t>
  </si>
  <si>
    <t>Para editar</t>
  </si>
  <si>
    <t>RECOTIZACIÓN PROPUESTA_WATER PARTNER_LAPICERO BAMBU, NOTEBOOK, BOLSA _28.05.26</t>
  </si>
  <si>
    <t>COCH-1118T</t>
  </si>
  <si>
    <t>LAPICERO DE BAMBU</t>
  </si>
  <si>
    <t>imagen referencial</t>
  </si>
  <si>
    <t>5 a 7 dias utiles</t>
  </si>
  <si>
    <r>
      <rPr>
        <b/>
        <u/>
        <sz val="14"/>
        <color rgb="FF000000"/>
        <rFont val="Arial"/>
        <family val="2"/>
      </rPr>
      <t xml:space="preserve">LAPICERO BAMBU
</t>
    </r>
    <r>
      <rPr>
        <sz val="14"/>
        <color rgb="FF000000"/>
        <rFont val="Arial"/>
        <family val="2"/>
      </rPr>
      <t xml:space="preserve">Material: Plástico /bambú 
Modelo: Sistema retractil, con clip metálico y con touch
Colores: Naural con Azul o blanco o negro
Tinta de color azul
Presentacion: Caja grupal, no individual
</t>
    </r>
    <r>
      <rPr>
        <sz val="14"/>
        <color rgb="FFFF0000"/>
        <rFont val="Arial"/>
        <family val="2"/>
      </rPr>
      <t xml:space="preserve"> *Incluye 1 Logo a 1 color por 1 lado 
*Arte y diseño facilitado por el cliente.</t>
    </r>
    <r>
      <rPr>
        <b/>
        <u/>
        <sz val="14"/>
        <rFont val="Arial"/>
        <family val="2"/>
      </rPr>
      <t xml:space="preserve">
</t>
    </r>
    <r>
      <rPr>
        <b/>
        <sz val="14"/>
        <color rgb="FFFF0000"/>
        <rFont val="Arial"/>
        <family val="2"/>
      </rPr>
      <t>+S/.0.90 si logo es full color (técnica UV)</t>
    </r>
  </si>
  <si>
    <t>1118T</t>
  </si>
  <si>
    <t>PRECIO
100 und: S/72
Incluye IGV</t>
  </si>
  <si>
    <t>WILFREDO TAMPOGRAFIA
Precio Referencial</t>
  </si>
  <si>
    <t>COCH-928T
/
COCH-MB047</t>
  </si>
  <si>
    <t xml:space="preserve">LAPICERO BAMBU 2 Y 3 </t>
  </si>
  <si>
    <r>
      <rPr>
        <b/>
        <u/>
        <sz val="14"/>
        <color rgb="FF000000"/>
        <rFont val="Arial"/>
        <family val="2"/>
      </rPr>
      <t xml:space="preserve">LAPICERO BAMBU 2 Y 3 
</t>
    </r>
    <r>
      <rPr>
        <sz val="14"/>
        <color rgb="FF000000"/>
        <rFont val="Arial"/>
        <family val="2"/>
      </rPr>
      <t xml:space="preserve">Material: Metalico /bambú 
Modelo: Sistema retractil, con clip metálico y touch.
Colores: Naural con Azul o Gris en lado superior // Naural con Blanco
Tinta de color azul
Presentación: Caja grupal, no individual
</t>
    </r>
    <r>
      <rPr>
        <sz val="14"/>
        <color rgb="FFFF0000"/>
        <rFont val="Arial"/>
        <family val="2"/>
      </rPr>
      <t xml:space="preserve"> *Incluye 1 Logo a 1 color por 1 lado
*Arte y diseño facilitado por el cliente.</t>
    </r>
    <r>
      <rPr>
        <b/>
        <u/>
        <sz val="14"/>
        <rFont val="Arial"/>
        <family val="2"/>
      </rPr>
      <t xml:space="preserve">
</t>
    </r>
    <r>
      <rPr>
        <b/>
        <u/>
        <sz val="14"/>
        <color rgb="FFFF0000"/>
        <rFont val="Arial"/>
        <family val="2"/>
      </rPr>
      <t>+S/.0.90 si logo es full color (técnica UV)</t>
    </r>
  </si>
  <si>
    <t>CHIPPER</t>
  </si>
  <si>
    <t>928FT</t>
  </si>
  <si>
    <t>PRECIO
100 und: S/1.20
+IGV</t>
  </si>
  <si>
    <r>
      <rPr>
        <b/>
        <u/>
        <sz val="14"/>
        <color rgb="FF000000"/>
        <rFont val="Arial"/>
        <family val="2"/>
      </rPr>
      <t xml:space="preserve">NOTEBOOK A6
</t>
    </r>
    <r>
      <rPr>
        <sz val="14"/>
        <color rgb="FF000000"/>
        <rFont val="Arial"/>
        <family val="2"/>
      </rPr>
      <t xml:space="preserve">Medida: 9 cm de ancho x 14 cm de largo.
Libreta tamaño A6 con liga y cinta separadora de color, 80 hojas rayadas color crema.
Color: Blanco, Plomo, Negro, Azul
Presentacion: Caja grupal, no bolsa individual
</t>
    </r>
    <r>
      <rPr>
        <sz val="14"/>
        <color rgb="FFFF0000"/>
        <rFont val="Arial"/>
        <family val="2"/>
      </rPr>
      <t>*Incluye 1 logo a 1 color a un lado
*Diseño o arte facilitado por el cliente</t>
    </r>
    <r>
      <rPr>
        <sz val="14"/>
        <color theme="1"/>
        <rFont val="Arial"/>
        <family val="2"/>
      </rPr>
      <t xml:space="preserve">
</t>
    </r>
    <r>
      <rPr>
        <b/>
        <u/>
        <sz val="14"/>
        <color rgb="FFFF0000"/>
        <rFont val="Arial"/>
        <family val="2"/>
      </rPr>
      <t>+S/.1.00 si logo es full color (técnica UV)</t>
    </r>
  </si>
  <si>
    <t>PROMO MERCH 
50 a 100: S/3.5
500 a 1000: S/3.3
+IGV
/
EYF
50 a 100: S/3.5
500 a 1000: S/3.3
+IGV 
/
PUBLITRADE
100 a 499 und: S/330
500 a 1000 und: S/ 3200
Incluye IGV
No hay color naranja gris y morado</t>
  </si>
  <si>
    <t>BOLSA TOCUYO DELGADO</t>
  </si>
  <si>
    <t>7 a 9 dias utiles</t>
  </si>
  <si>
    <r>
      <rPr>
        <b/>
        <u/>
        <sz val="14"/>
        <color rgb="FF000000"/>
        <rFont val="Arial"/>
        <family val="2"/>
      </rPr>
      <t>BOLSA TOCUYO DELGADO</t>
    </r>
    <r>
      <rPr>
        <b/>
        <sz val="14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Bolsa tocuyo delgado con fuelle y asas del mismo material
Material: Tocuyo delgado
Medidas: 402 cm x 35 cm
Color: Natural 
Presentacion: Funfa plastico Grupal, no bolsa individual
</t>
    </r>
    <r>
      <rPr>
        <b/>
        <sz val="14"/>
        <color rgb="FFFF0000"/>
        <rFont val="Arial"/>
        <family val="2"/>
      </rPr>
      <t>*Incluye logo a 1 color en 1 lado
*Arte y diseño debe ser facilitado por el cliente</t>
    </r>
    <r>
      <rPr>
        <b/>
        <sz val="14"/>
        <color rgb="FF000000"/>
        <rFont val="Arial"/>
        <family val="2"/>
      </rPr>
      <t xml:space="preserve"> </t>
    </r>
  </si>
  <si>
    <t>EDILBERTO</t>
  </si>
  <si>
    <t>Hola buenos días.. esta bolsa tocuyo en esta medida te sale a 11.00 soles estampado a un color
Calidad intermedio.
Medidas: 38 cm x 28 cm x 8 cm
S/5.50 inc IGV en delgado base 100unid</t>
  </si>
  <si>
    <r>
      <rPr>
        <b/>
        <u/>
        <sz val="14"/>
        <color rgb="FF000000"/>
        <rFont val="Arial"/>
        <family val="2"/>
      </rPr>
      <t>BOLSA TOCUYO DELGADO</t>
    </r>
    <r>
      <rPr>
        <b/>
        <sz val="14"/>
        <color rgb="FF000000"/>
        <rFont val="Arial"/>
        <family val="2"/>
      </rPr>
      <t xml:space="preserve">
</t>
    </r>
    <r>
      <rPr>
        <sz val="14"/>
        <color rgb="FF000000"/>
        <rFont val="Arial"/>
        <family val="2"/>
      </rPr>
      <t xml:space="preserve">Bolsa tocuyo delgado con fuelle y asas del mismo material
Material: Tocuyo delgado
Medidas: 38 cm x 28 cm x 8 cm
Color: Natural 
Presentacion: Grupal
</t>
    </r>
    <r>
      <rPr>
        <b/>
        <sz val="14"/>
        <color rgb="FFFF0000"/>
        <rFont val="Arial"/>
        <family val="2"/>
      </rPr>
      <t>*Incluye logo a 1 color en 1 lado
*Arte y diseño debe ser facilitado por el cliente</t>
    </r>
    <r>
      <rPr>
        <b/>
        <sz val="14"/>
        <color rgb="FF000000"/>
        <rFont val="Arial"/>
        <family val="2"/>
      </rPr>
      <t xml:space="preserve"> </t>
    </r>
  </si>
  <si>
    <t>Hola buenos días.. esta bolsa tocuyo en esta medida te sale a 11.00 soles estampado a un color
Calidad intermedio.
Medidas: 38 cm x 28 cm x 8 cm
S/5.50 inc IGV en delgado base 100unid</t>
  </si>
  <si>
    <t>RECOTIZACIÓN PROPUESTA_WATER PARTNER_GORROS SAFARI_26.05.26</t>
  </si>
  <si>
    <t>GORROS SAFARI</t>
  </si>
  <si>
    <t xml:space="preserve">
Imagen referencial</t>
  </si>
  <si>
    <t>Sab 06 Jun o Lu 08 Jun máx (*)</t>
  </si>
  <si>
    <r>
      <rPr>
        <b/>
        <u/>
        <sz val="12"/>
        <rFont val="Arial"/>
        <family val="2"/>
      </rPr>
      <t>GORROS SAFARI</t>
    </r>
    <r>
      <rPr>
        <sz val="12"/>
        <rFont val="Arial"/>
        <family val="2"/>
      </rPr>
      <t xml:space="preserve">
Material: </t>
    </r>
    <r>
      <rPr>
        <u/>
        <sz val="12"/>
        <rFont val="Arial"/>
        <family val="2"/>
      </rPr>
      <t>Tela Mojada con mallla</t>
    </r>
    <r>
      <rPr>
        <sz val="12"/>
        <rFont val="Arial"/>
        <family val="2"/>
      </rPr>
      <t xml:space="preserve">
Medida: 51 largo cm x 30 cm de ancho (como modelo gorro prestado Lu 25 mayo)
Gorro modelo safari con 2 mallas en los costados y base sombrero vuelo ancho con base reforzada con corrospum de 4mm (grueso), capa tapa nunca (doble tela) y regulador plástico en la parde trasera.
Incluye cordon/cinta  para sujetar a los costados.
Color: A elegir Marfil y Azul oscuro  (color entero)
Presentación: Bolsa individual /Empaque grupal en bolsas manga
</t>
    </r>
    <r>
      <rPr>
        <sz val="12"/>
        <color rgb="FFFF0000"/>
        <rFont val="Arial"/>
        <family val="2"/>
      </rPr>
      <t xml:space="preserve">*Incluye 1 logo bordado chico en la parte frontal y 1 logo bordado en parte tapanuca
*Arte y diseño debe ser facilitado por el cliente
</t>
    </r>
  </si>
  <si>
    <t xml:space="preserve">
INVERSIONES IGOE
Cel.972 055 180
/
Richard
</t>
  </si>
  <si>
    <t>cccccccc
/
Precio antiguo
Tela mojada
300 und a S/.17.50
100 und a S/.18.50 Incluido IGV 
/
S/15+S/1.50</t>
  </si>
  <si>
    <t>INCLUYE</t>
  </si>
  <si>
    <t>*Fecha entrega sujeto a aprobarse Ma 26 Mayo fin del dia con OC; muestra virtual aprobaod y adelanto. En caso pedido sea 200unid, se puede entregar parcial de 100unid</t>
  </si>
  <si>
    <t>COTIZACIÓN PROPUESTA_WATER PARTNER_GORROS SAFARI_20.05.26</t>
  </si>
  <si>
    <t xml:space="preserve">
Imagen referencial</t>
  </si>
  <si>
    <t>17 a 20 dias utiles</t>
  </si>
  <si>
    <t>GORROS SAFARI
Material: Tela Mojada con mallla
Medida: 53.5 largo cm x 35 cm de ancho
Gorro con malla en los costados y base sombrero vuelo ancho, capa tapa nunca y regulador plástico en 
la parde trasera.
Incluye cinta para sujetar a los costados
Color: A elegir (color entero)
Presentación: Bolsa individual /Empaque grual en bolsas manga
*Incluye 1 logo a 2 colores en la parte frontal bordado
*Arte y diseño debe ser facilitado por el cliente</t>
  </si>
  <si>
    <r>
      <t xml:space="preserve">
INVERSIONES IGOE
Cel.972 055 180
/
RICHARD
Cel.962 344 613
/
</t>
    </r>
    <r>
      <rPr>
        <b/>
        <sz val="14"/>
        <rFont val="Arial"/>
        <family val="2"/>
      </rPr>
      <t>MAGALI
Cel.986 273 616</t>
    </r>
  </si>
  <si>
    <t>INVERSIONES IGOE
Tela mojada
300 und a S/.17.50
100 und a S/.18.50 Incluido IGV 
Drill
300 und a S/.18.50
100 und a S/.19.50 Incluido IGV a mas 
Tiempo 10 - 18 dias
Muestra S/.60
/
RICHARD
Tela mojada
100 und a S/.13 +IGV a mas 
Drill
100 und a S/.16 +IGV a mas 
Tiempo 15 - 12dias
Muestra S/.50
/
MAGALI
Tela mojada o Drill mismo precio
100 und a S/.22 Incluido IGV a mas 
Tiempo 20 dias</t>
  </si>
  <si>
    <t>15 a 17 dias utiles</t>
  </si>
  <si>
    <t>12 a 15 dias utiles</t>
  </si>
  <si>
    <r>
      <rPr>
        <b/>
        <u/>
        <sz val="12"/>
        <rFont val="Arial"/>
        <family val="2"/>
      </rPr>
      <t>GORROS SAFARI - PROMOCIONAL</t>
    </r>
    <r>
      <rPr>
        <sz val="12"/>
        <rFont val="Arial"/>
        <family val="2"/>
      </rPr>
      <t xml:space="preserve">
Material: </t>
    </r>
    <r>
      <rPr>
        <u/>
        <sz val="12"/>
        <rFont val="Arial"/>
        <family val="2"/>
      </rPr>
      <t>Drill tecnologia con mallla</t>
    </r>
    <r>
      <rPr>
        <sz val="12"/>
        <rFont val="Arial"/>
        <family val="2"/>
      </rPr>
      <t xml:space="preserve">
Medida: 53.5 largo cm x 35 cm de ancho
Gorro con malla en los costados y base sombrero vuelo ancho, capa tapa nunca y regulador plástico en 
la parde trasera.
Incluye cinta para sujetar a los costados
Color: A elegir (color entero)
Presentación: Bolsa individual /Empaque grual en bolsas manga
</t>
    </r>
    <r>
      <rPr>
        <sz val="12"/>
        <color rgb="FFFF0000"/>
        <rFont val="Arial"/>
        <family val="2"/>
      </rPr>
      <t>*Incluye 1 logo a 2 colores en la parte frontal bordado
*Arte y diseño debe ser facilitado por el cliente</t>
    </r>
  </si>
  <si>
    <r>
      <rPr>
        <b/>
        <sz val="14"/>
        <rFont val="Arial"/>
        <family val="2"/>
      </rPr>
      <t xml:space="preserve">
INVERSIONES IGOE
Cel.972 055 180
</t>
    </r>
    <r>
      <rPr>
        <sz val="14"/>
        <rFont val="Arial"/>
        <family val="2"/>
      </rPr>
      <t>/
RICHARD
Cel.962 344 613
/
MAGALI
Cel.986 273 616</t>
    </r>
  </si>
  <si>
    <r>
      <t xml:space="preserve">INVERSIONES IGOE
Tela mojada
300 und a S/.17.50
100 und a S/.18.50 Incluido IGV 
Drill
</t>
    </r>
    <r>
      <rPr>
        <b/>
        <sz val="14"/>
        <color rgb="FF000000"/>
        <rFont val="Calibri"/>
        <family val="2"/>
        <scheme val="minor"/>
      </rPr>
      <t xml:space="preserve">300 und a S/.18.50
100 und a S/.19.50 Incluido IGV a mas 
</t>
    </r>
    <r>
      <rPr>
        <sz val="14"/>
        <color rgb="FF000000"/>
        <rFont val="Calibri"/>
        <family val="2"/>
        <scheme val="minor"/>
      </rPr>
      <t>Tiempo 10 - 18 dias
Muestra S/.60
/
RICHARD
Tela mojada
100 und a S/.13 +IGV a mas 
Drill
100 und a S/.16 +IGV a mas 
Tiempo 15 - 12dias
Muestra S/.50
/
MAGALI
Tela mojada o Drill mismo precio
100 und a S/.22 Incluido IGV a mas 
Tiempo 20 dias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</si>
</sst>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&quot;S/&quot;\ * #,##0.00_-;\-&quot;S/&quot;\ * #,##0.00_-;_-&quot;S/&quot;\ * &quot;-&quot;??_-;_-@_-"/>
    <numFmt numFmtId="165" formatCode="_ * #,##0.00_ ;_ * \-#,##0.00_ ;_ * &quot;-&quot;??_ ;_ @_ "/>
    <numFmt numFmtId="166" formatCode="_ &quot;S/.&quot;\ * #,##0.00_ ;_ &quot;S/.&quot;\ * \-#,##0.00_ ;_ &quot;S/.&quot;\ * &quot;-&quot;??_ ;_ @_ "/>
    <numFmt numFmtId="167" formatCode="_-* #,##0.00\ _€_-;\-* #,##0.00\ _€_-;_-* &quot;-&quot;??\ _€_-;_-@_-"/>
    <numFmt numFmtId="168" formatCode="_-[$$-409]* #,##0.00_ ;_-[$$-409]* \-#,##0.00\ ;_-[$$-409]* &quot;-&quot;??_ ;_-@_ "/>
    <numFmt numFmtId="169" formatCode="_(* #,##0_);_(* \(#,##0\);_(* &quot;-&quot;??_);_(@_)"/>
    <numFmt numFmtId="170" formatCode="&quot;S/.&quot;\ #,##0.00"/>
    <numFmt numFmtId="171" formatCode="[$S/.-280A]\ #,##0.00"/>
    <numFmt numFmtId="172" formatCode="_(* #,##0.00_);_(* \(#,##0.00\);_(* &quot;-&quot;??_);_(@_)"/>
    <numFmt numFmtId="173" formatCode="_(&quot;$&quot;* #,##0.00_);_(&quot;$&quot;* \(#,##0.00\);_(&quot;$&quot;* &quot;-&quot;??_);_(@_)"/>
    <numFmt numFmtId="174" formatCode="_(* #,##0_);_(* \(#,##0\);_(* &quot;-&quot;_);_(@_)"/>
    <numFmt numFmtId="175" formatCode="_(&quot;$&quot;* #,##0_);_(&quot;$&quot;* \(#,##0\);_(&quot;$&quot;* &quot;-&quot;_);_(@_)"/>
    <numFmt numFmtId="176" formatCode="_([$€-2]\ * #,##0.00_);_([$€-2]\ * \(#,##0.00\);_([$€-2]\ * &quot;-&quot;??_)"/>
    <numFmt numFmtId="177" formatCode="_ &quot;S/.&quot;* #,##0.00_ ;_ &quot;S/.&quot;* \-#,##0.00_ ;_ &quot;S/.&quot;* &quot;-&quot;??_ ;_ @_ "/>
    <numFmt numFmtId="178" formatCode="_(&quot;S/.&quot;\ * #,##0.00_);_(&quot;S/.&quot;\ * \(#,##0.00\);_(&quot;S/.&quot;\ * &quot;-&quot;??_);_(@_)"/>
    <numFmt numFmtId="179" formatCode="_ &quot;€&quot;* #,##0.00_ ;_ &quot;€&quot;* \-#,##0.00_ ;_ &quot;€&quot;* &quot;-&quot;??_ ;_ @_ "/>
    <numFmt numFmtId="180" formatCode="_-[$€]* #,##0.00_-;\-[$€]* #,##0.00_-;_-[$€]* &quot;-&quot;??_-;_-@_-"/>
    <numFmt numFmtId="181" formatCode="[$S/.-280A]\ #,##0.000"/>
    <numFmt numFmtId="182" formatCode="_(&quot;€&quot;\ * #,##0.00_);_(&quot;€&quot;\ * \(#,##0.00\);_(&quot;€&quot;\ * &quot;-&quot;??_);_(@_)"/>
    <numFmt numFmtId="183" formatCode="_(* #,##0_);_(* \(#,##0\);_(* \-??_);_(@_)"/>
    <numFmt numFmtId="184" formatCode="&quot;S/. &quot;#,##0.00"/>
    <numFmt numFmtId="185" formatCode="[$S/-280A]#,##0.00;[Red][$S/-280A]\-#,##0.00"/>
    <numFmt numFmtId="186" formatCode="&quot;S/&quot;\ #,##0.00"/>
    <numFmt numFmtId="187" formatCode="[$$-2C0A]\ #,##0.00"/>
  </numFmts>
  <fonts count="1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宋体"/>
      <charset val="134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u/>
      <sz val="6.05"/>
      <color theme="10"/>
      <name val="Calibri"/>
      <family val="2"/>
    </font>
    <font>
      <b/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7.5"/>
      <color indexed="12"/>
      <name val="Arial"/>
      <family val="2"/>
    </font>
    <font>
      <b/>
      <sz val="12"/>
      <color indexed="9"/>
      <name val="Arial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sz val="16"/>
      <color indexed="8"/>
      <name val="Arial"/>
      <family val="2"/>
    </font>
    <font>
      <b/>
      <sz val="16"/>
      <color rgb="FF00000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1"/>
      <color indexed="17"/>
      <name val="Tahoma"/>
      <family val="2"/>
    </font>
    <font>
      <sz val="11"/>
      <color indexed="20"/>
      <name val="Tahoma"/>
      <family val="2"/>
    </font>
    <font>
      <b/>
      <sz val="18"/>
      <color indexed="56"/>
      <name val="宋体"/>
      <charset val="134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b/>
      <sz val="11"/>
      <color indexed="9"/>
      <name val="Tahoma"/>
      <family val="2"/>
    </font>
    <font>
      <b/>
      <sz val="11"/>
      <color indexed="8"/>
      <name val="Tahoma"/>
      <family val="2"/>
    </font>
    <font>
      <i/>
      <sz val="11"/>
      <color indexed="23"/>
      <name val="Tahoma"/>
      <family val="2"/>
    </font>
    <font>
      <sz val="11"/>
      <color indexed="10"/>
      <name val="Tahoma"/>
      <family val="2"/>
    </font>
    <font>
      <b/>
      <sz val="11"/>
      <color indexed="52"/>
      <name val="Tahoma"/>
      <family val="2"/>
    </font>
    <font>
      <sz val="11"/>
      <color indexed="62"/>
      <name val="Tahoma"/>
      <family val="2"/>
    </font>
    <font>
      <b/>
      <sz val="11"/>
      <color indexed="63"/>
      <name val="Tahoma"/>
      <family val="2"/>
    </font>
    <font>
      <sz val="11"/>
      <color indexed="60"/>
      <name val="Tahoma"/>
      <family val="2"/>
    </font>
    <font>
      <sz val="11"/>
      <color indexed="52"/>
      <name val="Tahoma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FFFF"/>
      <name val="Arial"/>
      <family val="2"/>
    </font>
    <font>
      <b/>
      <sz val="18"/>
      <color rgb="FFFF0000"/>
      <name val="Calibri"/>
      <family val="2"/>
      <scheme val="minor"/>
    </font>
    <font>
      <b/>
      <u/>
      <sz val="12"/>
      <name val="Arial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6"/>
      <color rgb="FFFF0000"/>
      <name val="Arial"/>
      <family val="2"/>
    </font>
    <font>
      <b/>
      <sz val="12"/>
      <color rgb="FFFF0000"/>
      <name val="Arial"/>
      <family val="2"/>
    </font>
    <font>
      <u/>
      <sz val="12"/>
      <name val="Arial"/>
      <family val="2"/>
    </font>
    <font>
      <b/>
      <sz val="16"/>
      <name val="Arial"/>
      <family val="2"/>
    </font>
    <font>
      <b/>
      <i/>
      <sz val="15"/>
      <color theme="1"/>
      <name val="Calibri"/>
      <family val="2"/>
      <scheme val="minor"/>
    </font>
    <font>
      <sz val="11"/>
      <color indexed="52"/>
      <name val="Tahoma"/>
      <family val="2"/>
      <charset val="1"/>
    </font>
    <font>
      <sz val="11"/>
      <color indexed="8"/>
      <name val="Calibri"/>
      <family val="2"/>
      <charset val="1"/>
    </font>
    <font>
      <sz val="16"/>
      <name val="Aial"/>
    </font>
    <font>
      <sz val="16"/>
      <color indexed="10"/>
      <name val="Calibri"/>
      <family val="2"/>
      <charset val="1"/>
    </font>
    <font>
      <b/>
      <sz val="16"/>
      <name val="Arial"/>
      <family val="2"/>
      <charset val="1"/>
    </font>
    <font>
      <sz val="14"/>
      <color indexed="8"/>
      <name val="Arial"/>
      <family val="2"/>
      <charset val="1"/>
    </font>
    <font>
      <b/>
      <u/>
      <sz val="14"/>
      <name val="Arial"/>
      <family val="2"/>
    </font>
    <font>
      <b/>
      <u/>
      <sz val="14"/>
      <color rgb="FF000000"/>
      <name val="Arial"/>
      <family val="2"/>
    </font>
    <font>
      <sz val="16"/>
      <color indexed="8"/>
      <name val="Arial"/>
      <family val="2"/>
      <charset val="1"/>
    </font>
    <font>
      <sz val="12"/>
      <name val="Arial"/>
      <family val="2"/>
      <charset val="1"/>
    </font>
    <font>
      <sz val="12"/>
      <color indexed="8"/>
      <name val="Calibri"/>
      <family val="2"/>
      <charset val="1"/>
    </font>
    <font>
      <b/>
      <sz val="14"/>
      <name val="Arial"/>
      <family val="2"/>
      <charset val="1"/>
    </font>
    <font>
      <b/>
      <sz val="14"/>
      <color indexed="63"/>
      <name val="Arial"/>
      <family val="2"/>
      <charset val="1"/>
    </font>
    <font>
      <sz val="14"/>
      <color indexed="63"/>
      <name val="Arial"/>
      <family val="2"/>
      <charset val="1"/>
    </font>
    <font>
      <b/>
      <sz val="14"/>
      <color indexed="10"/>
      <name val="Arial"/>
      <family val="2"/>
      <charset val="1"/>
    </font>
    <font>
      <sz val="14"/>
      <name val="Arial"/>
      <family val="2"/>
      <charset val="1"/>
    </font>
    <font>
      <sz val="16"/>
      <color rgb="FF000000"/>
      <name val="Arial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  <charset val="1"/>
    </font>
    <font>
      <b/>
      <u/>
      <sz val="14"/>
      <name val="Arial"/>
      <family val="2"/>
      <charset val="1"/>
    </font>
    <font>
      <b/>
      <u/>
      <sz val="14"/>
      <color rgb="FFFF0000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sz val="16"/>
      <color theme="1"/>
      <name val="Arial"/>
      <family val="2"/>
    </font>
    <font>
      <sz val="16"/>
      <color indexed="10"/>
      <name val="Arial"/>
      <family val="2"/>
    </font>
    <font>
      <b/>
      <sz val="16"/>
      <color indexed="9"/>
      <name val="Arial"/>
      <family val="2"/>
    </font>
    <font>
      <b/>
      <sz val="14"/>
      <color indexed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16"/>
      <name val="Arial"/>
      <family val="2"/>
    </font>
    <font>
      <b/>
      <sz val="14"/>
      <color indexed="9"/>
      <name val="Arial"/>
      <family val="2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Calibri"/>
      <family val="2"/>
      <charset val="1"/>
    </font>
    <font>
      <b/>
      <sz val="14"/>
      <color rgb="FF000000"/>
      <name val="Calibri"/>
      <family val="2"/>
      <scheme val="minor"/>
    </font>
    <font>
      <b/>
      <u/>
      <sz val="16"/>
      <color rgb="FF000000"/>
      <name val="Arial"/>
      <family val="2"/>
    </font>
    <font>
      <b/>
      <i/>
      <sz val="17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8"/>
      </patternFill>
    </fill>
    <fill>
      <patternFill patternType="solid">
        <fgColor rgb="FFFFFFFF"/>
        <bgColor indexed="64"/>
      </patternFill>
    </fill>
    <fill>
      <patternFill patternType="solid">
        <fgColor indexed="10"/>
        <bgColor indexed="16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71">
    <xf numFmtId="0" fontId="0" fillId="0" borderId="0"/>
    <xf numFmtId="0" fontId="5" fillId="0" borderId="0" applyNumberFormat="0" applyFill="0" applyBorder="0" applyAlignment="0" applyProtection="0"/>
    <xf numFmtId="0" fontId="2" fillId="0" borderId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13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3" borderId="0" applyNumberFormat="0" applyBorder="0" applyAlignment="0" applyProtection="0"/>
    <xf numFmtId="0" fontId="11" fillId="22" borderId="0" applyNumberFormat="0" applyBorder="0" applyAlignment="0" applyProtection="0"/>
    <xf numFmtId="0" fontId="16" fillId="0" borderId="0" applyNumberFormat="0" applyFill="0" applyBorder="0" applyAlignment="0" applyProtection="0"/>
    <xf numFmtId="0" fontId="15" fillId="0" borderId="5" applyNumberFormat="0" applyFill="0" applyAlignment="0" applyProtection="0"/>
    <xf numFmtId="0" fontId="14" fillId="21" borderId="4" applyNumberFormat="0" applyAlignment="0" applyProtection="0"/>
    <xf numFmtId="0" fontId="13" fillId="20" borderId="3" applyNumberFormat="0" applyAlignment="0" applyProtection="0"/>
    <xf numFmtId="0" fontId="12" fillId="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0" fontId="18" fillId="7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6" applyNumberFormat="0" applyFont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6" fillId="0" borderId="11" applyNumberFormat="0" applyFill="0" applyAlignment="0" applyProtection="0"/>
    <xf numFmtId="0" fontId="6" fillId="0" borderId="0"/>
    <xf numFmtId="17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6" fillId="0" borderId="0"/>
    <xf numFmtId="0" fontId="1" fillId="0" borderId="0"/>
    <xf numFmtId="44" fontId="3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 applyFont="0" applyFill="0" applyBorder="0" applyAlignment="0" applyProtection="0"/>
    <xf numFmtId="0" fontId="3" fillId="0" borderId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9" fontId="6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6" fillId="0" borderId="0"/>
    <xf numFmtId="0" fontId="1" fillId="0" borderId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80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1" fillId="32" borderId="0" applyProtection="0">
      <alignment vertical="center"/>
    </xf>
    <xf numFmtId="0" fontId="41" fillId="32" borderId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Protection="0">
      <alignment vertical="center"/>
    </xf>
    <xf numFmtId="0" fontId="41" fillId="33" borderId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Protection="0">
      <alignment vertical="center"/>
    </xf>
    <xf numFmtId="0" fontId="41" fillId="34" borderId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Protection="0">
      <alignment vertical="center"/>
    </xf>
    <xf numFmtId="0" fontId="41" fillId="36" borderId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Protection="0">
      <alignment vertical="center"/>
    </xf>
    <xf numFmtId="0" fontId="41" fillId="37" borderId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Protection="0">
      <alignment vertical="center"/>
    </xf>
    <xf numFmtId="0" fontId="41" fillId="39" borderId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Protection="0">
      <alignment vertical="center"/>
    </xf>
    <xf numFmtId="0" fontId="41" fillId="40" borderId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Protection="0">
      <alignment vertical="center"/>
    </xf>
    <xf numFmtId="0" fontId="41" fillId="35" borderId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8" borderId="0" applyProtection="0">
      <alignment vertical="center"/>
    </xf>
    <xf numFmtId="0" fontId="41" fillId="38" borderId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1" borderId="0" applyProtection="0">
      <alignment vertical="center"/>
    </xf>
    <xf numFmtId="0" fontId="41" fillId="41" borderId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42" fillId="42" borderId="0" applyProtection="0">
      <alignment vertical="center"/>
    </xf>
    <xf numFmtId="0" fontId="42" fillId="42" borderId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39" borderId="0" applyProtection="0">
      <alignment vertical="center"/>
    </xf>
    <xf numFmtId="0" fontId="42" fillId="39" borderId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Protection="0">
      <alignment vertical="center"/>
    </xf>
    <xf numFmtId="0" fontId="42" fillId="40" borderId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Protection="0">
      <alignment vertical="center"/>
    </xf>
    <xf numFmtId="0" fontId="42" fillId="46" borderId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3" fillId="20" borderId="3" applyNumberFormat="0" applyAlignment="0" applyProtection="0"/>
    <xf numFmtId="0" fontId="14" fillId="21" borderId="4" applyNumberFormat="0" applyAlignment="0" applyProtection="0"/>
    <xf numFmtId="0" fontId="15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7" fillId="11" borderId="3" applyNumberFormat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18" fillId="7" borderId="0" applyNumberFormat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9" fillId="2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40" fillId="0" borderId="0">
      <alignment vertical="top"/>
    </xf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0" fontId="3" fillId="27" borderId="6" applyNumberFormat="0" applyFont="0" applyAlignment="0" applyProtection="0"/>
    <xf numFmtId="9" fontId="2" fillId="0" borderId="0" applyFont="0" applyFill="0" applyBorder="0" applyAlignment="0" applyProtection="0"/>
    <xf numFmtId="0" fontId="20" fillId="20" borderId="7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16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6" fillId="0" borderId="11" applyNumberFormat="0" applyFill="0" applyAlignment="0" applyProtection="0"/>
    <xf numFmtId="0" fontId="43" fillId="34" borderId="0" applyProtection="0">
      <alignment vertical="center"/>
    </xf>
    <xf numFmtId="0" fontId="43" fillId="34" borderId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3" borderId="0" applyProtection="0">
      <alignment vertical="center"/>
    </xf>
    <xf numFmtId="0" fontId="44" fillId="33" borderId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6" fillId="0" borderId="0" applyProtection="0"/>
    <xf numFmtId="0" fontId="42" fillId="47" borderId="0" applyProtection="0">
      <alignment vertical="center"/>
    </xf>
    <xf numFmtId="0" fontId="42" fillId="47" borderId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Protection="0">
      <alignment vertical="center"/>
    </xf>
    <xf numFmtId="0" fontId="42" fillId="48" borderId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Protection="0">
      <alignment vertical="center"/>
    </xf>
    <xf numFmtId="0" fontId="42" fillId="49" borderId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3" borderId="0" applyProtection="0">
      <alignment vertical="center"/>
    </xf>
    <xf numFmtId="0" fontId="42" fillId="43" borderId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45" borderId="0" applyProtection="0">
      <alignment vertical="center"/>
    </xf>
    <xf numFmtId="0" fontId="42" fillId="45" borderId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50" borderId="0" applyProtection="0">
      <alignment vertical="center"/>
    </xf>
    <xf numFmtId="0" fontId="42" fillId="50" borderId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5" fillId="0" borderId="0" applyProtection="0">
      <alignment vertical="center"/>
    </xf>
    <xf numFmtId="0" fontId="46" fillId="0" borderId="8" applyProtection="0">
      <alignment vertical="center"/>
    </xf>
    <xf numFmtId="0" fontId="46" fillId="0" borderId="8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7" fillId="0" borderId="9" applyProtection="0">
      <alignment vertical="center"/>
    </xf>
    <xf numFmtId="0" fontId="47" fillId="0" borderId="9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Protection="0">
      <alignment vertical="center"/>
    </xf>
    <xf numFmtId="0" fontId="48" fillId="0" borderId="1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Protection="0">
      <alignment vertical="center"/>
    </xf>
    <xf numFmtId="0" fontId="48" fillId="0" borderId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9" fillId="51" borderId="4" applyProtection="0">
      <alignment vertical="center"/>
    </xf>
    <xf numFmtId="0" fontId="49" fillId="51" borderId="4" applyProtection="0">
      <alignment vertical="center"/>
    </xf>
    <xf numFmtId="0" fontId="49" fillId="51" borderId="4" applyNumberFormat="0" applyAlignment="0" applyProtection="0">
      <alignment vertical="center"/>
    </xf>
    <xf numFmtId="0" fontId="50" fillId="0" borderId="11" applyProtection="0">
      <alignment vertical="center"/>
    </xf>
    <xf numFmtId="0" fontId="50" fillId="0" borderId="11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6" fillId="52" borderId="6" applyProtection="0">
      <alignment vertical="center"/>
    </xf>
    <xf numFmtId="0" fontId="6" fillId="52" borderId="6" applyProtection="0">
      <alignment vertical="center"/>
    </xf>
    <xf numFmtId="0" fontId="6" fillId="52" borderId="6" applyNumberFormat="0" applyFont="0" applyAlignment="0" applyProtection="0">
      <alignment vertical="center"/>
    </xf>
    <xf numFmtId="0" fontId="51" fillId="0" borderId="0" applyProtection="0">
      <alignment vertical="center"/>
    </xf>
    <xf numFmtId="0" fontId="51" fillId="0" borderId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53" borderId="3" applyProtection="0">
      <alignment vertical="center"/>
    </xf>
    <xf numFmtId="0" fontId="53" fillId="53" borderId="3" applyProtection="0">
      <alignment vertical="center"/>
    </xf>
    <xf numFmtId="0" fontId="53" fillId="53" borderId="3" applyNumberFormat="0" applyAlignment="0" applyProtection="0">
      <alignment vertical="center"/>
    </xf>
    <xf numFmtId="0" fontId="54" fillId="37" borderId="3" applyProtection="0">
      <alignment vertical="center"/>
    </xf>
    <xf numFmtId="0" fontId="54" fillId="37" borderId="3" applyProtection="0">
      <alignment vertical="center"/>
    </xf>
    <xf numFmtId="0" fontId="54" fillId="37" borderId="3" applyNumberFormat="0" applyAlignment="0" applyProtection="0">
      <alignment vertical="center"/>
    </xf>
    <xf numFmtId="0" fontId="55" fillId="53" borderId="7" applyProtection="0">
      <alignment vertical="center"/>
    </xf>
    <xf numFmtId="0" fontId="55" fillId="53" borderId="7" applyProtection="0">
      <alignment vertical="center"/>
    </xf>
    <xf numFmtId="0" fontId="55" fillId="53" borderId="7" applyNumberFormat="0" applyAlignment="0" applyProtection="0">
      <alignment vertical="center"/>
    </xf>
    <xf numFmtId="0" fontId="56" fillId="54" borderId="0" applyProtection="0">
      <alignment vertical="center"/>
    </xf>
    <xf numFmtId="0" fontId="56" fillId="54" borderId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0" borderId="5" applyProtection="0">
      <alignment vertical="center"/>
    </xf>
    <xf numFmtId="0" fontId="57" fillId="0" borderId="5" applyProtection="0">
      <alignment vertical="center"/>
    </xf>
    <xf numFmtId="0" fontId="57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9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2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7" fillId="0" borderId="5" applyProtection="0">
      <alignment vertical="center"/>
    </xf>
    <xf numFmtId="168" fontId="3" fillId="0" borderId="0" applyFont="0" applyFill="0" applyBorder="0" applyAlignment="0" applyProtection="0"/>
  </cellStyleXfs>
  <cellXfs count="309">
    <xf numFmtId="0" fontId="0" fillId="0" borderId="0" xfId="0"/>
    <xf numFmtId="0" fontId="2" fillId="4" borderId="0" xfId="21" applyFill="1"/>
    <xf numFmtId="0" fontId="2" fillId="0" borderId="0" xfId="21"/>
    <xf numFmtId="0" fontId="7" fillId="2" borderId="14" xfId="21" applyFont="1" applyFill="1" applyBorder="1" applyAlignment="1">
      <alignment horizontal="center" vertical="center" wrapText="1"/>
    </xf>
    <xf numFmtId="0" fontId="7" fillId="2" borderId="15" xfId="21" applyFont="1" applyFill="1" applyBorder="1" applyAlignment="1">
      <alignment horizontal="center" vertical="center" wrapText="1"/>
    </xf>
    <xf numFmtId="0" fontId="7" fillId="3" borderId="14" xfId="21" applyFont="1" applyFill="1" applyBorder="1" applyAlignment="1">
      <alignment horizontal="center" vertical="center" wrapText="1"/>
    </xf>
    <xf numFmtId="0" fontId="10" fillId="3" borderId="16" xfId="21" applyFont="1" applyFill="1" applyBorder="1" applyAlignment="1">
      <alignment horizontal="center" vertical="center" wrapText="1"/>
    </xf>
    <xf numFmtId="9" fontId="10" fillId="3" borderId="15" xfId="21" applyNumberFormat="1" applyFont="1" applyFill="1" applyBorder="1" applyAlignment="1">
      <alignment horizontal="center" vertical="center"/>
    </xf>
    <xf numFmtId="0" fontId="4" fillId="5" borderId="14" xfId="21" applyFont="1" applyFill="1" applyBorder="1" applyAlignment="1">
      <alignment horizontal="center" vertical="center" wrapText="1"/>
    </xf>
    <xf numFmtId="0" fontId="4" fillId="5" borderId="16" xfId="21" applyFont="1" applyFill="1" applyBorder="1" applyAlignment="1">
      <alignment horizontal="center" vertical="center" wrapText="1"/>
    </xf>
    <xf numFmtId="0" fontId="4" fillId="5" borderId="15" xfId="21" applyFont="1" applyFill="1" applyBorder="1" applyAlignment="1">
      <alignment horizontal="center" vertical="center" wrapText="1"/>
    </xf>
    <xf numFmtId="0" fontId="28" fillId="2" borderId="14" xfId="21" applyFont="1" applyFill="1" applyBorder="1" applyAlignment="1">
      <alignment horizontal="center" vertical="center" wrapText="1"/>
    </xf>
    <xf numFmtId="0" fontId="29" fillId="0" borderId="0" xfId="146" applyFont="1"/>
    <xf numFmtId="170" fontId="36" fillId="30" borderId="1" xfId="21" applyNumberFormat="1" applyFont="1" applyFill="1" applyBorder="1" applyAlignment="1">
      <alignment horizontal="center" vertical="center"/>
    </xf>
    <xf numFmtId="0" fontId="4" fillId="29" borderId="14" xfId="21" applyFont="1" applyFill="1" applyBorder="1" applyAlignment="1">
      <alignment horizontal="center" vertical="center" wrapText="1"/>
    </xf>
    <xf numFmtId="0" fontId="4" fillId="29" borderId="16" xfId="21" applyFont="1" applyFill="1" applyBorder="1" applyAlignment="1">
      <alignment horizontal="center" vertical="center" wrapText="1"/>
    </xf>
    <xf numFmtId="0" fontId="4" fillId="29" borderId="15" xfId="21" applyFont="1" applyFill="1" applyBorder="1" applyAlignment="1">
      <alignment horizontal="center" vertical="center" wrapText="1"/>
    </xf>
    <xf numFmtId="170" fontId="59" fillId="0" borderId="0" xfId="0" applyNumberFormat="1" applyFont="1"/>
    <xf numFmtId="171" fontId="60" fillId="0" borderId="21" xfId="146" applyNumberFormat="1" applyFont="1" applyBorder="1" applyAlignment="1">
      <alignment horizontal="center" vertical="center"/>
    </xf>
    <xf numFmtId="171" fontId="59" fillId="0" borderId="21" xfId="0" applyNumberFormat="1" applyFont="1" applyBorder="1" applyAlignment="1">
      <alignment horizontal="center" vertical="center"/>
    </xf>
    <xf numFmtId="171" fontId="60" fillId="0" borderId="21" xfId="0" applyNumberFormat="1" applyFont="1" applyBorder="1" applyAlignment="1">
      <alignment horizontal="center" vertical="center"/>
    </xf>
    <xf numFmtId="0" fontId="59" fillId="0" borderId="0" xfId="0" applyFont="1"/>
    <xf numFmtId="2" fontId="61" fillId="0" borderId="21" xfId="0" applyNumberFormat="1" applyFont="1" applyBorder="1" applyAlignment="1">
      <alignment horizontal="center" vertical="center"/>
    </xf>
    <xf numFmtId="0" fontId="62" fillId="58" borderId="1" xfId="0" applyFont="1" applyFill="1" applyBorder="1" applyAlignment="1">
      <alignment horizontal="center" wrapText="1"/>
    </xf>
    <xf numFmtId="0" fontId="62" fillId="0" borderId="0" xfId="0" applyFont="1"/>
    <xf numFmtId="0" fontId="63" fillId="58" borderId="1" xfId="0" applyFont="1" applyFill="1" applyBorder="1" applyAlignment="1">
      <alignment horizontal="center" wrapText="1"/>
    </xf>
    <xf numFmtId="170" fontId="36" fillId="30" borderId="19" xfId="21" applyNumberFormat="1" applyFont="1" applyFill="1" applyBorder="1" applyAlignment="1">
      <alignment horizontal="center" vertical="center"/>
    </xf>
    <xf numFmtId="170" fontId="36" fillId="30" borderId="2" xfId="21" applyNumberFormat="1" applyFont="1" applyFill="1" applyBorder="1" applyAlignment="1">
      <alignment horizontal="center" vertical="center"/>
    </xf>
    <xf numFmtId="171" fontId="36" fillId="28" borderId="2" xfId="21" applyNumberFormat="1" applyFont="1" applyFill="1" applyBorder="1" applyAlignment="1">
      <alignment horizontal="center" vertical="center"/>
    </xf>
    <xf numFmtId="0" fontId="38" fillId="55" borderId="2" xfId="21" applyFont="1" applyFill="1" applyBorder="1" applyAlignment="1">
      <alignment horizontal="center" vertical="center"/>
    </xf>
    <xf numFmtId="171" fontId="64" fillId="56" borderId="2" xfId="21" applyNumberFormat="1" applyFont="1" applyFill="1" applyBorder="1" applyAlignment="1">
      <alignment horizontal="center" vertical="center"/>
    </xf>
    <xf numFmtId="170" fontId="65" fillId="56" borderId="2" xfId="21" applyNumberFormat="1" applyFont="1" applyFill="1" applyBorder="1" applyAlignment="1">
      <alignment horizontal="center" vertical="center"/>
    </xf>
    <xf numFmtId="170" fontId="66" fillId="56" borderId="2" xfId="21" applyNumberFormat="1" applyFont="1" applyFill="1" applyBorder="1" applyAlignment="1">
      <alignment horizontal="center" vertical="center"/>
    </xf>
    <xf numFmtId="170" fontId="64" fillId="56" borderId="2" xfId="21" applyNumberFormat="1" applyFont="1" applyFill="1" applyBorder="1" applyAlignment="1">
      <alignment horizontal="center" vertical="center"/>
    </xf>
    <xf numFmtId="170" fontId="39" fillId="31" borderId="2" xfId="21" applyNumberFormat="1" applyFont="1" applyFill="1" applyBorder="1" applyAlignment="1">
      <alignment horizontal="center" vertical="center"/>
    </xf>
    <xf numFmtId="0" fontId="64" fillId="55" borderId="2" xfId="21" applyFont="1" applyFill="1" applyBorder="1" applyAlignment="1">
      <alignment horizontal="center" vertical="center"/>
    </xf>
    <xf numFmtId="170" fontId="37" fillId="31" borderId="2" xfId="21" applyNumberFormat="1" applyFont="1" applyFill="1" applyBorder="1" applyAlignment="1">
      <alignment horizontal="center" vertical="center"/>
    </xf>
    <xf numFmtId="170" fontId="64" fillId="55" borderId="2" xfId="21" applyNumberFormat="1" applyFont="1" applyFill="1" applyBorder="1" applyAlignment="1">
      <alignment horizontal="center" vertical="center"/>
    </xf>
    <xf numFmtId="170" fontId="64" fillId="0" borderId="2" xfId="21" applyNumberFormat="1" applyFont="1" applyBorder="1" applyAlignment="1">
      <alignment horizontal="center" vertical="center"/>
    </xf>
    <xf numFmtId="170" fontId="67" fillId="57" borderId="2" xfId="21" applyNumberFormat="1" applyFont="1" applyFill="1" applyBorder="1" applyAlignment="1">
      <alignment horizontal="center" vertical="center"/>
    </xf>
    <xf numFmtId="171" fontId="64" fillId="31" borderId="2" xfId="156" applyNumberFormat="1" applyFont="1" applyFill="1" applyBorder="1" applyAlignment="1">
      <alignment horizontal="center" vertical="center"/>
    </xf>
    <xf numFmtId="171" fontId="39" fillId="31" borderId="13" xfId="21" applyNumberFormat="1" applyFont="1" applyFill="1" applyBorder="1" applyAlignment="1">
      <alignment horizontal="center" vertical="center"/>
    </xf>
    <xf numFmtId="0" fontId="38" fillId="55" borderId="19" xfId="21" applyFont="1" applyFill="1" applyBorder="1" applyAlignment="1">
      <alignment horizontal="center" vertical="center"/>
    </xf>
    <xf numFmtId="171" fontId="64" fillId="56" borderId="19" xfId="21" applyNumberFormat="1" applyFont="1" applyFill="1" applyBorder="1" applyAlignment="1">
      <alignment horizontal="center" vertical="center"/>
    </xf>
    <xf numFmtId="170" fontId="65" fillId="56" borderId="19" xfId="21" applyNumberFormat="1" applyFont="1" applyFill="1" applyBorder="1" applyAlignment="1">
      <alignment horizontal="center" vertical="center"/>
    </xf>
    <xf numFmtId="170" fontId="66" fillId="56" borderId="19" xfId="21" applyNumberFormat="1" applyFont="1" applyFill="1" applyBorder="1" applyAlignment="1">
      <alignment horizontal="center" vertical="center"/>
    </xf>
    <xf numFmtId="170" fontId="64" fillId="56" borderId="19" xfId="21" applyNumberFormat="1" applyFont="1" applyFill="1" applyBorder="1" applyAlignment="1">
      <alignment horizontal="center" vertical="center"/>
    </xf>
    <xf numFmtId="170" fontId="39" fillId="31" borderId="19" xfId="21" applyNumberFormat="1" applyFont="1" applyFill="1" applyBorder="1" applyAlignment="1">
      <alignment horizontal="center" vertical="center"/>
    </xf>
    <xf numFmtId="0" fontId="64" fillId="55" borderId="19" xfId="21" applyFont="1" applyFill="1" applyBorder="1" applyAlignment="1">
      <alignment horizontal="center" vertical="center"/>
    </xf>
    <xf numFmtId="170" fontId="37" fillId="31" borderId="19" xfId="21" applyNumberFormat="1" applyFont="1" applyFill="1" applyBorder="1" applyAlignment="1">
      <alignment horizontal="center" vertical="center"/>
    </xf>
    <xf numFmtId="170" fontId="64" fillId="55" borderId="19" xfId="21" applyNumberFormat="1" applyFont="1" applyFill="1" applyBorder="1" applyAlignment="1">
      <alignment horizontal="center" vertical="center"/>
    </xf>
    <xf numFmtId="170" fontId="64" fillId="0" borderId="19" xfId="21" applyNumberFormat="1" applyFont="1" applyBorder="1" applyAlignment="1">
      <alignment horizontal="center" vertical="center"/>
    </xf>
    <xf numFmtId="170" fontId="67" fillId="57" borderId="19" xfId="21" applyNumberFormat="1" applyFont="1" applyFill="1" applyBorder="1" applyAlignment="1">
      <alignment horizontal="center" vertical="center"/>
    </xf>
    <xf numFmtId="171" fontId="64" fillId="31" borderId="19" xfId="156" applyNumberFormat="1" applyFont="1" applyFill="1" applyBorder="1" applyAlignment="1">
      <alignment horizontal="center" vertical="center"/>
    </xf>
    <xf numFmtId="171" fontId="39" fillId="31" borderId="20" xfId="21" applyNumberFormat="1" applyFont="1" applyFill="1" applyBorder="1" applyAlignment="1">
      <alignment horizontal="center" vertical="center"/>
    </xf>
    <xf numFmtId="0" fontId="68" fillId="0" borderId="0" xfId="0" applyFont="1"/>
    <xf numFmtId="0" fontId="31" fillId="5" borderId="32" xfId="21" applyFont="1" applyFill="1" applyBorder="1" applyAlignment="1">
      <alignment horizontal="center" vertical="center" wrapText="1"/>
    </xf>
    <xf numFmtId="0" fontId="31" fillId="5" borderId="1" xfId="21" applyFont="1" applyFill="1" applyBorder="1" applyAlignment="1">
      <alignment horizontal="center" vertical="center" wrapText="1"/>
    </xf>
    <xf numFmtId="0" fontId="31" fillId="5" borderId="1" xfId="156" applyFont="1" applyFill="1" applyBorder="1" applyAlignment="1">
      <alignment horizontal="center" vertical="center" wrapText="1"/>
    </xf>
    <xf numFmtId="0" fontId="31" fillId="5" borderId="33" xfId="156" applyFont="1" applyFill="1" applyBorder="1" applyAlignment="1">
      <alignment horizontal="center" vertical="center" wrapText="1"/>
    </xf>
    <xf numFmtId="0" fontId="75" fillId="0" borderId="1" xfId="21" applyFont="1" applyBorder="1" applyAlignment="1">
      <alignment horizontal="center" vertical="center" wrapText="1"/>
    </xf>
    <xf numFmtId="170" fontId="75" fillId="0" borderId="1" xfId="21" applyNumberFormat="1" applyFont="1" applyBorder="1" applyAlignment="1">
      <alignment horizontal="center" vertical="center" wrapText="1"/>
    </xf>
    <xf numFmtId="170" fontId="75" fillId="0" borderId="19" xfId="21" applyNumberFormat="1" applyFont="1" applyBorder="1" applyAlignment="1">
      <alignment horizontal="center" vertical="center" wrapText="1"/>
    </xf>
    <xf numFmtId="0" fontId="0" fillId="4" borderId="0" xfId="0" applyFill="1"/>
    <xf numFmtId="0" fontId="29" fillId="4" borderId="0" xfId="146" applyFont="1" applyFill="1"/>
    <xf numFmtId="0" fontId="76" fillId="4" borderId="0" xfId="0" applyFont="1" applyFill="1"/>
    <xf numFmtId="0" fontId="31" fillId="5" borderId="34" xfId="21" applyFont="1" applyFill="1" applyBorder="1" applyAlignment="1">
      <alignment horizontal="center" vertical="center" wrapText="1"/>
    </xf>
    <xf numFmtId="0" fontId="31" fillId="5" borderId="21" xfId="21" applyFont="1" applyFill="1" applyBorder="1" applyAlignment="1">
      <alignment horizontal="center" vertical="center" wrapText="1"/>
    </xf>
    <xf numFmtId="0" fontId="31" fillId="5" borderId="21" xfId="156" applyFont="1" applyFill="1" applyBorder="1" applyAlignment="1">
      <alignment horizontal="center" vertical="center" wrapText="1"/>
    </xf>
    <xf numFmtId="0" fontId="31" fillId="5" borderId="35" xfId="156" applyFont="1" applyFill="1" applyBorder="1" applyAlignment="1">
      <alignment horizontal="center" vertical="center" wrapText="1"/>
    </xf>
    <xf numFmtId="170" fontId="75" fillId="0" borderId="2" xfId="21" applyNumberFormat="1" applyFont="1" applyBorder="1" applyAlignment="1">
      <alignment horizontal="center" vertical="center" wrapText="1"/>
    </xf>
    <xf numFmtId="0" fontId="78" fillId="60" borderId="0" xfId="1269" applyFont="1" applyFill="1" applyBorder="1" applyAlignment="1" applyProtection="1"/>
    <xf numFmtId="0" fontId="85" fillId="0" borderId="0" xfId="1269" applyFont="1" applyBorder="1" applyAlignment="1" applyProtection="1">
      <alignment horizontal="left" vertical="center" wrapText="1"/>
    </xf>
    <xf numFmtId="171" fontId="82" fillId="60" borderId="1" xfId="1269" applyNumberFormat="1" applyFont="1" applyFill="1" applyBorder="1" applyAlignment="1" applyProtection="1">
      <alignment horizontal="center" vertical="center"/>
    </xf>
    <xf numFmtId="0" fontId="88" fillId="62" borderId="1" xfId="1269" applyFont="1" applyFill="1" applyBorder="1" applyAlignment="1" applyProtection="1">
      <alignment horizontal="center" vertical="center"/>
    </xf>
    <xf numFmtId="171" fontId="82" fillId="63" borderId="1" xfId="1269" applyNumberFormat="1" applyFont="1" applyFill="1" applyBorder="1" applyAlignment="1" applyProtection="1">
      <alignment horizontal="center" vertical="center"/>
    </xf>
    <xf numFmtId="184" fontId="89" fillId="63" borderId="1" xfId="1269" applyNumberFormat="1" applyFont="1" applyFill="1" applyBorder="1" applyAlignment="1" applyProtection="1">
      <alignment horizontal="center" vertical="center"/>
    </xf>
    <xf numFmtId="184" fontId="90" fillId="63" borderId="1" xfId="1269" applyNumberFormat="1" applyFont="1" applyFill="1" applyBorder="1" applyAlignment="1" applyProtection="1">
      <alignment horizontal="center" vertical="center"/>
    </xf>
    <xf numFmtId="184" fontId="82" fillId="63" borderId="1" xfId="1269" applyNumberFormat="1" applyFont="1" applyFill="1" applyBorder="1" applyAlignment="1" applyProtection="1">
      <alignment horizontal="center" vertical="center"/>
    </xf>
    <xf numFmtId="184" fontId="82" fillId="60" borderId="1" xfId="1269" applyNumberFormat="1" applyFont="1" applyFill="1" applyBorder="1" applyAlignment="1" applyProtection="1">
      <alignment horizontal="center" vertical="center"/>
    </xf>
    <xf numFmtId="184" fontId="91" fillId="60" borderId="1" xfId="1269" applyNumberFormat="1" applyFont="1" applyFill="1" applyBorder="1" applyAlignment="1" applyProtection="1">
      <alignment horizontal="center" vertical="center"/>
    </xf>
    <xf numFmtId="184" fontId="82" fillId="64" borderId="1" xfId="1269" applyNumberFormat="1" applyFont="1" applyFill="1" applyBorder="1" applyAlignment="1" applyProtection="1">
      <alignment horizontal="center" vertical="center"/>
    </xf>
    <xf numFmtId="0" fontId="93" fillId="55" borderId="1" xfId="21" applyFont="1" applyFill="1" applyBorder="1" applyAlignment="1">
      <alignment horizontal="center" vertical="center"/>
    </xf>
    <xf numFmtId="170" fontId="94" fillId="65" borderId="1" xfId="21" applyNumberFormat="1" applyFont="1" applyFill="1" applyBorder="1" applyAlignment="1">
      <alignment horizontal="center" vertical="center"/>
    </xf>
    <xf numFmtId="184" fontId="82" fillId="62" borderId="1" xfId="1269" applyNumberFormat="1" applyFont="1" applyFill="1" applyBorder="1" applyAlignment="1" applyProtection="1">
      <alignment horizontal="center" vertical="center"/>
    </xf>
    <xf numFmtId="170" fontId="72" fillId="66" borderId="1" xfId="0" applyNumberFormat="1" applyFont="1" applyFill="1" applyBorder="1" applyAlignment="1">
      <alignment horizontal="center" vertical="center"/>
    </xf>
    <xf numFmtId="184" fontId="82" fillId="0" borderId="1" xfId="1269" applyNumberFormat="1" applyFont="1" applyBorder="1" applyAlignment="1" applyProtection="1">
      <alignment horizontal="center" vertical="center"/>
    </xf>
    <xf numFmtId="184" fontId="95" fillId="67" borderId="1" xfId="1269" applyNumberFormat="1" applyFont="1" applyFill="1" applyBorder="1" applyAlignment="1" applyProtection="1">
      <alignment horizontal="center" vertical="center"/>
    </xf>
    <xf numFmtId="171" fontId="91" fillId="60" borderId="1" xfId="1269" applyNumberFormat="1" applyFont="1" applyFill="1" applyBorder="1" applyAlignment="1" applyProtection="1">
      <alignment horizontal="center" vertical="center"/>
    </xf>
    <xf numFmtId="0" fontId="78" fillId="0" borderId="0" xfId="1269" applyFont="1" applyBorder="1" applyAlignment="1" applyProtection="1"/>
    <xf numFmtId="0" fontId="87" fillId="0" borderId="0" xfId="1269" applyFont="1" applyBorder="1" applyAlignment="1" applyProtection="1"/>
    <xf numFmtId="0" fontId="98" fillId="0" borderId="19" xfId="21" applyFont="1" applyBorder="1" applyAlignment="1">
      <alignment horizontal="center" vertical="center" wrapText="1"/>
    </xf>
    <xf numFmtId="170" fontId="98" fillId="0" borderId="0" xfId="0" applyNumberFormat="1" applyFont="1" applyAlignment="1">
      <alignment horizontal="center" vertical="center" wrapText="1"/>
    </xf>
    <xf numFmtId="2" fontId="99" fillId="0" borderId="0" xfId="21" applyNumberFormat="1" applyFont="1" applyAlignment="1">
      <alignment vertical="center" wrapText="1"/>
    </xf>
    <xf numFmtId="187" fontId="38" fillId="68" borderId="12" xfId="21" applyNumberFormat="1" applyFont="1" applyFill="1" applyBorder="1" applyAlignment="1">
      <alignment horizontal="center" vertical="center" wrapText="1"/>
    </xf>
    <xf numFmtId="186" fontId="72" fillId="0" borderId="37" xfId="0" applyNumberFormat="1" applyFont="1" applyBorder="1" applyAlignment="1">
      <alignment horizontal="center" vertical="center"/>
    </xf>
    <xf numFmtId="0" fontId="75" fillId="28" borderId="1" xfId="21" applyFont="1" applyFill="1" applyBorder="1" applyAlignment="1">
      <alignment horizontal="center" vertical="center"/>
    </xf>
    <xf numFmtId="171" fontId="32" fillId="69" borderId="2" xfId="21" applyNumberFormat="1" applyFont="1" applyFill="1" applyBorder="1" applyAlignment="1">
      <alignment horizontal="center" vertical="center"/>
    </xf>
    <xf numFmtId="170" fontId="100" fillId="69" borderId="2" xfId="21" applyNumberFormat="1" applyFont="1" applyFill="1" applyBorder="1" applyAlignment="1">
      <alignment horizontal="center" vertical="center"/>
    </xf>
    <xf numFmtId="170" fontId="101" fillId="29" borderId="2" xfId="21" applyNumberFormat="1" applyFont="1" applyFill="1" applyBorder="1" applyAlignment="1">
      <alignment horizontal="center" vertical="center"/>
    </xf>
    <xf numFmtId="0" fontId="75" fillId="55" borderId="1" xfId="21" applyFont="1" applyFill="1" applyBorder="1" applyAlignment="1">
      <alignment horizontal="center" vertical="center"/>
    </xf>
    <xf numFmtId="184" fontId="93" fillId="70" borderId="37" xfId="0" applyNumberFormat="1" applyFont="1" applyFill="1" applyBorder="1" applyAlignment="1">
      <alignment horizontal="center" vertical="center"/>
    </xf>
    <xf numFmtId="170" fontId="102" fillId="0" borderId="37" xfId="0" applyNumberFormat="1" applyFont="1" applyBorder="1" applyAlignment="1">
      <alignment horizontal="center" vertical="center"/>
    </xf>
    <xf numFmtId="170" fontId="103" fillId="68" borderId="2" xfId="21" applyNumberFormat="1" applyFont="1" applyFill="1" applyBorder="1" applyAlignment="1">
      <alignment horizontal="center" vertical="center"/>
    </xf>
    <xf numFmtId="170" fontId="104" fillId="68" borderId="2" xfId="21" applyNumberFormat="1" applyFont="1" applyFill="1" applyBorder="1" applyAlignment="1">
      <alignment horizontal="center" vertical="center" wrapText="1"/>
    </xf>
    <xf numFmtId="170" fontId="32" fillId="51" borderId="2" xfId="21" applyNumberFormat="1" applyFont="1" applyFill="1" applyBorder="1" applyAlignment="1">
      <alignment horizontal="center" vertical="center"/>
    </xf>
    <xf numFmtId="0" fontId="32" fillId="53" borderId="2" xfId="21" applyFont="1" applyFill="1" applyBorder="1" applyAlignment="1">
      <alignment horizontal="center" vertical="center"/>
    </xf>
    <xf numFmtId="170" fontId="105" fillId="68" borderId="2" xfId="21" applyNumberFormat="1" applyFont="1" applyFill="1" applyBorder="1" applyAlignment="1">
      <alignment horizontal="center" vertical="center"/>
    </xf>
    <xf numFmtId="170" fontId="75" fillId="71" borderId="37" xfId="0" applyNumberFormat="1" applyFont="1" applyFill="1" applyBorder="1" applyAlignment="1">
      <alignment horizontal="center" vertical="center"/>
    </xf>
    <xf numFmtId="170" fontId="32" fillId="0" borderId="2" xfId="21" applyNumberFormat="1" applyFont="1" applyBorder="1" applyAlignment="1">
      <alignment horizontal="center" vertical="center"/>
    </xf>
    <xf numFmtId="170" fontId="106" fillId="48" borderId="2" xfId="21" applyNumberFormat="1" applyFont="1" applyFill="1" applyBorder="1" applyAlignment="1">
      <alignment horizontal="center" vertical="center"/>
    </xf>
    <xf numFmtId="171" fontId="32" fillId="68" borderId="2" xfId="155" applyNumberFormat="1" applyFont="1" applyFill="1" applyBorder="1" applyAlignment="1">
      <alignment horizontal="center" vertical="center"/>
    </xf>
    <xf numFmtId="171" fontId="103" fillId="68" borderId="13" xfId="21" applyNumberFormat="1" applyFont="1" applyFill="1" applyBorder="1" applyAlignment="1">
      <alignment horizontal="center" vertical="center"/>
    </xf>
    <xf numFmtId="171" fontId="107" fillId="68" borderId="0" xfId="21" applyNumberFormat="1" applyFont="1" applyFill="1" applyAlignment="1">
      <alignment horizontal="center" vertical="center"/>
    </xf>
    <xf numFmtId="0" fontId="94" fillId="0" borderId="0" xfId="21" applyFont="1"/>
    <xf numFmtId="0" fontId="108" fillId="0" borderId="0" xfId="0" applyFont="1"/>
    <xf numFmtId="0" fontId="108" fillId="4" borderId="0" xfId="0" applyFont="1" applyFill="1"/>
    <xf numFmtId="0" fontId="94" fillId="4" borderId="0" xfId="21" applyFont="1" applyFill="1"/>
    <xf numFmtId="0" fontId="98" fillId="0" borderId="2" xfId="21" applyFont="1" applyBorder="1" applyAlignment="1">
      <alignment horizontal="center" vertical="center" wrapText="1"/>
    </xf>
    <xf numFmtId="170" fontId="98" fillId="4" borderId="2" xfId="21" applyNumberFormat="1" applyFont="1" applyFill="1" applyBorder="1" applyAlignment="1">
      <alignment horizontal="center" vertical="center" wrapText="1"/>
    </xf>
    <xf numFmtId="0" fontId="32" fillId="4" borderId="2" xfId="21" applyFont="1" applyFill="1" applyBorder="1" applyAlignment="1">
      <alignment horizontal="center" vertical="center" wrapText="1"/>
    </xf>
    <xf numFmtId="170" fontId="98" fillId="4" borderId="19" xfId="21" applyNumberFormat="1" applyFont="1" applyFill="1" applyBorder="1" applyAlignment="1">
      <alignment horizontal="center" vertical="center" wrapText="1"/>
    </xf>
    <xf numFmtId="0" fontId="81" fillId="0" borderId="2" xfId="1269" applyFont="1" applyBorder="1" applyAlignment="1" applyProtection="1">
      <alignment horizontal="center" vertical="center" wrapText="1"/>
    </xf>
    <xf numFmtId="184" fontId="81" fillId="61" borderId="2" xfId="1269" applyNumberFormat="1" applyFont="1" applyFill="1" applyBorder="1" applyAlignment="1" applyProtection="1">
      <alignment horizontal="center" vertical="center" wrapText="1"/>
    </xf>
    <xf numFmtId="0" fontId="82" fillId="60" borderId="2" xfId="1269" applyFont="1" applyFill="1" applyBorder="1" applyAlignment="1" applyProtection="1">
      <alignment horizontal="center" vertical="center" wrapText="1"/>
    </xf>
    <xf numFmtId="0" fontId="81" fillId="0" borderId="19" xfId="1269" applyFont="1" applyBorder="1" applyAlignment="1" applyProtection="1">
      <alignment horizontal="center" vertical="center" wrapText="1"/>
    </xf>
    <xf numFmtId="184" fontId="81" fillId="61" borderId="19" xfId="1269" applyNumberFormat="1" applyFont="1" applyFill="1" applyBorder="1" applyAlignment="1" applyProtection="1">
      <alignment horizontal="center" vertical="center" wrapText="1"/>
    </xf>
    <xf numFmtId="0" fontId="82" fillId="60" borderId="19" xfId="1269" applyFont="1" applyFill="1" applyBorder="1" applyAlignment="1" applyProtection="1">
      <alignment horizontal="center" vertical="center" wrapText="1"/>
    </xf>
    <xf numFmtId="0" fontId="31" fillId="5" borderId="18" xfId="21" applyFont="1" applyFill="1" applyBorder="1" applyAlignment="1">
      <alignment horizontal="center" vertical="center" wrapText="1"/>
    </xf>
    <xf numFmtId="0" fontId="31" fillId="5" borderId="19" xfId="21" applyFont="1" applyFill="1" applyBorder="1" applyAlignment="1">
      <alignment horizontal="center" vertical="center" wrapText="1"/>
    </xf>
    <xf numFmtId="0" fontId="31" fillId="5" borderId="19" xfId="156" applyFont="1" applyFill="1" applyBorder="1" applyAlignment="1">
      <alignment horizontal="center" vertical="center" wrapText="1"/>
    </xf>
    <xf numFmtId="0" fontId="31" fillId="5" borderId="20" xfId="156" applyFont="1" applyFill="1" applyBorder="1" applyAlignment="1">
      <alignment horizontal="center" vertical="center" wrapText="1"/>
    </xf>
    <xf numFmtId="170" fontId="34" fillId="4" borderId="2" xfId="21" applyNumberFormat="1" applyFont="1" applyFill="1" applyBorder="1" applyAlignment="1">
      <alignment horizontal="center" vertical="center" wrapText="1"/>
    </xf>
    <xf numFmtId="170" fontId="64" fillId="31" borderId="2" xfId="21" applyNumberFormat="1" applyFont="1" applyFill="1" applyBorder="1" applyAlignment="1">
      <alignment horizontal="center" vertical="center"/>
    </xf>
    <xf numFmtId="170" fontId="98" fillId="0" borderId="19" xfId="21" applyNumberFormat="1" applyFont="1" applyBorder="1" applyAlignment="1">
      <alignment horizontal="center" vertical="center" wrapText="1"/>
    </xf>
    <xf numFmtId="171" fontId="36" fillId="28" borderId="19" xfId="21" applyNumberFormat="1" applyFont="1" applyFill="1" applyBorder="1" applyAlignment="1">
      <alignment horizontal="center" vertical="center"/>
    </xf>
    <xf numFmtId="170" fontId="34" fillId="4" borderId="19" xfId="21" applyNumberFormat="1" applyFont="1" applyFill="1" applyBorder="1" applyAlignment="1">
      <alignment horizontal="center" vertical="center" wrapText="1"/>
    </xf>
    <xf numFmtId="170" fontId="64" fillId="31" borderId="19" xfId="21" applyNumberFormat="1" applyFont="1" applyFill="1" applyBorder="1" applyAlignment="1">
      <alignment horizontal="center" vertical="center"/>
    </xf>
    <xf numFmtId="171" fontId="36" fillId="28" borderId="29" xfId="21" applyNumberFormat="1" applyFont="1" applyFill="1" applyBorder="1" applyAlignment="1">
      <alignment horizontal="center" vertical="center"/>
    </xf>
    <xf numFmtId="0" fontId="29" fillId="0" borderId="0" xfId="0" applyFont="1"/>
    <xf numFmtId="0" fontId="113" fillId="2" borderId="14" xfId="21" applyFont="1" applyFill="1" applyBorder="1" applyAlignment="1">
      <alignment horizontal="center" vertical="center" wrapText="1"/>
    </xf>
    <xf numFmtId="0" fontId="113" fillId="2" borderId="16" xfId="21" applyFont="1" applyFill="1" applyBorder="1" applyAlignment="1">
      <alignment horizontal="center" vertical="center" wrapText="1"/>
    </xf>
    <xf numFmtId="0" fontId="113" fillId="2" borderId="15" xfId="21" applyFont="1" applyFill="1" applyBorder="1" applyAlignment="1">
      <alignment horizontal="center" vertical="center" wrapText="1"/>
    </xf>
    <xf numFmtId="49" fontId="34" fillId="31" borderId="2" xfId="21" applyNumberFormat="1" applyFont="1" applyFill="1" applyBorder="1" applyAlignment="1">
      <alignment horizontal="center" vertical="center" wrapText="1"/>
    </xf>
    <xf numFmtId="0" fontId="114" fillId="0" borderId="2" xfId="0" applyFont="1" applyBorder="1" applyAlignment="1">
      <alignment horizontal="center" vertical="center" wrapText="1"/>
    </xf>
    <xf numFmtId="166" fontId="37" fillId="31" borderId="2" xfId="21" applyNumberFormat="1" applyFont="1" applyFill="1" applyBorder="1" applyAlignment="1">
      <alignment horizontal="center" vertical="center" wrapText="1"/>
    </xf>
    <xf numFmtId="49" fontId="34" fillId="31" borderId="19" xfId="21" applyNumberFormat="1" applyFont="1" applyFill="1" applyBorder="1" applyAlignment="1">
      <alignment horizontal="center" vertical="center" wrapText="1"/>
    </xf>
    <xf numFmtId="0" fontId="114" fillId="0" borderId="19" xfId="0" applyFont="1" applyBorder="1" applyAlignment="1">
      <alignment horizontal="center" vertical="center" wrapText="1"/>
    </xf>
    <xf numFmtId="166" fontId="37" fillId="31" borderId="19" xfId="21" applyNumberFormat="1" applyFont="1" applyFill="1" applyBorder="1" applyAlignment="1">
      <alignment horizontal="center" vertical="center" wrapText="1"/>
    </xf>
    <xf numFmtId="166" fontId="37" fillId="31" borderId="29" xfId="21" applyNumberFormat="1" applyFont="1" applyFill="1" applyBorder="1" applyAlignment="1">
      <alignment horizontal="center" vertical="center" wrapText="1"/>
    </xf>
    <xf numFmtId="0" fontId="29" fillId="59" borderId="0" xfId="0" applyFont="1" applyFill="1"/>
    <xf numFmtId="0" fontId="115" fillId="0" borderId="0" xfId="0" applyFont="1"/>
    <xf numFmtId="0" fontId="116" fillId="0" borderId="1" xfId="0" applyFont="1" applyBorder="1" applyAlignment="1">
      <alignment horizontal="center" vertical="center" wrapText="1"/>
    </xf>
    <xf numFmtId="0" fontId="29" fillId="4" borderId="0" xfId="0" applyFont="1" applyFill="1"/>
    <xf numFmtId="0" fontId="0" fillId="4" borderId="0" xfId="0" applyFill="1" applyAlignment="1">
      <alignment vertical="center"/>
    </xf>
    <xf numFmtId="0" fontId="29" fillId="4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164" fontId="38" fillId="0" borderId="13" xfId="1268" applyNumberFormat="1" applyFont="1" applyBorder="1" applyAlignment="1">
      <alignment horizontal="center" vertical="center" wrapText="1"/>
    </xf>
    <xf numFmtId="164" fontId="38" fillId="0" borderId="38" xfId="1268" applyNumberFormat="1" applyFont="1" applyBorder="1" applyAlignment="1">
      <alignment horizontal="center" vertical="center" wrapText="1"/>
    </xf>
    <xf numFmtId="164" fontId="35" fillId="0" borderId="13" xfId="1267" applyFont="1" applyBorder="1" applyAlignment="1">
      <alignment horizontal="center" vertical="center" wrapText="1"/>
    </xf>
    <xf numFmtId="164" fontId="35" fillId="0" borderId="20" xfId="1267" applyFont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164" fontId="35" fillId="0" borderId="33" xfId="1267" applyFont="1" applyBorder="1" applyAlignment="1">
      <alignment horizontal="center" vertical="center" wrapText="1"/>
    </xf>
    <xf numFmtId="0" fontId="98" fillId="0" borderId="1" xfId="21" applyFont="1" applyBorder="1" applyAlignment="1">
      <alignment horizontal="center" vertical="center" wrapText="1"/>
    </xf>
    <xf numFmtId="170" fontId="98" fillId="0" borderId="1" xfId="21" applyNumberFormat="1" applyFont="1" applyBorder="1" applyAlignment="1">
      <alignment horizontal="center" vertical="center" wrapText="1"/>
    </xf>
    <xf numFmtId="170" fontId="98" fillId="4" borderId="1" xfId="21" applyNumberFormat="1" applyFont="1" applyFill="1" applyBorder="1" applyAlignment="1">
      <alignment horizontal="center" vertical="center" wrapText="1"/>
    </xf>
    <xf numFmtId="186" fontId="75" fillId="0" borderId="33" xfId="21" applyNumberFormat="1" applyFont="1" applyBorder="1" applyAlignment="1">
      <alignment horizontal="center" vertical="center" wrapText="1"/>
    </xf>
    <xf numFmtId="186" fontId="75" fillId="0" borderId="20" xfId="21" applyNumberFormat="1" applyFont="1" applyBorder="1" applyAlignment="1">
      <alignment horizontal="center" vertical="center" wrapText="1"/>
    </xf>
    <xf numFmtId="0" fontId="98" fillId="0" borderId="36" xfId="21" applyFont="1" applyBorder="1" applyAlignment="1">
      <alignment horizontal="center" vertical="center" wrapText="1"/>
    </xf>
    <xf numFmtId="170" fontId="98" fillId="0" borderId="36" xfId="21" applyNumberFormat="1" applyFont="1" applyBorder="1" applyAlignment="1">
      <alignment horizontal="center" vertical="center" wrapText="1"/>
    </xf>
    <xf numFmtId="186" fontId="75" fillId="0" borderId="46" xfId="21" applyNumberFormat="1" applyFont="1" applyBorder="1" applyAlignment="1">
      <alignment horizontal="center" vertical="center" wrapText="1"/>
    </xf>
    <xf numFmtId="186" fontId="75" fillId="0" borderId="0" xfId="21" applyNumberFormat="1" applyFont="1" applyAlignment="1">
      <alignment horizontal="center" vertical="center" wrapText="1"/>
    </xf>
    <xf numFmtId="166" fontId="34" fillId="31" borderId="2" xfId="21" applyNumberFormat="1" applyFont="1" applyFill="1" applyBorder="1" applyAlignment="1">
      <alignment horizontal="center" vertical="center" wrapText="1"/>
    </xf>
    <xf numFmtId="166" fontId="34" fillId="31" borderId="19" xfId="21" applyNumberFormat="1" applyFont="1" applyFill="1" applyBorder="1" applyAlignment="1">
      <alignment horizontal="center" vertical="center" wrapText="1"/>
    </xf>
    <xf numFmtId="0" fontId="98" fillId="0" borderId="21" xfId="21" applyFont="1" applyBorder="1" applyAlignment="1">
      <alignment horizontal="center" vertical="center" wrapText="1"/>
    </xf>
    <xf numFmtId="170" fontId="98" fillId="0" borderId="21" xfId="21" applyNumberFormat="1" applyFont="1" applyBorder="1" applyAlignment="1">
      <alignment horizontal="center" vertical="center" wrapText="1"/>
    </xf>
    <xf numFmtId="0" fontId="32" fillId="4" borderId="21" xfId="21" applyFont="1" applyFill="1" applyBorder="1" applyAlignment="1">
      <alignment horizontal="center" vertical="center" wrapText="1"/>
    </xf>
    <xf numFmtId="186" fontId="75" fillId="0" borderId="35" xfId="21" applyNumberFormat="1" applyFont="1" applyBorder="1" applyAlignment="1">
      <alignment horizontal="center" vertical="center" wrapText="1"/>
    </xf>
    <xf numFmtId="170" fontId="98" fillId="0" borderId="2" xfId="21" applyNumberFormat="1" applyFont="1" applyBorder="1" applyAlignment="1">
      <alignment horizontal="center" vertical="center" wrapText="1"/>
    </xf>
    <xf numFmtId="186" fontId="75" fillId="0" borderId="13" xfId="21" applyNumberFormat="1" applyFont="1" applyBorder="1" applyAlignment="1">
      <alignment horizontal="center" vertical="center" wrapText="1"/>
    </xf>
    <xf numFmtId="0" fontId="119" fillId="4" borderId="0" xfId="0" applyFont="1" applyFill="1" applyAlignment="1">
      <alignment vertical="center"/>
    </xf>
    <xf numFmtId="0" fontId="32" fillId="4" borderId="1" xfId="21" applyFont="1" applyFill="1" applyBorder="1" applyAlignment="1">
      <alignment horizontal="center" vertical="center" wrapText="1"/>
    </xf>
    <xf numFmtId="0" fontId="32" fillId="4" borderId="19" xfId="21" applyFont="1" applyFill="1" applyBorder="1" applyAlignment="1">
      <alignment horizontal="center" vertical="center" wrapText="1"/>
    </xf>
    <xf numFmtId="0" fontId="75" fillId="0" borderId="19" xfId="21" applyFont="1" applyBorder="1" applyAlignment="1">
      <alignment horizontal="center" vertical="center" wrapText="1"/>
    </xf>
    <xf numFmtId="0" fontId="32" fillId="4" borderId="36" xfId="21" applyFont="1" applyFill="1" applyBorder="1" applyAlignment="1">
      <alignment horizontal="center" vertical="center" wrapText="1"/>
    </xf>
    <xf numFmtId="0" fontId="75" fillId="0" borderId="2" xfId="21" applyFont="1" applyBorder="1" applyAlignment="1">
      <alignment horizontal="center" vertical="center" wrapText="1"/>
    </xf>
    <xf numFmtId="0" fontId="75" fillId="0" borderId="2" xfId="21" applyFont="1" applyBorder="1" applyAlignment="1">
      <alignment horizontal="center" vertical="center" wrapText="1"/>
    </xf>
    <xf numFmtId="0" fontId="75" fillId="0" borderId="19" xfId="21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wrapText="1"/>
    </xf>
    <xf numFmtId="0" fontId="72" fillId="0" borderId="19" xfId="0" applyFont="1" applyBorder="1" applyAlignment="1">
      <alignment horizontal="center" wrapText="1"/>
    </xf>
    <xf numFmtId="0" fontId="34" fillId="0" borderId="2" xfId="21" applyFont="1" applyBorder="1" applyAlignment="1">
      <alignment horizontal="left" vertical="center" wrapText="1"/>
    </xf>
    <xf numFmtId="0" fontId="34" fillId="0" borderId="19" xfId="21" applyFont="1" applyBorder="1" applyAlignment="1">
      <alignment horizontal="left" vertical="center" wrapText="1"/>
    </xf>
    <xf numFmtId="49" fontId="34" fillId="4" borderId="12" xfId="21" applyNumberFormat="1" applyFont="1" applyFill="1" applyBorder="1" applyAlignment="1">
      <alignment horizontal="center" vertical="center" wrapText="1"/>
    </xf>
    <xf numFmtId="49" fontId="34" fillId="4" borderId="18" xfId="21" applyNumberFormat="1" applyFont="1" applyFill="1" applyBorder="1" applyAlignment="1">
      <alignment horizontal="center" vertical="center" wrapText="1"/>
    </xf>
    <xf numFmtId="0" fontId="114" fillId="0" borderId="22" xfId="0" applyFont="1" applyBorder="1" applyAlignment="1">
      <alignment horizontal="center" vertical="center" wrapText="1"/>
    </xf>
    <xf numFmtId="0" fontId="114" fillId="0" borderId="23" xfId="0" applyFont="1" applyBorder="1" applyAlignment="1">
      <alignment horizontal="center" vertical="center" wrapText="1"/>
    </xf>
    <xf numFmtId="0" fontId="114" fillId="0" borderId="24" xfId="0" applyFont="1" applyBorder="1" applyAlignment="1">
      <alignment horizontal="center" vertical="center" wrapText="1"/>
    </xf>
    <xf numFmtId="0" fontId="114" fillId="0" borderId="25" xfId="0" applyFont="1" applyBorder="1" applyAlignment="1">
      <alignment horizontal="center" vertical="center" wrapText="1"/>
    </xf>
    <xf numFmtId="166" fontId="34" fillId="31" borderId="30" xfId="21" applyNumberFormat="1" applyFont="1" applyFill="1" applyBorder="1" applyAlignment="1">
      <alignment horizontal="center" vertical="center" wrapText="1"/>
    </xf>
    <xf numFmtId="166" fontId="34" fillId="31" borderId="31" xfId="21" applyNumberFormat="1" applyFont="1" applyFill="1" applyBorder="1" applyAlignment="1">
      <alignment horizontal="center" vertical="center" wrapText="1"/>
    </xf>
    <xf numFmtId="49" fontId="34" fillId="31" borderId="30" xfId="21" applyNumberFormat="1" applyFont="1" applyFill="1" applyBorder="1" applyAlignment="1">
      <alignment horizontal="center" vertical="center" wrapText="1"/>
    </xf>
    <xf numFmtId="49" fontId="34" fillId="31" borderId="31" xfId="21" applyNumberFormat="1" applyFont="1" applyFill="1" applyBorder="1" applyAlignment="1">
      <alignment horizontal="center" vertical="center" wrapText="1"/>
    </xf>
    <xf numFmtId="0" fontId="114" fillId="0" borderId="30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8" fillId="0" borderId="1" xfId="21" applyFont="1" applyBorder="1" applyAlignment="1">
      <alignment horizontal="center" vertical="center" wrapText="1"/>
    </xf>
    <xf numFmtId="0" fontId="38" fillId="0" borderId="19" xfId="21" applyFont="1" applyBorder="1" applyAlignment="1">
      <alignment horizontal="center" vertical="center" wrapText="1"/>
    </xf>
    <xf numFmtId="169" fontId="38" fillId="0" borderId="1" xfId="440" applyNumberFormat="1" applyFont="1" applyFill="1" applyBorder="1" applyAlignment="1">
      <alignment horizontal="center" vertical="center" wrapText="1"/>
    </xf>
    <xf numFmtId="169" fontId="38" fillId="0" borderId="19" xfId="440" applyNumberFormat="1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wrapText="1"/>
    </xf>
    <xf numFmtId="0" fontId="102" fillId="0" borderId="1" xfId="21" applyFont="1" applyBorder="1" applyAlignment="1">
      <alignment horizontal="left" vertical="center" wrapText="1"/>
    </xf>
    <xf numFmtId="0" fontId="102" fillId="0" borderId="19" xfId="21" applyFont="1" applyBorder="1" applyAlignment="1">
      <alignment horizontal="left" vertical="center" wrapText="1"/>
    </xf>
    <xf numFmtId="0" fontId="35" fillId="0" borderId="34" xfId="0" applyFont="1" applyBorder="1" applyAlignment="1">
      <alignment horizontal="center" vertical="center" wrapText="1"/>
    </xf>
    <xf numFmtId="0" fontId="72" fillId="0" borderId="21" xfId="0" applyFont="1" applyBorder="1" applyAlignment="1">
      <alignment horizontal="center" wrapText="1"/>
    </xf>
    <xf numFmtId="0" fontId="34" fillId="0" borderId="1" xfId="21" applyFont="1" applyBorder="1" applyAlignment="1">
      <alignment horizontal="left" vertical="center" wrapText="1"/>
    </xf>
    <xf numFmtId="0" fontId="34" fillId="0" borderId="21" xfId="21" applyFont="1" applyBorder="1" applyAlignment="1">
      <alignment horizontal="left" vertical="center" wrapText="1"/>
    </xf>
    <xf numFmtId="0" fontId="75" fillId="0" borderId="22" xfId="21" applyFont="1" applyBorder="1" applyAlignment="1">
      <alignment horizontal="center" vertical="center" wrapText="1"/>
    </xf>
    <xf numFmtId="0" fontId="75" fillId="0" borderId="23" xfId="21" applyFont="1" applyBorder="1" applyAlignment="1">
      <alignment horizontal="center" vertical="center" wrapText="1"/>
    </xf>
    <xf numFmtId="0" fontId="75" fillId="0" borderId="27" xfId="21" applyFont="1" applyBorder="1" applyAlignment="1">
      <alignment horizontal="center" vertical="center" wrapText="1"/>
    </xf>
    <xf numFmtId="0" fontId="75" fillId="0" borderId="28" xfId="21" applyFont="1" applyBorder="1" applyAlignment="1">
      <alignment horizontal="center" vertical="center" wrapText="1"/>
    </xf>
    <xf numFmtId="0" fontId="32" fillId="4" borderId="1" xfId="21" applyFont="1" applyFill="1" applyBorder="1" applyAlignment="1">
      <alignment horizontal="center" vertical="center" wrapText="1"/>
    </xf>
    <xf numFmtId="0" fontId="32" fillId="4" borderId="19" xfId="21" applyFont="1" applyFill="1" applyBorder="1" applyAlignment="1">
      <alignment horizontal="center" vertical="center" wrapText="1"/>
    </xf>
    <xf numFmtId="0" fontId="4" fillId="0" borderId="17" xfId="21" applyFont="1" applyBorder="1" applyAlignment="1">
      <alignment horizontal="left" vertical="center" wrapText="1"/>
    </xf>
    <xf numFmtId="169" fontId="71" fillId="0" borderId="2" xfId="440" applyNumberFormat="1" applyFont="1" applyFill="1" applyBorder="1" applyAlignment="1">
      <alignment horizontal="center" vertical="center" wrapText="1"/>
    </xf>
    <xf numFmtId="169" fontId="71" fillId="0" borderId="19" xfId="440" applyNumberFormat="1" applyFont="1" applyFill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72" fillId="0" borderId="19" xfId="0" applyFont="1" applyBorder="1" applyAlignment="1">
      <alignment horizontal="center" vertical="center" wrapText="1"/>
    </xf>
    <xf numFmtId="0" fontId="35" fillId="0" borderId="2" xfId="21" applyFont="1" applyBorder="1" applyAlignment="1">
      <alignment horizontal="left" vertical="center" wrapText="1"/>
    </xf>
    <xf numFmtId="0" fontId="35" fillId="0" borderId="19" xfId="21" applyFont="1" applyBorder="1" applyAlignment="1">
      <alignment horizontal="left" vertical="center" wrapText="1"/>
    </xf>
    <xf numFmtId="170" fontId="34" fillId="4" borderId="30" xfId="21" applyNumberFormat="1" applyFont="1" applyFill="1" applyBorder="1" applyAlignment="1">
      <alignment horizontal="center" vertical="center" wrapText="1"/>
    </xf>
    <xf numFmtId="170" fontId="34" fillId="4" borderId="31" xfId="21" applyNumberFormat="1" applyFont="1" applyFill="1" applyBorder="1" applyAlignment="1">
      <alignment horizontal="center" vertical="center" wrapText="1"/>
    </xf>
    <xf numFmtId="0" fontId="32" fillId="4" borderId="30" xfId="21" applyFont="1" applyFill="1" applyBorder="1" applyAlignment="1">
      <alignment horizontal="center" vertical="center" wrapText="1"/>
    </xf>
    <xf numFmtId="0" fontId="32" fillId="4" borderId="31" xfId="21" applyFont="1" applyFill="1" applyBorder="1" applyAlignment="1">
      <alignment horizontal="center" vertical="center" wrapText="1"/>
    </xf>
    <xf numFmtId="0" fontId="79" fillId="0" borderId="12" xfId="21" applyFont="1" applyBorder="1" applyAlignment="1">
      <alignment horizontal="center" vertical="center"/>
    </xf>
    <xf numFmtId="0" fontId="79" fillId="0" borderId="18" xfId="21" applyFont="1" applyBorder="1" applyAlignment="1">
      <alignment horizontal="center" vertical="center"/>
    </xf>
    <xf numFmtId="183" fontId="38" fillId="60" borderId="2" xfId="1269" applyNumberFormat="1" applyFont="1" applyFill="1" applyBorder="1" applyAlignment="1" applyProtection="1">
      <alignment horizontal="center" vertical="center" wrapText="1"/>
    </xf>
    <xf numFmtId="183" fontId="38" fillId="60" borderId="19" xfId="1269" applyNumberFormat="1" applyFont="1" applyFill="1" applyBorder="1" applyAlignment="1" applyProtection="1">
      <alignment horizontal="center" vertical="center" wrapText="1"/>
    </xf>
    <xf numFmtId="0" fontId="80" fillId="60" borderId="2" xfId="1269" applyFont="1" applyFill="1" applyBorder="1" applyAlignment="1" applyProtection="1">
      <alignment horizontal="center"/>
    </xf>
    <xf numFmtId="0" fontId="80" fillId="60" borderId="19" xfId="1269" applyFont="1" applyFill="1" applyBorder="1" applyAlignment="1" applyProtection="1">
      <alignment horizontal="center"/>
    </xf>
    <xf numFmtId="0" fontId="83" fillId="0" borderId="2" xfId="1269" applyFont="1" applyBorder="1" applyAlignment="1" applyProtection="1">
      <alignment horizontal="left" vertical="center" wrapText="1"/>
    </xf>
    <xf numFmtId="0" fontId="96" fillId="0" borderId="19" xfId="1269" applyFont="1" applyBorder="1" applyAlignment="1" applyProtection="1">
      <alignment horizontal="left" vertical="center" wrapText="1"/>
    </xf>
    <xf numFmtId="0" fontId="72" fillId="0" borderId="1" xfId="0" applyFont="1" applyBorder="1" applyAlignment="1">
      <alignment horizontal="center" vertical="center" wrapText="1"/>
    </xf>
    <xf numFmtId="0" fontId="35" fillId="0" borderId="1" xfId="21" applyFont="1" applyBorder="1" applyAlignment="1">
      <alignment horizontal="left" vertical="center" wrapText="1"/>
    </xf>
    <xf numFmtId="49" fontId="34" fillId="4" borderId="26" xfId="21" applyNumberFormat="1" applyFont="1" applyFill="1" applyBorder="1" applyAlignment="1">
      <alignment horizontal="center" vertical="center" wrapText="1"/>
    </xf>
    <xf numFmtId="0" fontId="114" fillId="0" borderId="27" xfId="0" applyFont="1" applyBorder="1" applyAlignment="1">
      <alignment horizontal="center" vertical="center" wrapText="1"/>
    </xf>
    <xf numFmtId="0" fontId="114" fillId="0" borderId="28" xfId="0" applyFont="1" applyBorder="1" applyAlignment="1">
      <alignment horizontal="center" vertical="center" wrapText="1"/>
    </xf>
    <xf numFmtId="170" fontId="34" fillId="4" borderId="29" xfId="21" applyNumberFormat="1" applyFont="1" applyFill="1" applyBorder="1" applyAlignment="1">
      <alignment horizontal="center" vertical="center" wrapText="1"/>
    </xf>
    <xf numFmtId="169" fontId="71" fillId="0" borderId="1" xfId="440" applyNumberFormat="1" applyFont="1" applyFill="1" applyBorder="1" applyAlignment="1">
      <alignment horizontal="center" vertical="center" wrapText="1"/>
    </xf>
    <xf numFmtId="0" fontId="73" fillId="0" borderId="0" xfId="21" applyFont="1" applyAlignment="1">
      <alignment horizontal="center" vertical="center" wrapText="1"/>
    </xf>
    <xf numFmtId="0" fontId="33" fillId="31" borderId="12" xfId="21" applyFont="1" applyFill="1" applyBorder="1" applyAlignment="1">
      <alignment horizontal="center" vertical="center" wrapText="1"/>
    </xf>
    <xf numFmtId="0" fontId="33" fillId="31" borderId="2" xfId="21" applyFont="1" applyFill="1" applyBorder="1" applyAlignment="1">
      <alignment horizontal="center" vertical="center" wrapText="1"/>
    </xf>
    <xf numFmtId="0" fontId="33" fillId="31" borderId="13" xfId="21" applyFont="1" applyFill="1" applyBorder="1" applyAlignment="1">
      <alignment horizontal="center" vertical="center" wrapText="1"/>
    </xf>
    <xf numFmtId="49" fontId="86" fillId="60" borderId="1" xfId="1269" applyNumberFormat="1" applyFont="1" applyFill="1" applyBorder="1" applyAlignment="1" applyProtection="1">
      <alignment horizontal="center" vertical="center" wrapText="1"/>
    </xf>
    <xf numFmtId="185" fontId="82" fillId="0" borderId="1" xfId="1269" applyNumberFormat="1" applyFont="1" applyBorder="1" applyAlignment="1" applyProtection="1">
      <alignment horizontal="center" vertical="center" wrapText="1"/>
    </xf>
    <xf numFmtId="0" fontId="92" fillId="0" borderId="1" xfId="1269" applyFont="1" applyBorder="1" applyAlignment="1" applyProtection="1">
      <alignment horizontal="center" vertical="center" wrapText="1"/>
    </xf>
    <xf numFmtId="0" fontId="92" fillId="0" borderId="1" xfId="1269" applyFont="1" applyBorder="1" applyAlignment="1" applyProtection="1">
      <alignment horizontal="center" vertical="center"/>
    </xf>
    <xf numFmtId="184" fontId="92" fillId="4" borderId="21" xfId="1269" applyNumberFormat="1" applyFont="1" applyFill="1" applyBorder="1" applyAlignment="1" applyProtection="1">
      <alignment horizontal="center" vertical="center" wrapText="1"/>
    </xf>
    <xf numFmtId="184" fontId="92" fillId="4" borderId="36" xfId="1269" applyNumberFormat="1" applyFont="1" applyFill="1" applyBorder="1" applyAlignment="1" applyProtection="1">
      <alignment horizontal="center" vertical="center" wrapText="1"/>
    </xf>
    <xf numFmtId="0" fontId="102" fillId="0" borderId="1" xfId="0" applyFont="1" applyBorder="1" applyAlignment="1">
      <alignment horizontal="center" wrapText="1"/>
    </xf>
    <xf numFmtId="49" fontId="94" fillId="68" borderId="2" xfId="21" applyNumberFormat="1" applyFont="1" applyFill="1" applyBorder="1" applyAlignment="1">
      <alignment horizontal="center" vertical="center" wrapText="1"/>
    </xf>
    <xf numFmtId="0" fontId="75" fillId="0" borderId="12" xfId="0" applyFont="1" applyBorder="1" applyAlignment="1">
      <alignment horizontal="center" vertical="center" wrapText="1"/>
    </xf>
    <xf numFmtId="0" fontId="75" fillId="0" borderId="18" xfId="0" applyFont="1" applyBorder="1" applyAlignment="1">
      <alignment horizontal="center" vertical="center" wrapText="1"/>
    </xf>
    <xf numFmtId="0" fontId="109" fillId="4" borderId="2" xfId="146" applyFont="1" applyFill="1" applyBorder="1" applyAlignment="1">
      <alignment horizontal="center"/>
    </xf>
    <xf numFmtId="0" fontId="109" fillId="4" borderId="19" xfId="146" applyFont="1" applyFill="1" applyBorder="1" applyAlignment="1">
      <alignment horizontal="center"/>
    </xf>
    <xf numFmtId="0" fontId="36" fillId="0" borderId="2" xfId="156" applyFont="1" applyBorder="1" applyAlignment="1">
      <alignment horizontal="left" vertical="center" wrapText="1"/>
    </xf>
    <xf numFmtId="0" fontId="36" fillId="0" borderId="19" xfId="156" applyFont="1" applyBorder="1" applyAlignment="1">
      <alignment horizontal="left" vertical="center" wrapText="1"/>
    </xf>
    <xf numFmtId="169" fontId="38" fillId="0" borderId="22" xfId="1270" applyNumberFormat="1" applyFont="1" applyFill="1" applyBorder="1" applyAlignment="1">
      <alignment horizontal="center" vertical="center" wrapText="1"/>
    </xf>
    <xf numFmtId="169" fontId="38" fillId="0" borderId="23" xfId="1270" applyNumberFormat="1" applyFont="1" applyFill="1" applyBorder="1" applyAlignment="1">
      <alignment horizontal="center" vertical="center" wrapText="1"/>
    </xf>
    <xf numFmtId="169" fontId="38" fillId="0" borderId="24" xfId="1270" applyNumberFormat="1" applyFont="1" applyFill="1" applyBorder="1" applyAlignment="1">
      <alignment horizontal="center" vertical="center" wrapText="1"/>
    </xf>
    <xf numFmtId="169" fontId="38" fillId="0" borderId="25" xfId="1270" applyNumberFormat="1" applyFont="1" applyFill="1" applyBorder="1" applyAlignment="1">
      <alignment horizontal="center" vertical="center" wrapText="1"/>
    </xf>
    <xf numFmtId="0" fontId="33" fillId="31" borderId="39" xfId="21" applyFont="1" applyFill="1" applyBorder="1" applyAlignment="1">
      <alignment horizontal="center" vertical="center" wrapText="1"/>
    </xf>
    <xf numFmtId="0" fontId="33" fillId="31" borderId="44" xfId="21" applyFont="1" applyFill="1" applyBorder="1" applyAlignment="1">
      <alignment horizontal="center" vertical="center" wrapText="1"/>
    </xf>
    <xf numFmtId="0" fontId="33" fillId="31" borderId="40" xfId="21" applyFont="1" applyFill="1" applyBorder="1" applyAlignment="1">
      <alignment horizontal="center" vertical="center" wrapText="1"/>
    </xf>
    <xf numFmtId="0" fontId="73" fillId="0" borderId="43" xfId="21" applyFont="1" applyBorder="1" applyAlignment="1">
      <alignment horizontal="center" vertical="center" wrapText="1"/>
    </xf>
    <xf numFmtId="169" fontId="38" fillId="0" borderId="2" xfId="1270" applyNumberFormat="1" applyFont="1" applyFill="1" applyBorder="1" applyAlignment="1">
      <alignment horizontal="center" vertical="center" wrapText="1"/>
    </xf>
    <xf numFmtId="169" fontId="38" fillId="0" borderId="19" xfId="1270" applyNumberFormat="1" applyFont="1" applyFill="1" applyBorder="1" applyAlignment="1">
      <alignment horizontal="center" vertical="center" wrapText="1"/>
    </xf>
    <xf numFmtId="169" fontId="38" fillId="4" borderId="2" xfId="1270" applyNumberFormat="1" applyFont="1" applyFill="1" applyBorder="1" applyAlignment="1">
      <alignment horizontal="center" vertical="center" wrapText="1"/>
    </xf>
    <xf numFmtId="169" fontId="38" fillId="4" borderId="19" xfId="1270" applyNumberFormat="1" applyFont="1" applyFill="1" applyBorder="1" applyAlignment="1">
      <alignment horizontal="center" vertical="center" wrapText="1"/>
    </xf>
    <xf numFmtId="49" fontId="104" fillId="4" borderId="1" xfId="21" applyNumberFormat="1" applyFont="1" applyFill="1" applyBorder="1" applyAlignment="1">
      <alignment horizontal="center" vertical="center" wrapText="1"/>
    </xf>
    <xf numFmtId="49" fontId="36" fillId="4" borderId="21" xfId="21" applyNumberFormat="1" applyFont="1" applyFill="1" applyBorder="1" applyAlignment="1">
      <alignment horizontal="center" vertical="center" wrapText="1"/>
    </xf>
    <xf numFmtId="49" fontId="36" fillId="4" borderId="36" xfId="21" applyNumberFormat="1" applyFont="1" applyFill="1" applyBorder="1" applyAlignment="1">
      <alignment horizontal="center" vertical="center" wrapText="1"/>
    </xf>
    <xf numFmtId="49" fontId="36" fillId="4" borderId="21" xfId="21" applyNumberFormat="1" applyFont="1" applyFill="1" applyBorder="1" applyAlignment="1">
      <alignment horizontal="center" vertical="top" wrapText="1"/>
    </xf>
    <xf numFmtId="49" fontId="36" fillId="4" borderId="36" xfId="21" applyNumberFormat="1" applyFont="1" applyFill="1" applyBorder="1" applyAlignment="1">
      <alignment horizontal="center" vertical="top" wrapText="1"/>
    </xf>
    <xf numFmtId="170" fontId="102" fillId="4" borderId="1" xfId="21" applyNumberFormat="1" applyFont="1" applyFill="1" applyBorder="1" applyAlignment="1">
      <alignment horizontal="center" vertical="center" wrapText="1"/>
    </xf>
    <xf numFmtId="9" fontId="92" fillId="0" borderId="1" xfId="1269" applyNumberFormat="1" applyFont="1" applyBorder="1" applyAlignment="1" applyProtection="1">
      <alignment horizontal="center" vertical="center" wrapText="1"/>
    </xf>
    <xf numFmtId="0" fontId="75" fillId="0" borderId="32" xfId="0" applyFont="1" applyBorder="1" applyAlignment="1">
      <alignment horizontal="center" vertical="center" wrapText="1"/>
    </xf>
    <xf numFmtId="169" fontId="38" fillId="0" borderId="1" xfId="1270" applyNumberFormat="1" applyFont="1" applyFill="1" applyBorder="1" applyAlignment="1">
      <alignment horizontal="center" vertical="center" wrapText="1"/>
    </xf>
    <xf numFmtId="169" fontId="38" fillId="4" borderId="1" xfId="1270" applyNumberFormat="1" applyFont="1" applyFill="1" applyBorder="1" applyAlignment="1">
      <alignment horizontal="center" vertical="center" wrapText="1"/>
    </xf>
    <xf numFmtId="0" fontId="72" fillId="4" borderId="1" xfId="146" applyFont="1" applyFill="1" applyBorder="1" applyAlignment="1">
      <alignment horizontal="center"/>
    </xf>
    <xf numFmtId="0" fontId="32" fillId="4" borderId="36" xfId="21" applyFont="1" applyFill="1" applyBorder="1" applyAlignment="1">
      <alignment horizontal="center" vertical="center" wrapText="1"/>
    </xf>
    <xf numFmtId="0" fontId="75" fillId="0" borderId="45" xfId="0" applyFont="1" applyBorder="1" applyAlignment="1">
      <alignment horizontal="center" vertical="center" wrapText="1"/>
    </xf>
    <xf numFmtId="0" fontId="72" fillId="0" borderId="36" xfId="0" applyFont="1" applyBorder="1" applyAlignment="1">
      <alignment horizontal="center" wrapText="1"/>
    </xf>
    <xf numFmtId="0" fontId="102" fillId="0" borderId="36" xfId="21" applyFont="1" applyBorder="1" applyAlignment="1">
      <alignment horizontal="left" vertical="center" wrapText="1"/>
    </xf>
    <xf numFmtId="0" fontId="33" fillId="31" borderId="14" xfId="21" applyFont="1" applyFill="1" applyBorder="1" applyAlignment="1">
      <alignment horizontal="center" vertical="center" wrapText="1"/>
    </xf>
    <xf numFmtId="0" fontId="33" fillId="31" borderId="16" xfId="21" applyFont="1" applyFill="1" applyBorder="1" applyAlignment="1">
      <alignment horizontal="center" vertical="center" wrapText="1"/>
    </xf>
    <xf numFmtId="0" fontId="33" fillId="31" borderId="15" xfId="21" applyFont="1" applyFill="1" applyBorder="1" applyAlignment="1">
      <alignment horizontal="center" vertical="center" wrapText="1"/>
    </xf>
    <xf numFmtId="169" fontId="38" fillId="0" borderId="36" xfId="440" applyNumberFormat="1" applyFont="1" applyFill="1" applyBorder="1" applyAlignment="1">
      <alignment horizontal="center" vertical="center" wrapText="1"/>
    </xf>
    <xf numFmtId="0" fontId="104" fillId="0" borderId="1" xfId="156" applyFont="1" applyBorder="1" applyAlignment="1">
      <alignment horizontal="left" vertical="center" wrapText="1"/>
    </xf>
    <xf numFmtId="49" fontId="34" fillId="4" borderId="41" xfId="21" applyNumberFormat="1" applyFont="1" applyFill="1" applyBorder="1" applyAlignment="1">
      <alignment horizontal="center" vertical="center" wrapText="1"/>
    </xf>
    <xf numFmtId="49" fontId="34" fillId="4" borderId="42" xfId="21" applyNumberFormat="1" applyFont="1" applyFill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75" fillId="0" borderId="36" xfId="21" applyFont="1" applyBorder="1" applyAlignment="1">
      <alignment horizontal="center" vertical="center" wrapText="1"/>
    </xf>
    <xf numFmtId="0" fontId="34" fillId="0" borderId="36" xfId="21" applyFont="1" applyBorder="1" applyAlignment="1">
      <alignment horizontal="left" vertical="center" wrapText="1"/>
    </xf>
    <xf numFmtId="0" fontId="72" fillId="4" borderId="19" xfId="146" applyFont="1" applyFill="1" applyBorder="1" applyAlignment="1">
      <alignment horizontal="center"/>
    </xf>
    <xf numFmtId="0" fontId="104" fillId="0" borderId="19" xfId="156" applyFont="1" applyBorder="1" applyAlignment="1">
      <alignment horizontal="left" vertical="center" wrapText="1"/>
    </xf>
    <xf numFmtId="0" fontId="99" fillId="0" borderId="0" xfId="21" applyFont="1" applyAlignment="1">
      <alignment wrapText="1"/>
    </xf>
  </cellXfs>
  <cellStyles count="1271">
    <cellStyle name="          _x000d__x000a_386grabber=VGA.3GR_x000d__x000a_" xfId="1" xr:uid="{00000000-0005-0000-0000-000000000000}"/>
    <cellStyle name="_Hoja1" xfId="2" xr:uid="{00000000-0005-0000-0000-000001000000}"/>
    <cellStyle name="_Hoja1_1" xfId="3" xr:uid="{00000000-0005-0000-0000-000002000000}"/>
    <cellStyle name="_Hoja1_2" xfId="4" xr:uid="{00000000-0005-0000-0000-000003000000}"/>
    <cellStyle name="_Hoja1_3" xfId="5" xr:uid="{00000000-0005-0000-0000-000004000000}"/>
    <cellStyle name="_Hoja1_4" xfId="6" xr:uid="{00000000-0005-0000-0000-000005000000}"/>
    <cellStyle name="20% - Énfasis1 2" xfId="61" xr:uid="{00000000-0005-0000-0000-000006000000}"/>
    <cellStyle name="20% - Énfasis1 2 2" xfId="166" xr:uid="{00000000-0005-0000-0000-000007000000}"/>
    <cellStyle name="20% - Énfasis1 2 2 2" xfId="167" xr:uid="{00000000-0005-0000-0000-000008000000}"/>
    <cellStyle name="20% - Énfasis1 2 3" xfId="168" xr:uid="{00000000-0005-0000-0000-000009000000}"/>
    <cellStyle name="20% - Énfasis1 2 3 2" xfId="169" xr:uid="{00000000-0005-0000-0000-00000A000000}"/>
    <cellStyle name="20% - Énfasis1 2 4" xfId="170" xr:uid="{00000000-0005-0000-0000-00000B000000}"/>
    <cellStyle name="20% - Énfasis2 2" xfId="60" xr:uid="{00000000-0005-0000-0000-00000C000000}"/>
    <cellStyle name="20% - Énfasis2 2 2" xfId="171" xr:uid="{00000000-0005-0000-0000-00000D000000}"/>
    <cellStyle name="20% - Énfasis2 2 2 2" xfId="172" xr:uid="{00000000-0005-0000-0000-00000E000000}"/>
    <cellStyle name="20% - Énfasis2 2 3" xfId="173" xr:uid="{00000000-0005-0000-0000-00000F000000}"/>
    <cellStyle name="20% - Énfasis2 2 3 2" xfId="174" xr:uid="{00000000-0005-0000-0000-000010000000}"/>
    <cellStyle name="20% - Énfasis2 2 4" xfId="175" xr:uid="{00000000-0005-0000-0000-000011000000}"/>
    <cellStyle name="20% - Énfasis3 2" xfId="59" xr:uid="{00000000-0005-0000-0000-000012000000}"/>
    <cellStyle name="20% - Énfasis3 2 2" xfId="176" xr:uid="{00000000-0005-0000-0000-000013000000}"/>
    <cellStyle name="20% - Énfasis3 2 2 2" xfId="177" xr:uid="{00000000-0005-0000-0000-000014000000}"/>
    <cellStyle name="20% - Énfasis3 2 3" xfId="178" xr:uid="{00000000-0005-0000-0000-000015000000}"/>
    <cellStyle name="20% - Énfasis3 2 3 2" xfId="179" xr:uid="{00000000-0005-0000-0000-000016000000}"/>
    <cellStyle name="20% - Énfasis3 2 4" xfId="180" xr:uid="{00000000-0005-0000-0000-000017000000}"/>
    <cellStyle name="20% - Énfasis4 2" xfId="58" xr:uid="{00000000-0005-0000-0000-000018000000}"/>
    <cellStyle name="20% - Énfasis4 2 2" xfId="181" xr:uid="{00000000-0005-0000-0000-000019000000}"/>
    <cellStyle name="20% - Énfasis4 2 2 2" xfId="182" xr:uid="{00000000-0005-0000-0000-00001A000000}"/>
    <cellStyle name="20% - Énfasis4 2 3" xfId="183" xr:uid="{00000000-0005-0000-0000-00001B000000}"/>
    <cellStyle name="20% - Énfasis4 2 3 2" xfId="184" xr:uid="{00000000-0005-0000-0000-00001C000000}"/>
    <cellStyle name="20% - Énfasis4 2 4" xfId="185" xr:uid="{00000000-0005-0000-0000-00001D000000}"/>
    <cellStyle name="20% - Énfasis5 2" xfId="57" xr:uid="{00000000-0005-0000-0000-00001E000000}"/>
    <cellStyle name="20% - Énfasis5 2 2" xfId="186" xr:uid="{00000000-0005-0000-0000-00001F000000}"/>
    <cellStyle name="20% - Énfasis5 2 2 2" xfId="187" xr:uid="{00000000-0005-0000-0000-000020000000}"/>
    <cellStyle name="20% - Énfasis5 2 3" xfId="188" xr:uid="{00000000-0005-0000-0000-000021000000}"/>
    <cellStyle name="20% - Énfasis5 2 3 2" xfId="189" xr:uid="{00000000-0005-0000-0000-000022000000}"/>
    <cellStyle name="20% - Énfasis5 2 4" xfId="190" xr:uid="{00000000-0005-0000-0000-000023000000}"/>
    <cellStyle name="20% - Énfasis6 2" xfId="56" xr:uid="{00000000-0005-0000-0000-000024000000}"/>
    <cellStyle name="20% - Énfasis6 2 2" xfId="191" xr:uid="{00000000-0005-0000-0000-000025000000}"/>
    <cellStyle name="20% - Énfasis6 2 2 2" xfId="192" xr:uid="{00000000-0005-0000-0000-000026000000}"/>
    <cellStyle name="20% - Énfasis6 2 3" xfId="193" xr:uid="{00000000-0005-0000-0000-000027000000}"/>
    <cellStyle name="20% - Énfasis6 2 3 2" xfId="194" xr:uid="{00000000-0005-0000-0000-000028000000}"/>
    <cellStyle name="20% - Énfasis6 2 4" xfId="195" xr:uid="{00000000-0005-0000-0000-000029000000}"/>
    <cellStyle name="20% - 强调文字颜色 1" xfId="196" xr:uid="{00000000-0005-0000-0000-00002A000000}"/>
    <cellStyle name="20% - 强调文字颜色 1 2" xfId="197" xr:uid="{00000000-0005-0000-0000-00002B000000}"/>
    <cellStyle name="20% - 强调文字颜色 1 3" xfId="198" xr:uid="{00000000-0005-0000-0000-00002C000000}"/>
    <cellStyle name="20% - 强调文字颜色 2" xfId="199" xr:uid="{00000000-0005-0000-0000-00002D000000}"/>
    <cellStyle name="20% - 强调文字颜色 2 2" xfId="200" xr:uid="{00000000-0005-0000-0000-00002E000000}"/>
    <cellStyle name="20% - 强调文字颜色 2 3" xfId="201" xr:uid="{00000000-0005-0000-0000-00002F000000}"/>
    <cellStyle name="20% - 强调文字颜色 3" xfId="202" xr:uid="{00000000-0005-0000-0000-000030000000}"/>
    <cellStyle name="20% - 强调文字颜色 3 2" xfId="203" xr:uid="{00000000-0005-0000-0000-000031000000}"/>
    <cellStyle name="20% - 强调文字颜色 3 3" xfId="204" xr:uid="{00000000-0005-0000-0000-000032000000}"/>
    <cellStyle name="20% - 强调文字颜色 4" xfId="205" xr:uid="{00000000-0005-0000-0000-000033000000}"/>
    <cellStyle name="20% - 强调文字颜色 4 2" xfId="206" xr:uid="{00000000-0005-0000-0000-000034000000}"/>
    <cellStyle name="20% - 强调文字颜色 4 3" xfId="207" xr:uid="{00000000-0005-0000-0000-000035000000}"/>
    <cellStyle name="20% - 强调文字颜色 5" xfId="208" xr:uid="{00000000-0005-0000-0000-000036000000}"/>
    <cellStyle name="20% - 强调文字颜色 5 2" xfId="209" xr:uid="{00000000-0005-0000-0000-000037000000}"/>
    <cellStyle name="20% - 强调文字颜色 5 3" xfId="210" xr:uid="{00000000-0005-0000-0000-000038000000}"/>
    <cellStyle name="20% - 强调文字颜色 6" xfId="211" xr:uid="{00000000-0005-0000-0000-000039000000}"/>
    <cellStyle name="20% - 强调文字颜色 6 2" xfId="212" xr:uid="{00000000-0005-0000-0000-00003A000000}"/>
    <cellStyle name="20% - 强调文字颜色 6 3" xfId="213" xr:uid="{00000000-0005-0000-0000-00003B000000}"/>
    <cellStyle name="40% - Énfasis1 2" xfId="55" xr:uid="{00000000-0005-0000-0000-00003C000000}"/>
    <cellStyle name="40% - Énfasis1 2 2" xfId="214" xr:uid="{00000000-0005-0000-0000-00003D000000}"/>
    <cellStyle name="40% - Énfasis1 2 2 2" xfId="215" xr:uid="{00000000-0005-0000-0000-00003E000000}"/>
    <cellStyle name="40% - Énfasis1 2 3" xfId="216" xr:uid="{00000000-0005-0000-0000-00003F000000}"/>
    <cellStyle name="40% - Énfasis1 2 3 2" xfId="217" xr:uid="{00000000-0005-0000-0000-000040000000}"/>
    <cellStyle name="40% - Énfasis1 2 4" xfId="218" xr:uid="{00000000-0005-0000-0000-000041000000}"/>
    <cellStyle name="40% - Énfasis2 2" xfId="35" xr:uid="{00000000-0005-0000-0000-000042000000}"/>
    <cellStyle name="40% - Énfasis2 2 2" xfId="219" xr:uid="{00000000-0005-0000-0000-000043000000}"/>
    <cellStyle name="40% - Énfasis2 2 2 2" xfId="220" xr:uid="{00000000-0005-0000-0000-000044000000}"/>
    <cellStyle name="40% - Énfasis2 2 3" xfId="221" xr:uid="{00000000-0005-0000-0000-000045000000}"/>
    <cellStyle name="40% - Énfasis2 2 3 2" xfId="222" xr:uid="{00000000-0005-0000-0000-000046000000}"/>
    <cellStyle name="40% - Énfasis2 2 4" xfId="223" xr:uid="{00000000-0005-0000-0000-000047000000}"/>
    <cellStyle name="40% - Énfasis3 2" xfId="54" xr:uid="{00000000-0005-0000-0000-000048000000}"/>
    <cellStyle name="40% - Énfasis3 2 2" xfId="224" xr:uid="{00000000-0005-0000-0000-000049000000}"/>
    <cellStyle name="40% - Énfasis3 2 2 2" xfId="225" xr:uid="{00000000-0005-0000-0000-00004A000000}"/>
    <cellStyle name="40% - Énfasis3 2 3" xfId="226" xr:uid="{00000000-0005-0000-0000-00004B000000}"/>
    <cellStyle name="40% - Énfasis3 2 3 2" xfId="227" xr:uid="{00000000-0005-0000-0000-00004C000000}"/>
    <cellStyle name="40% - Énfasis3 2 4" xfId="228" xr:uid="{00000000-0005-0000-0000-00004D000000}"/>
    <cellStyle name="40% - Énfasis4 2" xfId="53" xr:uid="{00000000-0005-0000-0000-00004E000000}"/>
    <cellStyle name="40% - Énfasis4 2 2" xfId="229" xr:uid="{00000000-0005-0000-0000-00004F000000}"/>
    <cellStyle name="40% - Énfasis4 2 2 2" xfId="230" xr:uid="{00000000-0005-0000-0000-000050000000}"/>
    <cellStyle name="40% - Énfasis4 2 3" xfId="231" xr:uid="{00000000-0005-0000-0000-000051000000}"/>
    <cellStyle name="40% - Énfasis4 2 3 2" xfId="232" xr:uid="{00000000-0005-0000-0000-000052000000}"/>
    <cellStyle name="40% - Énfasis4 2 4" xfId="233" xr:uid="{00000000-0005-0000-0000-000053000000}"/>
    <cellStyle name="40% - Énfasis5 2" xfId="52" xr:uid="{00000000-0005-0000-0000-000054000000}"/>
    <cellStyle name="40% - Énfasis5 2 2" xfId="234" xr:uid="{00000000-0005-0000-0000-000055000000}"/>
    <cellStyle name="40% - Énfasis5 2 2 2" xfId="235" xr:uid="{00000000-0005-0000-0000-000056000000}"/>
    <cellStyle name="40% - Énfasis5 2 3" xfId="236" xr:uid="{00000000-0005-0000-0000-000057000000}"/>
    <cellStyle name="40% - Énfasis5 2 3 2" xfId="237" xr:uid="{00000000-0005-0000-0000-000058000000}"/>
    <cellStyle name="40% - Énfasis5 2 4" xfId="238" xr:uid="{00000000-0005-0000-0000-000059000000}"/>
    <cellStyle name="40% - Énfasis6 2" xfId="51" xr:uid="{00000000-0005-0000-0000-00005A000000}"/>
    <cellStyle name="40% - Énfasis6 2 2" xfId="239" xr:uid="{00000000-0005-0000-0000-00005B000000}"/>
    <cellStyle name="40% - Énfasis6 2 2 2" xfId="240" xr:uid="{00000000-0005-0000-0000-00005C000000}"/>
    <cellStyle name="40% - Énfasis6 2 3" xfId="241" xr:uid="{00000000-0005-0000-0000-00005D000000}"/>
    <cellStyle name="40% - Énfasis6 2 3 2" xfId="242" xr:uid="{00000000-0005-0000-0000-00005E000000}"/>
    <cellStyle name="40% - Énfasis6 2 4" xfId="243" xr:uid="{00000000-0005-0000-0000-00005F000000}"/>
    <cellStyle name="40% - 强调文字颜色 1" xfId="244" xr:uid="{00000000-0005-0000-0000-000060000000}"/>
    <cellStyle name="40% - 强调文字颜色 1 2" xfId="245" xr:uid="{00000000-0005-0000-0000-000061000000}"/>
    <cellStyle name="40% - 强调文字颜色 1 3" xfId="246" xr:uid="{00000000-0005-0000-0000-000062000000}"/>
    <cellStyle name="40% - 强调文字颜色 2" xfId="247" xr:uid="{00000000-0005-0000-0000-000063000000}"/>
    <cellStyle name="40% - 强调文字颜色 2 2" xfId="248" xr:uid="{00000000-0005-0000-0000-000064000000}"/>
    <cellStyle name="40% - 强调文字颜色 2 3" xfId="249" xr:uid="{00000000-0005-0000-0000-000065000000}"/>
    <cellStyle name="40% - 强调文字颜色 3" xfId="250" xr:uid="{00000000-0005-0000-0000-000066000000}"/>
    <cellStyle name="40% - 强调文字颜色 3 2" xfId="251" xr:uid="{00000000-0005-0000-0000-000067000000}"/>
    <cellStyle name="40% - 强调文字颜色 3 3" xfId="252" xr:uid="{00000000-0005-0000-0000-000068000000}"/>
    <cellStyle name="40% - 强调文字颜色 4" xfId="253" xr:uid="{00000000-0005-0000-0000-000069000000}"/>
    <cellStyle name="40% - 强调文字颜色 4 2" xfId="254" xr:uid="{00000000-0005-0000-0000-00006A000000}"/>
    <cellStyle name="40% - 强调文字颜色 4 3" xfId="255" xr:uid="{00000000-0005-0000-0000-00006B000000}"/>
    <cellStyle name="40% - 强调文字颜色 5" xfId="256" xr:uid="{00000000-0005-0000-0000-00006C000000}"/>
    <cellStyle name="40% - 强调文字颜色 5 2" xfId="257" xr:uid="{00000000-0005-0000-0000-00006D000000}"/>
    <cellStyle name="40% - 强调文字颜色 5 3" xfId="258" xr:uid="{00000000-0005-0000-0000-00006E000000}"/>
    <cellStyle name="40% - 强调文字颜色 6" xfId="259" xr:uid="{00000000-0005-0000-0000-00006F000000}"/>
    <cellStyle name="40% - 强调文字颜色 6 2" xfId="260" xr:uid="{00000000-0005-0000-0000-000070000000}"/>
    <cellStyle name="40% - 强调文字颜色 6 3" xfId="261" xr:uid="{00000000-0005-0000-0000-000071000000}"/>
    <cellStyle name="60% - Énfasis1 2" xfId="50" xr:uid="{00000000-0005-0000-0000-000072000000}"/>
    <cellStyle name="60% - Énfasis1 2 2" xfId="262" xr:uid="{00000000-0005-0000-0000-000073000000}"/>
    <cellStyle name="60% - Énfasis2 2" xfId="49" xr:uid="{00000000-0005-0000-0000-000074000000}"/>
    <cellStyle name="60% - Énfasis2 2 2" xfId="263" xr:uid="{00000000-0005-0000-0000-000075000000}"/>
    <cellStyle name="60% - Énfasis3 2" xfId="48" xr:uid="{00000000-0005-0000-0000-000076000000}"/>
    <cellStyle name="60% - Énfasis3 2 2" xfId="264" xr:uid="{00000000-0005-0000-0000-000077000000}"/>
    <cellStyle name="60% - Énfasis4 2" xfId="47" xr:uid="{00000000-0005-0000-0000-000078000000}"/>
    <cellStyle name="60% - Énfasis4 2 2" xfId="265" xr:uid="{00000000-0005-0000-0000-000079000000}"/>
    <cellStyle name="60% - Énfasis5 2" xfId="46" xr:uid="{00000000-0005-0000-0000-00007A000000}"/>
    <cellStyle name="60% - Énfasis5 2 2" xfId="266" xr:uid="{00000000-0005-0000-0000-00007B000000}"/>
    <cellStyle name="60% - Énfasis6 2" xfId="45" xr:uid="{00000000-0005-0000-0000-00007C000000}"/>
    <cellStyle name="60% - Énfasis6 2 2" xfId="267" xr:uid="{00000000-0005-0000-0000-00007D000000}"/>
    <cellStyle name="60% - 强调文字颜色 1" xfId="268" xr:uid="{00000000-0005-0000-0000-00007E000000}"/>
    <cellStyle name="60% - 强调文字颜色 1 2" xfId="269" xr:uid="{00000000-0005-0000-0000-00007F000000}"/>
    <cellStyle name="60% - 强调文字颜色 1 3" xfId="270" xr:uid="{00000000-0005-0000-0000-000080000000}"/>
    <cellStyle name="60% - 强调文字颜色 2" xfId="271" xr:uid="{00000000-0005-0000-0000-000081000000}"/>
    <cellStyle name="60% - 强调文字颜色 2 2" xfId="272" xr:uid="{00000000-0005-0000-0000-000082000000}"/>
    <cellStyle name="60% - 强调文字颜色 2 3" xfId="273" xr:uid="{00000000-0005-0000-0000-000083000000}"/>
    <cellStyle name="60% - 强调文字颜色 3" xfId="274" xr:uid="{00000000-0005-0000-0000-000084000000}"/>
    <cellStyle name="60% - 强调文字颜色 3 2" xfId="275" xr:uid="{00000000-0005-0000-0000-000085000000}"/>
    <cellStyle name="60% - 强调文字颜色 3 3" xfId="276" xr:uid="{00000000-0005-0000-0000-000086000000}"/>
    <cellStyle name="60% - 强调文字颜色 4" xfId="277" xr:uid="{00000000-0005-0000-0000-000087000000}"/>
    <cellStyle name="60% - 强调文字颜色 4 2" xfId="278" xr:uid="{00000000-0005-0000-0000-000088000000}"/>
    <cellStyle name="60% - 强调文字颜色 4 3" xfId="279" xr:uid="{00000000-0005-0000-0000-000089000000}"/>
    <cellStyle name="60% - 强调文字颜色 5" xfId="280" xr:uid="{00000000-0005-0000-0000-00008A000000}"/>
    <cellStyle name="60% - 强调文字颜色 5 2" xfId="281" xr:uid="{00000000-0005-0000-0000-00008B000000}"/>
    <cellStyle name="60% - 强调文字颜色 5 3" xfId="282" xr:uid="{00000000-0005-0000-0000-00008C000000}"/>
    <cellStyle name="60% - 强调文字颜色 6" xfId="283" xr:uid="{00000000-0005-0000-0000-00008D000000}"/>
    <cellStyle name="60% - 强调文字颜色 6 2" xfId="284" xr:uid="{00000000-0005-0000-0000-00008E000000}"/>
    <cellStyle name="60% - 强调文字颜色 6 3" xfId="285" xr:uid="{00000000-0005-0000-0000-00008F000000}"/>
    <cellStyle name="Buena 2" xfId="44" xr:uid="{00000000-0005-0000-0000-000090000000}"/>
    <cellStyle name="Buena 2 2" xfId="286" xr:uid="{00000000-0005-0000-0000-000091000000}"/>
    <cellStyle name="Cálculo 2" xfId="43" xr:uid="{00000000-0005-0000-0000-000092000000}"/>
    <cellStyle name="Cálculo 2 2" xfId="287" xr:uid="{00000000-0005-0000-0000-000093000000}"/>
    <cellStyle name="Cancel" xfId="7" xr:uid="{00000000-0005-0000-0000-000094000000}"/>
    <cellStyle name="Celda de comprobación 2" xfId="42" xr:uid="{00000000-0005-0000-0000-000095000000}"/>
    <cellStyle name="Celda de comprobación 2 2" xfId="288" xr:uid="{00000000-0005-0000-0000-000096000000}"/>
    <cellStyle name="Celda vinculada 2" xfId="41" xr:uid="{00000000-0005-0000-0000-000097000000}"/>
    <cellStyle name="Celda vinculada 2 2" xfId="289" xr:uid="{00000000-0005-0000-0000-000098000000}"/>
    <cellStyle name="Encabezado 4 2" xfId="40" xr:uid="{00000000-0005-0000-0000-000099000000}"/>
    <cellStyle name="Encabezado 4 2 2" xfId="290" xr:uid="{00000000-0005-0000-0000-00009A000000}"/>
    <cellStyle name="Énfasis1 2" xfId="39" xr:uid="{00000000-0005-0000-0000-00009B000000}"/>
    <cellStyle name="Énfasis1 2 2" xfId="291" xr:uid="{00000000-0005-0000-0000-00009C000000}"/>
    <cellStyle name="Énfasis2 2" xfId="38" xr:uid="{00000000-0005-0000-0000-00009D000000}"/>
    <cellStyle name="Énfasis2 2 2" xfId="292" xr:uid="{00000000-0005-0000-0000-00009E000000}"/>
    <cellStyle name="Énfasis3 2" xfId="37" xr:uid="{00000000-0005-0000-0000-00009F000000}"/>
    <cellStyle name="Énfasis3 2 2" xfId="293" xr:uid="{00000000-0005-0000-0000-0000A0000000}"/>
    <cellStyle name="Énfasis4 2" xfId="36" xr:uid="{00000000-0005-0000-0000-0000A1000000}"/>
    <cellStyle name="Énfasis4 2 2" xfId="294" xr:uid="{00000000-0005-0000-0000-0000A2000000}"/>
    <cellStyle name="Énfasis5 2" xfId="67" xr:uid="{00000000-0005-0000-0000-0000A3000000}"/>
    <cellStyle name="Énfasis5 2 2" xfId="295" xr:uid="{00000000-0005-0000-0000-0000A4000000}"/>
    <cellStyle name="Énfasis6 2" xfId="68" xr:uid="{00000000-0005-0000-0000-0000A5000000}"/>
    <cellStyle name="Énfasis6 2 2" xfId="296" xr:uid="{00000000-0005-0000-0000-0000A6000000}"/>
    <cellStyle name="Entrada 2" xfId="69" xr:uid="{00000000-0005-0000-0000-0000A7000000}"/>
    <cellStyle name="Entrada 2 2" xfId="297" xr:uid="{00000000-0005-0000-0000-0000A8000000}"/>
    <cellStyle name="Estilo 1" xfId="8" xr:uid="{00000000-0005-0000-0000-0000A9000000}"/>
    <cellStyle name="Euro" xfId="9" xr:uid="{00000000-0005-0000-0000-0000AA000000}"/>
    <cellStyle name="Euro 2" xfId="65" xr:uid="{00000000-0005-0000-0000-0000AB000000}"/>
    <cellStyle name="Euro 2 2" xfId="90" xr:uid="{00000000-0005-0000-0000-0000AC000000}"/>
    <cellStyle name="Euro 2 3" xfId="124" xr:uid="{00000000-0005-0000-0000-0000AD000000}"/>
    <cellStyle name="Euro 2 4" xfId="298" xr:uid="{00000000-0005-0000-0000-0000AE000000}"/>
    <cellStyle name="Euro 2 4 2" xfId="299" xr:uid="{00000000-0005-0000-0000-0000AF000000}"/>
    <cellStyle name="Euro 2 4 2 2" xfId="300" xr:uid="{00000000-0005-0000-0000-0000B0000000}"/>
    <cellStyle name="Euro 2 4 3" xfId="301" xr:uid="{00000000-0005-0000-0000-0000B1000000}"/>
    <cellStyle name="Euro 3" xfId="89" xr:uid="{00000000-0005-0000-0000-0000B2000000}"/>
    <cellStyle name="Euro 3 2" xfId="302" xr:uid="{00000000-0005-0000-0000-0000B3000000}"/>
    <cellStyle name="Euro 3 2 2" xfId="303" xr:uid="{00000000-0005-0000-0000-0000B4000000}"/>
    <cellStyle name="Euro 3 3" xfId="304" xr:uid="{00000000-0005-0000-0000-0000B5000000}"/>
    <cellStyle name="Euro 3 3 2" xfId="305" xr:uid="{00000000-0005-0000-0000-0000B6000000}"/>
    <cellStyle name="Euro 3 4" xfId="306" xr:uid="{00000000-0005-0000-0000-0000B7000000}"/>
    <cellStyle name="Euro 4" xfId="82" xr:uid="{00000000-0005-0000-0000-0000B8000000}"/>
    <cellStyle name="Euro 5" xfId="115" xr:uid="{00000000-0005-0000-0000-0000B9000000}"/>
    <cellStyle name="Euro 6" xfId="163" xr:uid="{00000000-0005-0000-0000-0000BA000000}"/>
    <cellStyle name="Excel Built-in Explanatory Text" xfId="1269" xr:uid="{4C920351-8707-44CC-81FE-6075A65AA244}"/>
    <cellStyle name="Hipervínculo 2" xfId="10" xr:uid="{00000000-0005-0000-0000-0000BB000000}"/>
    <cellStyle name="Hipervínculo 2 2" xfId="125" xr:uid="{00000000-0005-0000-0000-0000BC000000}"/>
    <cellStyle name="Hipervínculo 2 2 2" xfId="307" xr:uid="{00000000-0005-0000-0000-0000BD000000}"/>
    <cellStyle name="Hipervínculo 2 2 2 2" xfId="308" xr:uid="{00000000-0005-0000-0000-0000BE000000}"/>
    <cellStyle name="Hipervínculo 2 2 2 2 2" xfId="309" xr:uid="{00000000-0005-0000-0000-0000BF000000}"/>
    <cellStyle name="Hipervínculo 2 2 2 2 2 2" xfId="310" xr:uid="{00000000-0005-0000-0000-0000C0000000}"/>
    <cellStyle name="Hipervínculo 2 2 2 2 2 3" xfId="311" xr:uid="{00000000-0005-0000-0000-0000C1000000}"/>
    <cellStyle name="Hipervínculo 2 2 2 2 2 4" xfId="312" xr:uid="{00000000-0005-0000-0000-0000C2000000}"/>
    <cellStyle name="Hipervínculo 2 2 2 2 2 5" xfId="313" xr:uid="{00000000-0005-0000-0000-0000C3000000}"/>
    <cellStyle name="Hipervínculo 2 2 2 2 3" xfId="314" xr:uid="{00000000-0005-0000-0000-0000C4000000}"/>
    <cellStyle name="Hipervínculo 2 2 2 3" xfId="315" xr:uid="{00000000-0005-0000-0000-0000C5000000}"/>
    <cellStyle name="Hipervínculo 2 2 2 3 2" xfId="316" xr:uid="{00000000-0005-0000-0000-0000C6000000}"/>
    <cellStyle name="Hipervínculo 2 2 2 3 2 2" xfId="317" xr:uid="{00000000-0005-0000-0000-0000C7000000}"/>
    <cellStyle name="Hipervínculo 2 2 2 3 2 3" xfId="318" xr:uid="{00000000-0005-0000-0000-0000C8000000}"/>
    <cellStyle name="Hipervínculo 2 2 2 3 3" xfId="319" xr:uid="{00000000-0005-0000-0000-0000C9000000}"/>
    <cellStyle name="Hipervínculo 2 2 2 3 4" xfId="320" xr:uid="{00000000-0005-0000-0000-0000CA000000}"/>
    <cellStyle name="Hipervínculo 2 2 2 4" xfId="321" xr:uid="{00000000-0005-0000-0000-0000CB000000}"/>
    <cellStyle name="Hipervínculo 2 2 3" xfId="322" xr:uid="{00000000-0005-0000-0000-0000CC000000}"/>
    <cellStyle name="Hipervínculo 2 2 3 2" xfId="323" xr:uid="{00000000-0005-0000-0000-0000CD000000}"/>
    <cellStyle name="Hipervínculo 2 2 3 2 2" xfId="324" xr:uid="{00000000-0005-0000-0000-0000CE000000}"/>
    <cellStyle name="Hipervínculo 2 2 3 2 3" xfId="325" xr:uid="{00000000-0005-0000-0000-0000CF000000}"/>
    <cellStyle name="Hipervínculo 2 2 3 2 4" xfId="326" xr:uid="{00000000-0005-0000-0000-0000D0000000}"/>
    <cellStyle name="Hipervínculo 2 2 3 3" xfId="327" xr:uid="{00000000-0005-0000-0000-0000D1000000}"/>
    <cellStyle name="Hipervínculo 2 3" xfId="126" xr:uid="{00000000-0005-0000-0000-0000D2000000}"/>
    <cellStyle name="Hipervínculo 2 3 2" xfId="328" xr:uid="{00000000-0005-0000-0000-0000D3000000}"/>
    <cellStyle name="Hipervínculo 2 3 2 2" xfId="329" xr:uid="{00000000-0005-0000-0000-0000D4000000}"/>
    <cellStyle name="Hipervínculo 2 3 2 2 2" xfId="330" xr:uid="{00000000-0005-0000-0000-0000D5000000}"/>
    <cellStyle name="Hipervínculo 2 3 2 2 3" xfId="331" xr:uid="{00000000-0005-0000-0000-0000D6000000}"/>
    <cellStyle name="Hipervínculo 2 3 2 2 4" xfId="332" xr:uid="{00000000-0005-0000-0000-0000D7000000}"/>
    <cellStyle name="Hipervínculo 2 3 2 3" xfId="333" xr:uid="{00000000-0005-0000-0000-0000D8000000}"/>
    <cellStyle name="Hipervínculo 2 3 2 4" xfId="334" xr:uid="{00000000-0005-0000-0000-0000D9000000}"/>
    <cellStyle name="Hipervínculo 2 3 3" xfId="335" xr:uid="{00000000-0005-0000-0000-0000DA000000}"/>
    <cellStyle name="Hipervínculo 2 3 3 2" xfId="336" xr:uid="{00000000-0005-0000-0000-0000DB000000}"/>
    <cellStyle name="Hipervínculo 2 3 3 2 2" xfId="337" xr:uid="{00000000-0005-0000-0000-0000DC000000}"/>
    <cellStyle name="Hipervínculo 2 3 3 2 3" xfId="338" xr:uid="{00000000-0005-0000-0000-0000DD000000}"/>
    <cellStyle name="Hipervínculo 2 3 3 2 4" xfId="339" xr:uid="{00000000-0005-0000-0000-0000DE000000}"/>
    <cellStyle name="Hipervínculo 2 3 3 3" xfId="340" xr:uid="{00000000-0005-0000-0000-0000DF000000}"/>
    <cellStyle name="Hipervínculo 2 3 4" xfId="1220" xr:uid="{00000000-0005-0000-0000-0000E0000000}"/>
    <cellStyle name="Hipervínculo 2 4" xfId="341" xr:uid="{00000000-0005-0000-0000-0000E1000000}"/>
    <cellStyle name="Hipervínculo 2 4 2" xfId="342" xr:uid="{00000000-0005-0000-0000-0000E2000000}"/>
    <cellStyle name="Hipervínculo 2 4 3" xfId="343" xr:uid="{00000000-0005-0000-0000-0000E3000000}"/>
    <cellStyle name="Hipervínculo 2 4 4" xfId="344" xr:uid="{00000000-0005-0000-0000-0000E4000000}"/>
    <cellStyle name="Hipervínculo 2_Canguros" xfId="127" xr:uid="{00000000-0005-0000-0000-0000E5000000}"/>
    <cellStyle name="Hipervínculo 3" xfId="11" xr:uid="{00000000-0005-0000-0000-0000E6000000}"/>
    <cellStyle name="Hipervínculo 4" xfId="345" xr:uid="{00000000-0005-0000-0000-0000E7000000}"/>
    <cellStyle name="Incorrecto 2" xfId="70" xr:uid="{00000000-0005-0000-0000-0000E8000000}"/>
    <cellStyle name="Incorrecto 2 2" xfId="346" xr:uid="{00000000-0005-0000-0000-0000E9000000}"/>
    <cellStyle name="Millares" xfId="1268" builtinId="3"/>
    <cellStyle name="Millares 2" xfId="12" xr:uid="{00000000-0005-0000-0000-0000EA000000}"/>
    <cellStyle name="Millares 2 2" xfId="13" xr:uid="{00000000-0005-0000-0000-0000EB000000}"/>
    <cellStyle name="Millares 2 2 10" xfId="347" xr:uid="{00000000-0005-0000-0000-0000EC000000}"/>
    <cellStyle name="Millares 2 2 10 2" xfId="348" xr:uid="{00000000-0005-0000-0000-0000ED000000}"/>
    <cellStyle name="Millares 2 2 11" xfId="349" xr:uid="{00000000-0005-0000-0000-0000EE000000}"/>
    <cellStyle name="Millares 2 2 2" xfId="14" xr:uid="{00000000-0005-0000-0000-0000EF000000}"/>
    <cellStyle name="Millares 2 2 2 2" xfId="111" xr:uid="{00000000-0005-0000-0000-0000F0000000}"/>
    <cellStyle name="Millares 2 2 2 2 2" xfId="128" xr:uid="{00000000-0005-0000-0000-0000F1000000}"/>
    <cellStyle name="Millares 2 2 2 2 2 2" xfId="350" xr:uid="{00000000-0005-0000-0000-0000F2000000}"/>
    <cellStyle name="Millares 2 2 2 2 2 2 2" xfId="351" xr:uid="{00000000-0005-0000-0000-0000F3000000}"/>
    <cellStyle name="Millares 2 2 2 2 2 2 2 2" xfId="352" xr:uid="{00000000-0005-0000-0000-0000F4000000}"/>
    <cellStyle name="Millares 2 2 2 2 2 2 2 2 2" xfId="353" xr:uid="{00000000-0005-0000-0000-0000F5000000}"/>
    <cellStyle name="Millares 2 2 2 2 2 2 2 3" xfId="354" xr:uid="{00000000-0005-0000-0000-0000F6000000}"/>
    <cellStyle name="Millares 2 2 2 2 2 2 3" xfId="355" xr:uid="{00000000-0005-0000-0000-0000F7000000}"/>
    <cellStyle name="Millares 2 2 2 2 2 2 3 2" xfId="356" xr:uid="{00000000-0005-0000-0000-0000F8000000}"/>
    <cellStyle name="Millares 2 2 2 2 2 2 4" xfId="357" xr:uid="{00000000-0005-0000-0000-0000F9000000}"/>
    <cellStyle name="Millares 2 2 2 2 2 3" xfId="358" xr:uid="{00000000-0005-0000-0000-0000FA000000}"/>
    <cellStyle name="Millares 2 2 2 2 2 3 2" xfId="359" xr:uid="{00000000-0005-0000-0000-0000FB000000}"/>
    <cellStyle name="Millares 2 2 2 2 2 3 2 2" xfId="360" xr:uid="{00000000-0005-0000-0000-0000FC000000}"/>
    <cellStyle name="Millares 2 2 2 2 2 3 3" xfId="361" xr:uid="{00000000-0005-0000-0000-0000FD000000}"/>
    <cellStyle name="Millares 2 2 2 2 2 3 3 2" xfId="362" xr:uid="{00000000-0005-0000-0000-0000FE000000}"/>
    <cellStyle name="Millares 2 2 2 2 2 3 4" xfId="363" xr:uid="{00000000-0005-0000-0000-0000FF000000}"/>
    <cellStyle name="Millares 2 2 2 2 2 4" xfId="364" xr:uid="{00000000-0005-0000-0000-000000010000}"/>
    <cellStyle name="Millares 2 2 2 2 2 4 2" xfId="365" xr:uid="{00000000-0005-0000-0000-000001010000}"/>
    <cellStyle name="Millares 2 2 2 2 2 5" xfId="366" xr:uid="{00000000-0005-0000-0000-000002010000}"/>
    <cellStyle name="Millares 2 2 2 2 3" xfId="367" xr:uid="{00000000-0005-0000-0000-000003010000}"/>
    <cellStyle name="Millares 2 2 2 2 3 2" xfId="368" xr:uid="{00000000-0005-0000-0000-000004010000}"/>
    <cellStyle name="Millares 2 2 2 2 3 2 2" xfId="369" xr:uid="{00000000-0005-0000-0000-000005010000}"/>
    <cellStyle name="Millares 2 2 2 2 3 2 2 2" xfId="370" xr:uid="{00000000-0005-0000-0000-000006010000}"/>
    <cellStyle name="Millares 2 2 2 2 3 2 2 2 2" xfId="371" xr:uid="{00000000-0005-0000-0000-000007010000}"/>
    <cellStyle name="Millares 2 2 2 2 3 2 2 3" xfId="372" xr:uid="{00000000-0005-0000-0000-000008010000}"/>
    <cellStyle name="Millares 2 2 2 2 3 2 2 4" xfId="373" xr:uid="{00000000-0005-0000-0000-000009010000}"/>
    <cellStyle name="Millares 2 2 2 2 3 2 3" xfId="374" xr:uid="{00000000-0005-0000-0000-00000A010000}"/>
    <cellStyle name="Millares 2 2 2 2 3 2 4" xfId="375" xr:uid="{00000000-0005-0000-0000-00000B010000}"/>
    <cellStyle name="Millares 2 2 2 2 3 2 4 2" xfId="376" xr:uid="{00000000-0005-0000-0000-00000C010000}"/>
    <cellStyle name="Millares 2 2 2 2 3 2 5" xfId="377" xr:uid="{00000000-0005-0000-0000-00000D010000}"/>
    <cellStyle name="Millares 2 2 2 2 3 2 5 2" xfId="378" xr:uid="{00000000-0005-0000-0000-00000E010000}"/>
    <cellStyle name="Millares 2 2 2 2 3 3" xfId="379" xr:uid="{00000000-0005-0000-0000-00000F010000}"/>
    <cellStyle name="Millares 2 2 2 2 3 3 2" xfId="380" xr:uid="{00000000-0005-0000-0000-000010010000}"/>
    <cellStyle name="Millares 2 2 2 2 3 4" xfId="381" xr:uid="{00000000-0005-0000-0000-000011010000}"/>
    <cellStyle name="Millares 2 2 2 2 4" xfId="382" xr:uid="{00000000-0005-0000-0000-000012010000}"/>
    <cellStyle name="Millares 2 2 2 2 4 2" xfId="383" xr:uid="{00000000-0005-0000-0000-000013010000}"/>
    <cellStyle name="Millares 2 2 2 2 4 2 2" xfId="384" xr:uid="{00000000-0005-0000-0000-000014010000}"/>
    <cellStyle name="Millares 2 2 2 2 4 3" xfId="385" xr:uid="{00000000-0005-0000-0000-000015010000}"/>
    <cellStyle name="Millares 2 2 2 2 4 3 2" xfId="386" xr:uid="{00000000-0005-0000-0000-000016010000}"/>
    <cellStyle name="Millares 2 2 2 2 4 4" xfId="387" xr:uid="{00000000-0005-0000-0000-000017010000}"/>
    <cellStyle name="Millares 2 2 2 2 5" xfId="388" xr:uid="{00000000-0005-0000-0000-000018010000}"/>
    <cellStyle name="Millares 2 2 2 2 5 2" xfId="389" xr:uid="{00000000-0005-0000-0000-000019010000}"/>
    <cellStyle name="Millares 2 2 2 2 6" xfId="390" xr:uid="{00000000-0005-0000-0000-00001A010000}"/>
    <cellStyle name="Millares 2 2 2 2 6 2" xfId="391" xr:uid="{00000000-0005-0000-0000-00001B010000}"/>
    <cellStyle name="Millares 2 2 2 2 7" xfId="392" xr:uid="{00000000-0005-0000-0000-00001C010000}"/>
    <cellStyle name="Millares 2 2 2 3" xfId="129" xr:uid="{00000000-0005-0000-0000-00001D010000}"/>
    <cellStyle name="Millares 2 2 2 3 2" xfId="393" xr:uid="{00000000-0005-0000-0000-00001E010000}"/>
    <cellStyle name="Millares 2 2 2 3 2 2" xfId="394" xr:uid="{00000000-0005-0000-0000-00001F010000}"/>
    <cellStyle name="Millares 2 2 2 3 2 2 2" xfId="395" xr:uid="{00000000-0005-0000-0000-000020010000}"/>
    <cellStyle name="Millares 2 2 2 3 2 2 2 2" xfId="396" xr:uid="{00000000-0005-0000-0000-000021010000}"/>
    <cellStyle name="Millares 2 2 2 3 2 2 3" xfId="397" xr:uid="{00000000-0005-0000-0000-000022010000}"/>
    <cellStyle name="Millares 2 2 2 3 2 3" xfId="398" xr:uid="{00000000-0005-0000-0000-000023010000}"/>
    <cellStyle name="Millares 2 2 2 3 2 3 2" xfId="399" xr:uid="{00000000-0005-0000-0000-000024010000}"/>
    <cellStyle name="Millares 2 2 2 3 2 4" xfId="400" xr:uid="{00000000-0005-0000-0000-000025010000}"/>
    <cellStyle name="Millares 2 2 2 3 3" xfId="401" xr:uid="{00000000-0005-0000-0000-000026010000}"/>
    <cellStyle name="Millares 2 2 2 3 3 2" xfId="402" xr:uid="{00000000-0005-0000-0000-000027010000}"/>
    <cellStyle name="Millares 2 2 2 3 3 2 2" xfId="403" xr:uid="{00000000-0005-0000-0000-000028010000}"/>
    <cellStyle name="Millares 2 2 2 3 3 2 2 2" xfId="404" xr:uid="{00000000-0005-0000-0000-000029010000}"/>
    <cellStyle name="Millares 2 2 2 3 3 2 3" xfId="405" xr:uid="{00000000-0005-0000-0000-00002A010000}"/>
    <cellStyle name="Millares 2 2 2 3 3 3" xfId="406" xr:uid="{00000000-0005-0000-0000-00002B010000}"/>
    <cellStyle name="Millares 2 2 2 3 3 3 2" xfId="407" xr:uid="{00000000-0005-0000-0000-00002C010000}"/>
    <cellStyle name="Millares 2 2 2 3 3 4" xfId="408" xr:uid="{00000000-0005-0000-0000-00002D010000}"/>
    <cellStyle name="Millares 2 2 2 3 4" xfId="409" xr:uid="{00000000-0005-0000-0000-00002E010000}"/>
    <cellStyle name="Millares 2 2 2 3 4 2" xfId="410" xr:uid="{00000000-0005-0000-0000-00002F010000}"/>
    <cellStyle name="Millares 2 2 2 3 4 2 2" xfId="411" xr:uid="{00000000-0005-0000-0000-000030010000}"/>
    <cellStyle name="Millares 2 2 2 3 4 3" xfId="412" xr:uid="{00000000-0005-0000-0000-000031010000}"/>
    <cellStyle name="Millares 2 2 2 3 5" xfId="413" xr:uid="{00000000-0005-0000-0000-000032010000}"/>
    <cellStyle name="Millares 2 2 2 3 5 2" xfId="414" xr:uid="{00000000-0005-0000-0000-000033010000}"/>
    <cellStyle name="Millares 2 2 2 3 6" xfId="415" xr:uid="{00000000-0005-0000-0000-000034010000}"/>
    <cellStyle name="Millares 2 2 2 4" xfId="416" xr:uid="{00000000-0005-0000-0000-000035010000}"/>
    <cellStyle name="Millares 2 2 2 4 2" xfId="417" xr:uid="{00000000-0005-0000-0000-000036010000}"/>
    <cellStyle name="Millares 2 2 2 4 2 2" xfId="418" xr:uid="{00000000-0005-0000-0000-000037010000}"/>
    <cellStyle name="Millares 2 2 2 4 2 2 2" xfId="419" xr:uid="{00000000-0005-0000-0000-000038010000}"/>
    <cellStyle name="Millares 2 2 2 4 2 3" xfId="420" xr:uid="{00000000-0005-0000-0000-000039010000}"/>
    <cellStyle name="Millares 2 2 2 4 3" xfId="421" xr:uid="{00000000-0005-0000-0000-00003A010000}"/>
    <cellStyle name="Millares 2 2 2 4 3 2" xfId="422" xr:uid="{00000000-0005-0000-0000-00003B010000}"/>
    <cellStyle name="Millares 2 2 2 4 4" xfId="423" xr:uid="{00000000-0005-0000-0000-00003C010000}"/>
    <cellStyle name="Millares 2 2 2 5" xfId="424" xr:uid="{00000000-0005-0000-0000-00003D010000}"/>
    <cellStyle name="Millares 2 2 2 5 2" xfId="425" xr:uid="{00000000-0005-0000-0000-00003E010000}"/>
    <cellStyle name="Millares 2 2 2 5 2 2" xfId="426" xr:uid="{00000000-0005-0000-0000-00003F010000}"/>
    <cellStyle name="Millares 2 2 2 5 2 2 2" xfId="427" xr:uid="{00000000-0005-0000-0000-000040010000}"/>
    <cellStyle name="Millares 2 2 2 5 2 3" xfId="428" xr:uid="{00000000-0005-0000-0000-000041010000}"/>
    <cellStyle name="Millares 2 2 2 5 3" xfId="429" xr:uid="{00000000-0005-0000-0000-000042010000}"/>
    <cellStyle name="Millares 2 2 2 5 3 2" xfId="430" xr:uid="{00000000-0005-0000-0000-000043010000}"/>
    <cellStyle name="Millares 2 2 2 5 4" xfId="431" xr:uid="{00000000-0005-0000-0000-000044010000}"/>
    <cellStyle name="Millares 2 2 2 6" xfId="432" xr:uid="{00000000-0005-0000-0000-000045010000}"/>
    <cellStyle name="Millares 2 2 2 6 2" xfId="433" xr:uid="{00000000-0005-0000-0000-000046010000}"/>
    <cellStyle name="Millares 2 2 2 6 2 2" xfId="434" xr:uid="{00000000-0005-0000-0000-000047010000}"/>
    <cellStyle name="Millares 2 2 2 6 3" xfId="435" xr:uid="{00000000-0005-0000-0000-000048010000}"/>
    <cellStyle name="Millares 2 2 2 7" xfId="436" xr:uid="{00000000-0005-0000-0000-000049010000}"/>
    <cellStyle name="Millares 2 2 2 7 2" xfId="437" xr:uid="{00000000-0005-0000-0000-00004A010000}"/>
    <cellStyle name="Millares 2 2 2 8" xfId="438" xr:uid="{00000000-0005-0000-0000-00004B010000}"/>
    <cellStyle name="Millares 2 2 3" xfId="86" xr:uid="{00000000-0005-0000-0000-00004C010000}"/>
    <cellStyle name="Millares 2 2 3 2" xfId="130" xr:uid="{00000000-0005-0000-0000-00004D010000}"/>
    <cellStyle name="Millares 2 2 3 2 2" xfId="164" xr:uid="{00000000-0005-0000-0000-00004E010000}"/>
    <cellStyle name="Millares 2 2 3 2 2 2" xfId="439" xr:uid="{00000000-0005-0000-0000-00004F010000}"/>
    <cellStyle name="Millares 2 2 3 2 2 2 2" xfId="440" xr:uid="{00000000-0005-0000-0000-000050010000}"/>
    <cellStyle name="Millares 2 2 3 2 2 2 2 2" xfId="441" xr:uid="{00000000-0005-0000-0000-000051010000}"/>
    <cellStyle name="Millares 2 2 3 2 2 2 2 2 2" xfId="442" xr:uid="{00000000-0005-0000-0000-000052010000}"/>
    <cellStyle name="Millares 2 2 3 2 2 2 2 2 3" xfId="1270" xr:uid="{58FA789E-722A-4934-B9F9-88BBEACCB587}"/>
    <cellStyle name="Millares 2 2 3 2 2 2 2 3" xfId="443" xr:uid="{00000000-0005-0000-0000-000053010000}"/>
    <cellStyle name="Millares 2 2 3 2 2 2 2 3 2" xfId="444" xr:uid="{00000000-0005-0000-0000-000054010000}"/>
    <cellStyle name="Millares 2 2 3 2 2 2 2 4" xfId="445" xr:uid="{00000000-0005-0000-0000-000055010000}"/>
    <cellStyle name="Millares 2 2 3 2 2 2 3" xfId="446" xr:uid="{00000000-0005-0000-0000-000056010000}"/>
    <cellStyle name="Millares 2 2 3 2 2 2 3 2" xfId="447" xr:uid="{00000000-0005-0000-0000-000057010000}"/>
    <cellStyle name="Millares 2 2 3 2 2 2 4" xfId="448" xr:uid="{00000000-0005-0000-0000-000058010000}"/>
    <cellStyle name="Millares 2 2 3 2 2 2 4 2" xfId="449" xr:uid="{00000000-0005-0000-0000-000059010000}"/>
    <cellStyle name="Millares 2 2 3 2 2 2 5" xfId="450" xr:uid="{00000000-0005-0000-0000-00005A010000}"/>
    <cellStyle name="Millares 2 2 3 2 2 3" xfId="165" xr:uid="{00000000-0005-0000-0000-00005B010000}"/>
    <cellStyle name="Millares 2 2 3 2 2 3 2" xfId="451" xr:uid="{00000000-0005-0000-0000-00005C010000}"/>
    <cellStyle name="Millares 2 2 3 2 2 3 2 2" xfId="452" xr:uid="{00000000-0005-0000-0000-00005D010000}"/>
    <cellStyle name="Millares 2 2 3 2 2 3 3" xfId="453" xr:uid="{00000000-0005-0000-0000-00005E010000}"/>
    <cellStyle name="Millares 2 2 3 2 2 3 3 2" xfId="454" xr:uid="{00000000-0005-0000-0000-00005F010000}"/>
    <cellStyle name="Millares 2 2 3 2 2 3 4" xfId="455" xr:uid="{00000000-0005-0000-0000-000060010000}"/>
    <cellStyle name="Millares 2 2 3 2 2 4" xfId="456" xr:uid="{00000000-0005-0000-0000-000061010000}"/>
    <cellStyle name="Millares 2 2 3 2 2 4 2" xfId="457" xr:uid="{00000000-0005-0000-0000-000062010000}"/>
    <cellStyle name="Millares 2 2 3 2 2 5" xfId="458" xr:uid="{00000000-0005-0000-0000-000063010000}"/>
    <cellStyle name="Millares 2 2 3 2 2 5 2" xfId="459" xr:uid="{00000000-0005-0000-0000-000064010000}"/>
    <cellStyle name="Millares 2 2 3 2 2 6" xfId="460" xr:uid="{00000000-0005-0000-0000-000065010000}"/>
    <cellStyle name="Millares 2 2 3 2 3" xfId="461" xr:uid="{00000000-0005-0000-0000-000066010000}"/>
    <cellStyle name="Millares 2 2 3 2 3 2" xfId="462" xr:uid="{00000000-0005-0000-0000-000067010000}"/>
    <cellStyle name="Millares 2 2 3 2 3 2 2" xfId="463" xr:uid="{00000000-0005-0000-0000-000068010000}"/>
    <cellStyle name="Millares 2 2 3 2 3 2 2 2" xfId="464" xr:uid="{00000000-0005-0000-0000-000069010000}"/>
    <cellStyle name="Millares 2 2 3 2 3 2 3" xfId="465" xr:uid="{00000000-0005-0000-0000-00006A010000}"/>
    <cellStyle name="Millares 2 2 3 2 3 3" xfId="466" xr:uid="{00000000-0005-0000-0000-00006B010000}"/>
    <cellStyle name="Millares 2 2 3 2 3 3 2" xfId="467" xr:uid="{00000000-0005-0000-0000-00006C010000}"/>
    <cellStyle name="Millares 2 2 3 2 3 4" xfId="468" xr:uid="{00000000-0005-0000-0000-00006D010000}"/>
    <cellStyle name="Millares 2 2 3 2 4" xfId="469" xr:uid="{00000000-0005-0000-0000-00006E010000}"/>
    <cellStyle name="Millares 2 2 3 2 4 2" xfId="470" xr:uid="{00000000-0005-0000-0000-00006F010000}"/>
    <cellStyle name="Millares 2 2 3 2 4 2 2" xfId="471" xr:uid="{00000000-0005-0000-0000-000070010000}"/>
    <cellStyle name="Millares 2 2 3 2 4 3" xfId="472" xr:uid="{00000000-0005-0000-0000-000071010000}"/>
    <cellStyle name="Millares 2 2 3 2 4 3 2" xfId="473" xr:uid="{00000000-0005-0000-0000-000072010000}"/>
    <cellStyle name="Millares 2 2 3 2 4 4" xfId="474" xr:uid="{00000000-0005-0000-0000-000073010000}"/>
    <cellStyle name="Millares 2 2 3 2 5" xfId="475" xr:uid="{00000000-0005-0000-0000-000074010000}"/>
    <cellStyle name="Millares 2 2 3 2 5 2" xfId="476" xr:uid="{00000000-0005-0000-0000-000075010000}"/>
    <cellStyle name="Millares 2 2 3 2 6" xfId="477" xr:uid="{00000000-0005-0000-0000-000076010000}"/>
    <cellStyle name="Millares 2 2 3 3" xfId="131" xr:uid="{00000000-0005-0000-0000-000077010000}"/>
    <cellStyle name="Millares 2 2 3 3 2" xfId="478" xr:uid="{00000000-0005-0000-0000-000078010000}"/>
    <cellStyle name="Millares 2 2 3 3 2 2" xfId="479" xr:uid="{00000000-0005-0000-0000-000079010000}"/>
    <cellStyle name="Millares 2 2 3 3 2 2 2" xfId="480" xr:uid="{00000000-0005-0000-0000-00007A010000}"/>
    <cellStyle name="Millares 2 2 3 3 2 2 2 2" xfId="481" xr:uid="{00000000-0005-0000-0000-00007B010000}"/>
    <cellStyle name="Millares 2 2 3 3 2 2 3" xfId="482" xr:uid="{00000000-0005-0000-0000-00007C010000}"/>
    <cellStyle name="Millares 2 2 3 3 2 3" xfId="483" xr:uid="{00000000-0005-0000-0000-00007D010000}"/>
    <cellStyle name="Millares 2 2 3 3 2 3 2" xfId="484" xr:uid="{00000000-0005-0000-0000-00007E010000}"/>
    <cellStyle name="Millares 2 2 3 3 2 4" xfId="485" xr:uid="{00000000-0005-0000-0000-00007F010000}"/>
    <cellStyle name="Millares 2 2 3 3 3" xfId="486" xr:uid="{00000000-0005-0000-0000-000080010000}"/>
    <cellStyle name="Millares 2 2 3 3 3 2" xfId="487" xr:uid="{00000000-0005-0000-0000-000081010000}"/>
    <cellStyle name="Millares 2 2 3 3 3 2 2" xfId="488" xr:uid="{00000000-0005-0000-0000-000082010000}"/>
    <cellStyle name="Millares 2 2 3 3 3 2 2 2" xfId="489" xr:uid="{00000000-0005-0000-0000-000083010000}"/>
    <cellStyle name="Millares 2 2 3 3 3 2 3" xfId="490" xr:uid="{00000000-0005-0000-0000-000084010000}"/>
    <cellStyle name="Millares 2 2 3 3 3 3" xfId="491" xr:uid="{00000000-0005-0000-0000-000085010000}"/>
    <cellStyle name="Millares 2 2 3 3 3 3 2" xfId="492" xr:uid="{00000000-0005-0000-0000-000086010000}"/>
    <cellStyle name="Millares 2 2 3 3 3 4" xfId="493" xr:uid="{00000000-0005-0000-0000-000087010000}"/>
    <cellStyle name="Millares 2 2 3 3 4" xfId="494" xr:uid="{00000000-0005-0000-0000-000088010000}"/>
    <cellStyle name="Millares 2 2 3 3 4 2" xfId="495" xr:uid="{00000000-0005-0000-0000-000089010000}"/>
    <cellStyle name="Millares 2 2 3 3 4 2 2" xfId="496" xr:uid="{00000000-0005-0000-0000-00008A010000}"/>
    <cellStyle name="Millares 2 2 3 3 4 3" xfId="497" xr:uid="{00000000-0005-0000-0000-00008B010000}"/>
    <cellStyle name="Millares 2 2 3 3 5" xfId="498" xr:uid="{00000000-0005-0000-0000-00008C010000}"/>
    <cellStyle name="Millares 2 2 3 3 5 2" xfId="499" xr:uid="{00000000-0005-0000-0000-00008D010000}"/>
    <cellStyle name="Millares 2 2 3 3 6" xfId="500" xr:uid="{00000000-0005-0000-0000-00008E010000}"/>
    <cellStyle name="Millares 2 2 3 4" xfId="501" xr:uid="{00000000-0005-0000-0000-00008F010000}"/>
    <cellStyle name="Millares 2 2 3 4 2" xfId="502" xr:uid="{00000000-0005-0000-0000-000090010000}"/>
    <cellStyle name="Millares 2 2 3 4 2 2" xfId="503" xr:uid="{00000000-0005-0000-0000-000091010000}"/>
    <cellStyle name="Millares 2 2 3 4 2 2 2" xfId="504" xr:uid="{00000000-0005-0000-0000-000092010000}"/>
    <cellStyle name="Millares 2 2 3 4 2 2 2 2" xfId="505" xr:uid="{00000000-0005-0000-0000-000093010000}"/>
    <cellStyle name="Millares 2 2 3 4 2 2 3" xfId="506" xr:uid="{00000000-0005-0000-0000-000094010000}"/>
    <cellStyle name="Millares 2 2 3 4 2 2 3 2" xfId="507" xr:uid="{00000000-0005-0000-0000-000095010000}"/>
    <cellStyle name="Millares 2 2 3 4 2 2 4" xfId="508" xr:uid="{00000000-0005-0000-0000-000096010000}"/>
    <cellStyle name="Millares 2 2 3 4 2 2 4 2" xfId="509" xr:uid="{00000000-0005-0000-0000-000097010000}"/>
    <cellStyle name="Millares 2 2 3 4 2 2 5" xfId="510" xr:uid="{00000000-0005-0000-0000-000098010000}"/>
    <cellStyle name="Millares 2 2 3 4 2 2 6" xfId="1222" xr:uid="{00000000-0005-0000-0000-000099010000}"/>
    <cellStyle name="Millares 2 2 3 4 2 3" xfId="511" xr:uid="{00000000-0005-0000-0000-00009A010000}"/>
    <cellStyle name="Millares 2 2 3 4 2 3 2" xfId="512" xr:uid="{00000000-0005-0000-0000-00009B010000}"/>
    <cellStyle name="Millares 2 2 3 4 2 4" xfId="513" xr:uid="{00000000-0005-0000-0000-00009C010000}"/>
    <cellStyle name="Millares 2 2 3 4 2 4 2" xfId="514" xr:uid="{00000000-0005-0000-0000-00009D010000}"/>
    <cellStyle name="Millares 2 2 3 4 2 5" xfId="515" xr:uid="{00000000-0005-0000-0000-00009E010000}"/>
    <cellStyle name="Millares 2 2 3 4 3" xfId="516" xr:uid="{00000000-0005-0000-0000-00009F010000}"/>
    <cellStyle name="Millares 2 2 3 4 3 2" xfId="517" xr:uid="{00000000-0005-0000-0000-0000A0010000}"/>
    <cellStyle name="Millares 2 2 3 4 3 2 2" xfId="518" xr:uid="{00000000-0005-0000-0000-0000A1010000}"/>
    <cellStyle name="Millares 2 2 3 4 3 3" xfId="519" xr:uid="{00000000-0005-0000-0000-0000A2010000}"/>
    <cellStyle name="Millares 2 2 3 4 3 3 2" xfId="520" xr:uid="{00000000-0005-0000-0000-0000A3010000}"/>
    <cellStyle name="Millares 2 2 3 4 3 4" xfId="521" xr:uid="{00000000-0005-0000-0000-0000A4010000}"/>
    <cellStyle name="Millares 2 2 3 4 3 4 2" xfId="522" xr:uid="{00000000-0005-0000-0000-0000A5010000}"/>
    <cellStyle name="Millares 2 2 3 4 3 4 2 2" xfId="523" xr:uid="{00000000-0005-0000-0000-0000A6010000}"/>
    <cellStyle name="Millares 2 2 3 4 3 4 3" xfId="524" xr:uid="{00000000-0005-0000-0000-0000A7010000}"/>
    <cellStyle name="Millares 2 2 3 4 3 5" xfId="525" xr:uid="{00000000-0005-0000-0000-0000A8010000}"/>
    <cellStyle name="Millares 2 2 3 4 4" xfId="526" xr:uid="{00000000-0005-0000-0000-0000A9010000}"/>
    <cellStyle name="Millares 2 2 3 4 4 2" xfId="527" xr:uid="{00000000-0005-0000-0000-0000AA010000}"/>
    <cellStyle name="Millares 2 2 3 4 5" xfId="528" xr:uid="{00000000-0005-0000-0000-0000AB010000}"/>
    <cellStyle name="Millares 2 2 3 4 5 2" xfId="529" xr:uid="{00000000-0005-0000-0000-0000AC010000}"/>
    <cellStyle name="Millares 2 2 3 4 6" xfId="530" xr:uid="{00000000-0005-0000-0000-0000AD010000}"/>
    <cellStyle name="Millares 2 2 3 4 7" xfId="1221" xr:uid="{00000000-0005-0000-0000-0000AE010000}"/>
    <cellStyle name="Millares 2 2 3 5" xfId="531" xr:uid="{00000000-0005-0000-0000-0000AF010000}"/>
    <cellStyle name="Millares 2 2 3 5 2" xfId="532" xr:uid="{00000000-0005-0000-0000-0000B0010000}"/>
    <cellStyle name="Millares 2 2 3 5 2 2" xfId="533" xr:uid="{00000000-0005-0000-0000-0000B1010000}"/>
    <cellStyle name="Millares 2 2 3 5 3" xfId="534" xr:uid="{00000000-0005-0000-0000-0000B2010000}"/>
    <cellStyle name="Millares 2 2 3 5 3 2" xfId="535" xr:uid="{00000000-0005-0000-0000-0000B3010000}"/>
    <cellStyle name="Millares 2 2 3 5 4" xfId="536" xr:uid="{00000000-0005-0000-0000-0000B4010000}"/>
    <cellStyle name="Millares 2 2 3 6" xfId="537" xr:uid="{00000000-0005-0000-0000-0000B5010000}"/>
    <cellStyle name="Millares 2 2 3 6 2" xfId="538" xr:uid="{00000000-0005-0000-0000-0000B6010000}"/>
    <cellStyle name="Millares 2 2 3 7" xfId="539" xr:uid="{00000000-0005-0000-0000-0000B7010000}"/>
    <cellStyle name="Millares 2 2 3 7 2" xfId="540" xr:uid="{00000000-0005-0000-0000-0000B8010000}"/>
    <cellStyle name="Millares 2 2 3 8" xfId="541" xr:uid="{00000000-0005-0000-0000-0000B9010000}"/>
    <cellStyle name="Millares 2 2 3 8 2" xfId="542" xr:uid="{00000000-0005-0000-0000-0000BA010000}"/>
    <cellStyle name="Millares 2 2 3 9" xfId="543" xr:uid="{00000000-0005-0000-0000-0000BB010000}"/>
    <cellStyle name="Millares 2 2 4" xfId="132" xr:uid="{00000000-0005-0000-0000-0000BC010000}"/>
    <cellStyle name="Millares 2 2 4 2" xfId="544" xr:uid="{00000000-0005-0000-0000-0000BD010000}"/>
    <cellStyle name="Millares 2 2 4 2 2" xfId="545" xr:uid="{00000000-0005-0000-0000-0000BE010000}"/>
    <cellStyle name="Millares 2 2 4 2 2 2" xfId="546" xr:uid="{00000000-0005-0000-0000-0000BF010000}"/>
    <cellStyle name="Millares 2 2 4 2 2 2 2" xfId="547" xr:uid="{00000000-0005-0000-0000-0000C0010000}"/>
    <cellStyle name="Millares 2 2 4 2 2 2 2 2" xfId="548" xr:uid="{00000000-0005-0000-0000-0000C1010000}"/>
    <cellStyle name="Millares 2 2 4 2 2 2 3" xfId="549" xr:uid="{00000000-0005-0000-0000-0000C2010000}"/>
    <cellStyle name="Millares 2 2 4 2 2 3" xfId="550" xr:uid="{00000000-0005-0000-0000-0000C3010000}"/>
    <cellStyle name="Millares 2 2 4 2 2 3 2" xfId="551" xr:uid="{00000000-0005-0000-0000-0000C4010000}"/>
    <cellStyle name="Millares 2 2 4 2 2 4" xfId="552" xr:uid="{00000000-0005-0000-0000-0000C5010000}"/>
    <cellStyle name="Millares 2 2 4 2 3" xfId="553" xr:uid="{00000000-0005-0000-0000-0000C6010000}"/>
    <cellStyle name="Millares 2 2 4 2 3 2" xfId="554" xr:uid="{00000000-0005-0000-0000-0000C7010000}"/>
    <cellStyle name="Millares 2 2 4 2 3 2 2" xfId="555" xr:uid="{00000000-0005-0000-0000-0000C8010000}"/>
    <cellStyle name="Millares 2 2 4 2 3 3" xfId="556" xr:uid="{00000000-0005-0000-0000-0000C9010000}"/>
    <cellStyle name="Millares 2 2 4 2 3 3 2" xfId="557" xr:uid="{00000000-0005-0000-0000-0000CA010000}"/>
    <cellStyle name="Millares 2 2 4 2 3 4" xfId="558" xr:uid="{00000000-0005-0000-0000-0000CB010000}"/>
    <cellStyle name="Millares 2 2 4 2 4" xfId="559" xr:uid="{00000000-0005-0000-0000-0000CC010000}"/>
    <cellStyle name="Millares 2 2 4 2 4 2" xfId="560" xr:uid="{00000000-0005-0000-0000-0000CD010000}"/>
    <cellStyle name="Millares 2 2 4 2 5" xfId="561" xr:uid="{00000000-0005-0000-0000-0000CE010000}"/>
    <cellStyle name="Millares 2 2 4 3" xfId="562" xr:uid="{00000000-0005-0000-0000-0000CF010000}"/>
    <cellStyle name="Millares 2 2 4 3 2" xfId="563" xr:uid="{00000000-0005-0000-0000-0000D0010000}"/>
    <cellStyle name="Millares 2 2 4 3 2 2" xfId="564" xr:uid="{00000000-0005-0000-0000-0000D1010000}"/>
    <cellStyle name="Millares 2 2 4 3 2 2 2" xfId="565" xr:uid="{00000000-0005-0000-0000-0000D2010000}"/>
    <cellStyle name="Millares 2 2 4 3 2 3" xfId="566" xr:uid="{00000000-0005-0000-0000-0000D3010000}"/>
    <cellStyle name="Millares 2 2 4 3 2 3 2" xfId="567" xr:uid="{00000000-0005-0000-0000-0000D4010000}"/>
    <cellStyle name="Millares 2 2 4 3 2 4" xfId="568" xr:uid="{00000000-0005-0000-0000-0000D5010000}"/>
    <cellStyle name="Millares 2 2 4 3 3" xfId="569" xr:uid="{00000000-0005-0000-0000-0000D6010000}"/>
    <cellStyle name="Millares 2 2 4 3 3 2" xfId="570" xr:uid="{00000000-0005-0000-0000-0000D7010000}"/>
    <cellStyle name="Millares 2 2 4 3 3 2 2" xfId="571" xr:uid="{00000000-0005-0000-0000-0000D8010000}"/>
    <cellStyle name="Millares 2 2 4 3 3 3" xfId="572" xr:uid="{00000000-0005-0000-0000-0000D9010000}"/>
    <cellStyle name="Millares 2 2 4 3 4" xfId="573" xr:uid="{00000000-0005-0000-0000-0000DA010000}"/>
    <cellStyle name="Millares 2 2 4 3 4 2" xfId="574" xr:uid="{00000000-0005-0000-0000-0000DB010000}"/>
    <cellStyle name="Millares 2 2 4 3 5" xfId="575" xr:uid="{00000000-0005-0000-0000-0000DC010000}"/>
    <cellStyle name="Millares 2 2 4 4" xfId="576" xr:uid="{00000000-0005-0000-0000-0000DD010000}"/>
    <cellStyle name="Millares 2 2 4 4 2" xfId="577" xr:uid="{00000000-0005-0000-0000-0000DE010000}"/>
    <cellStyle name="Millares 2 2 4 4 2 2" xfId="578" xr:uid="{00000000-0005-0000-0000-0000DF010000}"/>
    <cellStyle name="Millares 2 2 4 4 3" xfId="579" xr:uid="{00000000-0005-0000-0000-0000E0010000}"/>
    <cellStyle name="Millares 2 2 4 4 3 2" xfId="580" xr:uid="{00000000-0005-0000-0000-0000E1010000}"/>
    <cellStyle name="Millares 2 2 4 4 4" xfId="581" xr:uid="{00000000-0005-0000-0000-0000E2010000}"/>
    <cellStyle name="Millares 2 2 4 5" xfId="582" xr:uid="{00000000-0005-0000-0000-0000E3010000}"/>
    <cellStyle name="Millares 2 2 4 5 2" xfId="583" xr:uid="{00000000-0005-0000-0000-0000E4010000}"/>
    <cellStyle name="Millares 2 2 4 5 2 2" xfId="584" xr:uid="{00000000-0005-0000-0000-0000E5010000}"/>
    <cellStyle name="Millares 2 2 4 5 3" xfId="585" xr:uid="{00000000-0005-0000-0000-0000E6010000}"/>
    <cellStyle name="Millares 2 2 4 5 3 2" xfId="586" xr:uid="{00000000-0005-0000-0000-0000E7010000}"/>
    <cellStyle name="Millares 2 2 4 5 3 2 2" xfId="587" xr:uid="{00000000-0005-0000-0000-0000E8010000}"/>
    <cellStyle name="Millares 2 2 4 5 3 3" xfId="588" xr:uid="{00000000-0005-0000-0000-0000E9010000}"/>
    <cellStyle name="Millares 2 2 4 5 4" xfId="589" xr:uid="{00000000-0005-0000-0000-0000EA010000}"/>
    <cellStyle name="Millares 2 2 4 6" xfId="590" xr:uid="{00000000-0005-0000-0000-0000EB010000}"/>
    <cellStyle name="Millares 2 2 4 6 2" xfId="591" xr:uid="{00000000-0005-0000-0000-0000EC010000}"/>
    <cellStyle name="Millares 2 2 4 6 2 2" xfId="592" xr:uid="{00000000-0005-0000-0000-0000ED010000}"/>
    <cellStyle name="Millares 2 2 4 6 3" xfId="593" xr:uid="{00000000-0005-0000-0000-0000EE010000}"/>
    <cellStyle name="Millares 2 2 4 7" xfId="594" xr:uid="{00000000-0005-0000-0000-0000EF010000}"/>
    <cellStyle name="Millares 2 2 4 7 2" xfId="595" xr:uid="{00000000-0005-0000-0000-0000F0010000}"/>
    <cellStyle name="Millares 2 2 4 7 2 2" xfId="596" xr:uid="{00000000-0005-0000-0000-0000F1010000}"/>
    <cellStyle name="Millares 2 2 4 7 3" xfId="597" xr:uid="{00000000-0005-0000-0000-0000F2010000}"/>
    <cellStyle name="Millares 2 2 4 7 3 2" xfId="598" xr:uid="{00000000-0005-0000-0000-0000F3010000}"/>
    <cellStyle name="Millares 2 2 4 7 4" xfId="599" xr:uid="{00000000-0005-0000-0000-0000F4010000}"/>
    <cellStyle name="Millares 2 2 4 8" xfId="600" xr:uid="{00000000-0005-0000-0000-0000F5010000}"/>
    <cellStyle name="Millares 2 2 4 8 2" xfId="601" xr:uid="{00000000-0005-0000-0000-0000F6010000}"/>
    <cellStyle name="Millares 2 2 4 9" xfId="602" xr:uid="{00000000-0005-0000-0000-0000F7010000}"/>
    <cellStyle name="Millares 2 2 5" xfId="133" xr:uid="{00000000-0005-0000-0000-0000F8010000}"/>
    <cellStyle name="Millares 2 2 5 2" xfId="603" xr:uid="{00000000-0005-0000-0000-0000F9010000}"/>
    <cellStyle name="Millares 2 2 5 2 2" xfId="604" xr:uid="{00000000-0005-0000-0000-0000FA010000}"/>
    <cellStyle name="Millares 2 2 5 2 2 2" xfId="605" xr:uid="{00000000-0005-0000-0000-0000FB010000}"/>
    <cellStyle name="Millares 2 2 5 2 2 2 2" xfId="606" xr:uid="{00000000-0005-0000-0000-0000FC010000}"/>
    <cellStyle name="Millares 2 2 5 2 2 3" xfId="607" xr:uid="{00000000-0005-0000-0000-0000FD010000}"/>
    <cellStyle name="Millares 2 2 5 2 3" xfId="608" xr:uid="{00000000-0005-0000-0000-0000FE010000}"/>
    <cellStyle name="Millares 2 2 5 2 3 2" xfId="609" xr:uid="{00000000-0005-0000-0000-0000FF010000}"/>
    <cellStyle name="Millares 2 2 5 2 4" xfId="610" xr:uid="{00000000-0005-0000-0000-000000020000}"/>
    <cellStyle name="Millares 2 2 5 3" xfId="611" xr:uid="{00000000-0005-0000-0000-000001020000}"/>
    <cellStyle name="Millares 2 2 5 3 2" xfId="612" xr:uid="{00000000-0005-0000-0000-000002020000}"/>
    <cellStyle name="Millares 2 2 5 3 2 2" xfId="613" xr:uid="{00000000-0005-0000-0000-000003020000}"/>
    <cellStyle name="Millares 2 2 5 3 2 2 2" xfId="614" xr:uid="{00000000-0005-0000-0000-000004020000}"/>
    <cellStyle name="Millares 2 2 5 3 2 3" xfId="615" xr:uid="{00000000-0005-0000-0000-000005020000}"/>
    <cellStyle name="Millares 2 2 5 3 3" xfId="616" xr:uid="{00000000-0005-0000-0000-000006020000}"/>
    <cellStyle name="Millares 2 2 5 3 3 2" xfId="617" xr:uid="{00000000-0005-0000-0000-000007020000}"/>
    <cellStyle name="Millares 2 2 5 3 4" xfId="618" xr:uid="{00000000-0005-0000-0000-000008020000}"/>
    <cellStyle name="Millares 2 2 5 4" xfId="619" xr:uid="{00000000-0005-0000-0000-000009020000}"/>
    <cellStyle name="Millares 2 2 5 4 2" xfId="620" xr:uid="{00000000-0005-0000-0000-00000A020000}"/>
    <cellStyle name="Millares 2 2 5 4 2 2" xfId="621" xr:uid="{00000000-0005-0000-0000-00000B020000}"/>
    <cellStyle name="Millares 2 2 5 4 3" xfId="622" xr:uid="{00000000-0005-0000-0000-00000C020000}"/>
    <cellStyle name="Millares 2 2 5 4 3 2" xfId="623" xr:uid="{00000000-0005-0000-0000-00000D020000}"/>
    <cellStyle name="Millares 2 2 5 4 4" xfId="624" xr:uid="{00000000-0005-0000-0000-00000E020000}"/>
    <cellStyle name="Millares 2 2 5 5" xfId="625" xr:uid="{00000000-0005-0000-0000-00000F020000}"/>
    <cellStyle name="Millares 2 2 5 5 2" xfId="626" xr:uid="{00000000-0005-0000-0000-000010020000}"/>
    <cellStyle name="Millares 2 2 5 5 2 2" xfId="627" xr:uid="{00000000-0005-0000-0000-000011020000}"/>
    <cellStyle name="Millares 2 2 5 5 3" xfId="628" xr:uid="{00000000-0005-0000-0000-000012020000}"/>
    <cellStyle name="Millares 2 2 5 5 3 2" xfId="629" xr:uid="{00000000-0005-0000-0000-000013020000}"/>
    <cellStyle name="Millares 2 2 5 5 4" xfId="630" xr:uid="{00000000-0005-0000-0000-000014020000}"/>
    <cellStyle name="Millares 2 2 5 6" xfId="631" xr:uid="{00000000-0005-0000-0000-000015020000}"/>
    <cellStyle name="Millares 2 2 5 6 2" xfId="632" xr:uid="{00000000-0005-0000-0000-000016020000}"/>
    <cellStyle name="Millares 2 2 5 7" xfId="633" xr:uid="{00000000-0005-0000-0000-000017020000}"/>
    <cellStyle name="Millares 2 2 6" xfId="134" xr:uid="{00000000-0005-0000-0000-000018020000}"/>
    <cellStyle name="Millares 2 2 6 2" xfId="634" xr:uid="{00000000-0005-0000-0000-000019020000}"/>
    <cellStyle name="Millares 2 2 6 2 2" xfId="635" xr:uid="{00000000-0005-0000-0000-00001A020000}"/>
    <cellStyle name="Millares 2 2 6 2 2 2" xfId="636" xr:uid="{00000000-0005-0000-0000-00001B020000}"/>
    <cellStyle name="Millares 2 2 6 2 2 2 2" xfId="637" xr:uid="{00000000-0005-0000-0000-00001C020000}"/>
    <cellStyle name="Millares 2 2 6 2 2 3" xfId="638" xr:uid="{00000000-0005-0000-0000-00001D020000}"/>
    <cellStyle name="Millares 2 2 6 2 3" xfId="639" xr:uid="{00000000-0005-0000-0000-00001E020000}"/>
    <cellStyle name="Millares 2 2 6 2 3 2" xfId="640" xr:uid="{00000000-0005-0000-0000-00001F020000}"/>
    <cellStyle name="Millares 2 2 6 2 4" xfId="641" xr:uid="{00000000-0005-0000-0000-000020020000}"/>
    <cellStyle name="Millares 2 2 6 3" xfId="642" xr:uid="{00000000-0005-0000-0000-000021020000}"/>
    <cellStyle name="Millares 2 2 6 3 2" xfId="643" xr:uid="{00000000-0005-0000-0000-000022020000}"/>
    <cellStyle name="Millares 2 2 6 3 2 2" xfId="644" xr:uid="{00000000-0005-0000-0000-000023020000}"/>
    <cellStyle name="Millares 2 2 6 3 2 2 2" xfId="645" xr:uid="{00000000-0005-0000-0000-000024020000}"/>
    <cellStyle name="Millares 2 2 6 3 2 3" xfId="646" xr:uid="{00000000-0005-0000-0000-000025020000}"/>
    <cellStyle name="Millares 2 2 6 3 3" xfId="647" xr:uid="{00000000-0005-0000-0000-000026020000}"/>
    <cellStyle name="Millares 2 2 6 3 3 2" xfId="648" xr:uid="{00000000-0005-0000-0000-000027020000}"/>
    <cellStyle name="Millares 2 2 6 3 4" xfId="649" xr:uid="{00000000-0005-0000-0000-000028020000}"/>
    <cellStyle name="Millares 2 2 6 4" xfId="650" xr:uid="{00000000-0005-0000-0000-000029020000}"/>
    <cellStyle name="Millares 2 2 6 4 2" xfId="651" xr:uid="{00000000-0005-0000-0000-00002A020000}"/>
    <cellStyle name="Millares 2 2 6 4 2 2" xfId="652" xr:uid="{00000000-0005-0000-0000-00002B020000}"/>
    <cellStyle name="Millares 2 2 6 4 3" xfId="653" xr:uid="{00000000-0005-0000-0000-00002C020000}"/>
    <cellStyle name="Millares 2 2 6 5" xfId="654" xr:uid="{00000000-0005-0000-0000-00002D020000}"/>
    <cellStyle name="Millares 2 2 6 5 2" xfId="655" xr:uid="{00000000-0005-0000-0000-00002E020000}"/>
    <cellStyle name="Millares 2 2 6 6" xfId="656" xr:uid="{00000000-0005-0000-0000-00002F020000}"/>
    <cellStyle name="Millares 2 2 7" xfId="657" xr:uid="{00000000-0005-0000-0000-000030020000}"/>
    <cellStyle name="Millares 2 2 7 2" xfId="658" xr:uid="{00000000-0005-0000-0000-000031020000}"/>
    <cellStyle name="Millares 2 2 7 2 2" xfId="659" xr:uid="{00000000-0005-0000-0000-000032020000}"/>
    <cellStyle name="Millares 2 2 7 2 2 2" xfId="660" xr:uid="{00000000-0005-0000-0000-000033020000}"/>
    <cellStyle name="Millares 2 2 7 2 2 2 2" xfId="661" xr:uid="{00000000-0005-0000-0000-000034020000}"/>
    <cellStyle name="Millares 2 2 7 2 2 3" xfId="662" xr:uid="{00000000-0005-0000-0000-000035020000}"/>
    <cellStyle name="Millares 2 2 7 2 2 3 2" xfId="663" xr:uid="{00000000-0005-0000-0000-000036020000}"/>
    <cellStyle name="Millares 2 2 7 2 2 4" xfId="664" xr:uid="{00000000-0005-0000-0000-000037020000}"/>
    <cellStyle name="Millares 2 2 7 2 2 4 2" xfId="665" xr:uid="{00000000-0005-0000-0000-000038020000}"/>
    <cellStyle name="Millares 2 2 7 2 2 5" xfId="666" xr:uid="{00000000-0005-0000-0000-000039020000}"/>
    <cellStyle name="Millares 2 2 7 2 3" xfId="667" xr:uid="{00000000-0005-0000-0000-00003A020000}"/>
    <cellStyle name="Millares 2 2 7 2 3 2" xfId="668" xr:uid="{00000000-0005-0000-0000-00003B020000}"/>
    <cellStyle name="Millares 2 2 7 2 4" xfId="669" xr:uid="{00000000-0005-0000-0000-00003C020000}"/>
    <cellStyle name="Millares 2 2 7 2 4 2" xfId="670" xr:uid="{00000000-0005-0000-0000-00003D020000}"/>
    <cellStyle name="Millares 2 2 7 2 5" xfId="671" xr:uid="{00000000-0005-0000-0000-00003E020000}"/>
    <cellStyle name="Millares 2 2 7 3" xfId="672" xr:uid="{00000000-0005-0000-0000-00003F020000}"/>
    <cellStyle name="Millares 2 2 7 3 2" xfId="673" xr:uid="{00000000-0005-0000-0000-000040020000}"/>
    <cellStyle name="Millares 2 2 7 3 2 2" xfId="674" xr:uid="{00000000-0005-0000-0000-000041020000}"/>
    <cellStyle name="Millares 2 2 7 3 3" xfId="675" xr:uid="{00000000-0005-0000-0000-000042020000}"/>
    <cellStyle name="Millares 2 2 7 3 3 2" xfId="676" xr:uid="{00000000-0005-0000-0000-000043020000}"/>
    <cellStyle name="Millares 2 2 7 3 4" xfId="677" xr:uid="{00000000-0005-0000-0000-000044020000}"/>
    <cellStyle name="Millares 2 2 7 3 4 2" xfId="678" xr:uid="{00000000-0005-0000-0000-000045020000}"/>
    <cellStyle name="Millares 2 2 7 3 5" xfId="679" xr:uid="{00000000-0005-0000-0000-000046020000}"/>
    <cellStyle name="Millares 2 2 7 4" xfId="680" xr:uid="{00000000-0005-0000-0000-000047020000}"/>
    <cellStyle name="Millares 2 2 7 4 2" xfId="681" xr:uid="{00000000-0005-0000-0000-000048020000}"/>
    <cellStyle name="Millares 2 2 7 5" xfId="682" xr:uid="{00000000-0005-0000-0000-000049020000}"/>
    <cellStyle name="Millares 2 2 8" xfId="683" xr:uid="{00000000-0005-0000-0000-00004A020000}"/>
    <cellStyle name="Millares 2 2 8 2" xfId="684" xr:uid="{00000000-0005-0000-0000-00004B020000}"/>
    <cellStyle name="Millares 2 2 8 2 2" xfId="685" xr:uid="{00000000-0005-0000-0000-00004C020000}"/>
    <cellStyle name="Millares 2 2 8 2 2 2" xfId="686" xr:uid="{00000000-0005-0000-0000-00004D020000}"/>
    <cellStyle name="Millares 2 2 8 2 2 2 2" xfId="687" xr:uid="{00000000-0005-0000-0000-00004E020000}"/>
    <cellStyle name="Millares 2 2 8 2 2 3" xfId="688" xr:uid="{00000000-0005-0000-0000-00004F020000}"/>
    <cellStyle name="Millares 2 2 8 2 3" xfId="689" xr:uid="{00000000-0005-0000-0000-000050020000}"/>
    <cellStyle name="Millares 2 2 8 2 3 2" xfId="690" xr:uid="{00000000-0005-0000-0000-000051020000}"/>
    <cellStyle name="Millares 2 2 8 2 4" xfId="691" xr:uid="{00000000-0005-0000-0000-000052020000}"/>
    <cellStyle name="Millares 2 2 8 3" xfId="692" xr:uid="{00000000-0005-0000-0000-000053020000}"/>
    <cellStyle name="Millares 2 2 8 3 2" xfId="693" xr:uid="{00000000-0005-0000-0000-000054020000}"/>
    <cellStyle name="Millares 2 2 8 3 2 2" xfId="694" xr:uid="{00000000-0005-0000-0000-000055020000}"/>
    <cellStyle name="Millares 2 2 8 3 3" xfId="695" xr:uid="{00000000-0005-0000-0000-000056020000}"/>
    <cellStyle name="Millares 2 2 8 4" xfId="696" xr:uid="{00000000-0005-0000-0000-000057020000}"/>
    <cellStyle name="Millares 2 2 8 4 2" xfId="697" xr:uid="{00000000-0005-0000-0000-000058020000}"/>
    <cellStyle name="Millares 2 2 8 5" xfId="698" xr:uid="{00000000-0005-0000-0000-000059020000}"/>
    <cellStyle name="Millares 2 2 8 5 2" xfId="699" xr:uid="{00000000-0005-0000-0000-00005A020000}"/>
    <cellStyle name="Millares 2 2 8 6" xfId="700" xr:uid="{00000000-0005-0000-0000-00005B020000}"/>
    <cellStyle name="Millares 2 2 9" xfId="701" xr:uid="{00000000-0005-0000-0000-00005C020000}"/>
    <cellStyle name="Millares 2 2 9 2" xfId="702" xr:uid="{00000000-0005-0000-0000-00005D020000}"/>
    <cellStyle name="Millares 2 2 9 2 2" xfId="703" xr:uid="{00000000-0005-0000-0000-00005E020000}"/>
    <cellStyle name="Millares 2 2 9 3" xfId="704" xr:uid="{00000000-0005-0000-0000-00005F020000}"/>
    <cellStyle name="Millares 2 2_13.02 (2)" xfId="135" xr:uid="{00000000-0005-0000-0000-000060020000}"/>
    <cellStyle name="Millares 2 3" xfId="15" xr:uid="{00000000-0005-0000-0000-000061020000}"/>
    <cellStyle name="Millares 2 3 10" xfId="1223" xr:uid="{00000000-0005-0000-0000-000062020000}"/>
    <cellStyle name="Millares 2 3 2" xfId="16" xr:uid="{00000000-0005-0000-0000-000063020000}"/>
    <cellStyle name="Millares 2 3 2 2" xfId="136" xr:uid="{00000000-0005-0000-0000-000064020000}"/>
    <cellStyle name="Millares 2 3 2 2 2" xfId="705" xr:uid="{00000000-0005-0000-0000-000065020000}"/>
    <cellStyle name="Millares 2 3 2 2 2 2" xfId="706" xr:uid="{00000000-0005-0000-0000-000066020000}"/>
    <cellStyle name="Millares 2 3 2 2 2 2 2" xfId="707" xr:uid="{00000000-0005-0000-0000-000067020000}"/>
    <cellStyle name="Millares 2 3 2 2 2 2 2 2" xfId="708" xr:uid="{00000000-0005-0000-0000-000068020000}"/>
    <cellStyle name="Millares 2 3 2 2 2 2 2 2 2" xfId="709" xr:uid="{00000000-0005-0000-0000-000069020000}"/>
    <cellStyle name="Millares 2 3 2 2 2 2 2 3" xfId="710" xr:uid="{00000000-0005-0000-0000-00006A020000}"/>
    <cellStyle name="Millares 2 3 2 2 2 2 3" xfId="711" xr:uid="{00000000-0005-0000-0000-00006B020000}"/>
    <cellStyle name="Millares 2 3 2 2 2 2 3 2" xfId="712" xr:uid="{00000000-0005-0000-0000-00006C020000}"/>
    <cellStyle name="Millares 2 3 2 2 2 2 4" xfId="713" xr:uid="{00000000-0005-0000-0000-00006D020000}"/>
    <cellStyle name="Millares 2 3 2 2 2 2 5" xfId="1227" xr:uid="{00000000-0005-0000-0000-00006E020000}"/>
    <cellStyle name="Millares 2 3 2 2 2 3" xfId="714" xr:uid="{00000000-0005-0000-0000-00006F020000}"/>
    <cellStyle name="Millares 2 3 2 2 2 3 2" xfId="715" xr:uid="{00000000-0005-0000-0000-000070020000}"/>
    <cellStyle name="Millares 2 3 2 2 2 3 2 2" xfId="716" xr:uid="{00000000-0005-0000-0000-000071020000}"/>
    <cellStyle name="Millares 2 3 2 2 2 3 3" xfId="717" xr:uid="{00000000-0005-0000-0000-000072020000}"/>
    <cellStyle name="Millares 2 3 2 2 2 3 3 2" xfId="718" xr:uid="{00000000-0005-0000-0000-000073020000}"/>
    <cellStyle name="Millares 2 3 2 2 2 3 4" xfId="719" xr:uid="{00000000-0005-0000-0000-000074020000}"/>
    <cellStyle name="Millares 2 3 2 2 2 4" xfId="720" xr:uid="{00000000-0005-0000-0000-000075020000}"/>
    <cellStyle name="Millares 2 3 2 2 2 4 2" xfId="721" xr:uid="{00000000-0005-0000-0000-000076020000}"/>
    <cellStyle name="Millares 2 3 2 2 2 5" xfId="722" xr:uid="{00000000-0005-0000-0000-000077020000}"/>
    <cellStyle name="Millares 2 3 2 2 2 6" xfId="1226" xr:uid="{00000000-0005-0000-0000-000078020000}"/>
    <cellStyle name="Millares 2 3 2 2 3" xfId="723" xr:uid="{00000000-0005-0000-0000-000079020000}"/>
    <cellStyle name="Millares 2 3 2 2 3 2" xfId="724" xr:uid="{00000000-0005-0000-0000-00007A020000}"/>
    <cellStyle name="Millares 2 3 2 2 3 2 2" xfId="725" xr:uid="{00000000-0005-0000-0000-00007B020000}"/>
    <cellStyle name="Millares 2 3 2 2 3 2 2 2" xfId="726" xr:uid="{00000000-0005-0000-0000-00007C020000}"/>
    <cellStyle name="Millares 2 3 2 2 3 2 3" xfId="727" xr:uid="{00000000-0005-0000-0000-00007D020000}"/>
    <cellStyle name="Millares 2 3 2 2 3 3" xfId="728" xr:uid="{00000000-0005-0000-0000-00007E020000}"/>
    <cellStyle name="Millares 2 3 2 2 3 3 2" xfId="729" xr:uid="{00000000-0005-0000-0000-00007F020000}"/>
    <cellStyle name="Millares 2 3 2 2 3 4" xfId="730" xr:uid="{00000000-0005-0000-0000-000080020000}"/>
    <cellStyle name="Millares 2 3 2 2 3 5" xfId="1228" xr:uid="{00000000-0005-0000-0000-000081020000}"/>
    <cellStyle name="Millares 2 3 2 2 4" xfId="731" xr:uid="{00000000-0005-0000-0000-000082020000}"/>
    <cellStyle name="Millares 2 3 2 2 4 2" xfId="732" xr:uid="{00000000-0005-0000-0000-000083020000}"/>
    <cellStyle name="Millares 2 3 2 2 4 2 2" xfId="733" xr:uid="{00000000-0005-0000-0000-000084020000}"/>
    <cellStyle name="Millares 2 3 2 2 4 3" xfId="734" xr:uid="{00000000-0005-0000-0000-000085020000}"/>
    <cellStyle name="Millares 2 3 2 2 4 3 2" xfId="735" xr:uid="{00000000-0005-0000-0000-000086020000}"/>
    <cellStyle name="Millares 2 3 2 2 4 4" xfId="736" xr:uid="{00000000-0005-0000-0000-000087020000}"/>
    <cellStyle name="Millares 2 3 2 2 4 5" xfId="1229" xr:uid="{00000000-0005-0000-0000-000088020000}"/>
    <cellStyle name="Millares 2 3 2 2 5" xfId="737" xr:uid="{00000000-0005-0000-0000-000089020000}"/>
    <cellStyle name="Millares 2 3 2 2 5 2" xfId="738" xr:uid="{00000000-0005-0000-0000-00008A020000}"/>
    <cellStyle name="Millares 2 3 2 2 6" xfId="739" xr:uid="{00000000-0005-0000-0000-00008B020000}"/>
    <cellStyle name="Millares 2 3 2 2 7" xfId="1225" xr:uid="{00000000-0005-0000-0000-00008C020000}"/>
    <cellStyle name="Millares 2 3 2 3" xfId="137" xr:uid="{00000000-0005-0000-0000-00008D020000}"/>
    <cellStyle name="Millares 2 3 2 3 2" xfId="740" xr:uid="{00000000-0005-0000-0000-00008E020000}"/>
    <cellStyle name="Millares 2 3 2 3 2 2" xfId="741" xr:uid="{00000000-0005-0000-0000-00008F020000}"/>
    <cellStyle name="Millares 2 3 2 3 2 2 2" xfId="742" xr:uid="{00000000-0005-0000-0000-000090020000}"/>
    <cellStyle name="Millares 2 3 2 3 2 2 2 2" xfId="743" xr:uid="{00000000-0005-0000-0000-000091020000}"/>
    <cellStyle name="Millares 2 3 2 3 2 2 3" xfId="744" xr:uid="{00000000-0005-0000-0000-000092020000}"/>
    <cellStyle name="Millares 2 3 2 3 2 3" xfId="745" xr:uid="{00000000-0005-0000-0000-000093020000}"/>
    <cellStyle name="Millares 2 3 2 3 2 3 2" xfId="746" xr:uid="{00000000-0005-0000-0000-000094020000}"/>
    <cellStyle name="Millares 2 3 2 3 2 4" xfId="747" xr:uid="{00000000-0005-0000-0000-000095020000}"/>
    <cellStyle name="Millares 2 3 2 3 2 5" xfId="1231" xr:uid="{00000000-0005-0000-0000-000096020000}"/>
    <cellStyle name="Millares 2 3 2 3 3" xfId="748" xr:uid="{00000000-0005-0000-0000-000097020000}"/>
    <cellStyle name="Millares 2 3 2 3 3 2" xfId="749" xr:uid="{00000000-0005-0000-0000-000098020000}"/>
    <cellStyle name="Millares 2 3 2 3 3 2 2" xfId="750" xr:uid="{00000000-0005-0000-0000-000099020000}"/>
    <cellStyle name="Millares 2 3 2 3 3 2 2 2" xfId="751" xr:uid="{00000000-0005-0000-0000-00009A020000}"/>
    <cellStyle name="Millares 2 3 2 3 3 2 3" xfId="752" xr:uid="{00000000-0005-0000-0000-00009B020000}"/>
    <cellStyle name="Millares 2 3 2 3 3 3" xfId="753" xr:uid="{00000000-0005-0000-0000-00009C020000}"/>
    <cellStyle name="Millares 2 3 2 3 3 3 2" xfId="754" xr:uid="{00000000-0005-0000-0000-00009D020000}"/>
    <cellStyle name="Millares 2 3 2 3 3 4" xfId="755" xr:uid="{00000000-0005-0000-0000-00009E020000}"/>
    <cellStyle name="Millares 2 3 2 3 3 5" xfId="1232" xr:uid="{00000000-0005-0000-0000-00009F020000}"/>
    <cellStyle name="Millares 2 3 2 3 4" xfId="756" xr:uid="{00000000-0005-0000-0000-0000A0020000}"/>
    <cellStyle name="Millares 2 3 2 3 4 2" xfId="757" xr:uid="{00000000-0005-0000-0000-0000A1020000}"/>
    <cellStyle name="Millares 2 3 2 3 4 2 2" xfId="758" xr:uid="{00000000-0005-0000-0000-0000A2020000}"/>
    <cellStyle name="Millares 2 3 2 3 4 3" xfId="759" xr:uid="{00000000-0005-0000-0000-0000A3020000}"/>
    <cellStyle name="Millares 2 3 2 3 4 4" xfId="1233" xr:uid="{00000000-0005-0000-0000-0000A4020000}"/>
    <cellStyle name="Millares 2 3 2 3 5" xfId="760" xr:uid="{00000000-0005-0000-0000-0000A5020000}"/>
    <cellStyle name="Millares 2 3 2 3 5 2" xfId="761" xr:uid="{00000000-0005-0000-0000-0000A6020000}"/>
    <cellStyle name="Millares 2 3 2 3 6" xfId="762" xr:uid="{00000000-0005-0000-0000-0000A7020000}"/>
    <cellStyle name="Millares 2 3 2 3 7" xfId="1230" xr:uid="{00000000-0005-0000-0000-0000A8020000}"/>
    <cellStyle name="Millares 2 3 2 4" xfId="763" xr:uid="{00000000-0005-0000-0000-0000A9020000}"/>
    <cellStyle name="Millares 2 3 2 4 2" xfId="764" xr:uid="{00000000-0005-0000-0000-0000AA020000}"/>
    <cellStyle name="Millares 2 3 2 4 2 2" xfId="765" xr:uid="{00000000-0005-0000-0000-0000AB020000}"/>
    <cellStyle name="Millares 2 3 2 4 2 2 2" xfId="766" xr:uid="{00000000-0005-0000-0000-0000AC020000}"/>
    <cellStyle name="Millares 2 3 2 4 2 3" xfId="767" xr:uid="{00000000-0005-0000-0000-0000AD020000}"/>
    <cellStyle name="Millares 2 3 2 4 3" xfId="768" xr:uid="{00000000-0005-0000-0000-0000AE020000}"/>
    <cellStyle name="Millares 2 3 2 4 3 2" xfId="769" xr:uid="{00000000-0005-0000-0000-0000AF020000}"/>
    <cellStyle name="Millares 2 3 2 4 4" xfId="770" xr:uid="{00000000-0005-0000-0000-0000B0020000}"/>
    <cellStyle name="Millares 2 3 2 4 5" xfId="1234" xr:uid="{00000000-0005-0000-0000-0000B1020000}"/>
    <cellStyle name="Millares 2 3 2 5" xfId="771" xr:uid="{00000000-0005-0000-0000-0000B2020000}"/>
    <cellStyle name="Millares 2 3 2 5 2" xfId="772" xr:uid="{00000000-0005-0000-0000-0000B3020000}"/>
    <cellStyle name="Millares 2 3 2 5 2 2" xfId="773" xr:uid="{00000000-0005-0000-0000-0000B4020000}"/>
    <cellStyle name="Millares 2 3 2 5 2 2 2" xfId="774" xr:uid="{00000000-0005-0000-0000-0000B5020000}"/>
    <cellStyle name="Millares 2 3 2 5 2 3" xfId="775" xr:uid="{00000000-0005-0000-0000-0000B6020000}"/>
    <cellStyle name="Millares 2 3 2 5 3" xfId="776" xr:uid="{00000000-0005-0000-0000-0000B7020000}"/>
    <cellStyle name="Millares 2 3 2 5 3 2" xfId="777" xr:uid="{00000000-0005-0000-0000-0000B8020000}"/>
    <cellStyle name="Millares 2 3 2 5 4" xfId="778" xr:uid="{00000000-0005-0000-0000-0000B9020000}"/>
    <cellStyle name="Millares 2 3 2 5 5" xfId="1235" xr:uid="{00000000-0005-0000-0000-0000BA020000}"/>
    <cellStyle name="Millares 2 3 2 6" xfId="779" xr:uid="{00000000-0005-0000-0000-0000BB020000}"/>
    <cellStyle name="Millares 2 3 2 6 2" xfId="780" xr:uid="{00000000-0005-0000-0000-0000BC020000}"/>
    <cellStyle name="Millares 2 3 2 6 2 2" xfId="781" xr:uid="{00000000-0005-0000-0000-0000BD020000}"/>
    <cellStyle name="Millares 2 3 2 6 3" xfId="782" xr:uid="{00000000-0005-0000-0000-0000BE020000}"/>
    <cellStyle name="Millares 2 3 2 7" xfId="783" xr:uid="{00000000-0005-0000-0000-0000BF020000}"/>
    <cellStyle name="Millares 2 3 2 7 2" xfId="784" xr:uid="{00000000-0005-0000-0000-0000C0020000}"/>
    <cellStyle name="Millares 2 3 2 8" xfId="785" xr:uid="{00000000-0005-0000-0000-0000C1020000}"/>
    <cellStyle name="Millares 2 3 2 9" xfId="1224" xr:uid="{00000000-0005-0000-0000-0000C2020000}"/>
    <cellStyle name="Millares 2 3 3" xfId="102" xr:uid="{00000000-0005-0000-0000-0000C3020000}"/>
    <cellStyle name="Millares 2 3 3 10" xfId="1236" xr:uid="{00000000-0005-0000-0000-0000C4020000}"/>
    <cellStyle name="Millares 2 3 3 2" xfId="138" xr:uid="{00000000-0005-0000-0000-0000C5020000}"/>
    <cellStyle name="Millares 2 3 3 2 2" xfId="786" xr:uid="{00000000-0005-0000-0000-0000C6020000}"/>
    <cellStyle name="Millares 2 3 3 2 2 2" xfId="787" xr:uid="{00000000-0005-0000-0000-0000C7020000}"/>
    <cellStyle name="Millares 2 3 3 2 2 2 2" xfId="788" xr:uid="{00000000-0005-0000-0000-0000C8020000}"/>
    <cellStyle name="Millares 2 3 3 2 2 2 2 2" xfId="789" xr:uid="{00000000-0005-0000-0000-0000C9020000}"/>
    <cellStyle name="Millares 2 3 3 2 2 2 3" xfId="790" xr:uid="{00000000-0005-0000-0000-0000CA020000}"/>
    <cellStyle name="Millares 2 3 3 2 2 3" xfId="791" xr:uid="{00000000-0005-0000-0000-0000CB020000}"/>
    <cellStyle name="Millares 2 3 3 2 2 3 2" xfId="792" xr:uid="{00000000-0005-0000-0000-0000CC020000}"/>
    <cellStyle name="Millares 2 3 3 2 2 4" xfId="793" xr:uid="{00000000-0005-0000-0000-0000CD020000}"/>
    <cellStyle name="Millares 2 3 3 2 2 5" xfId="1238" xr:uid="{00000000-0005-0000-0000-0000CE020000}"/>
    <cellStyle name="Millares 2 3 3 2 3" xfId="794" xr:uid="{00000000-0005-0000-0000-0000CF020000}"/>
    <cellStyle name="Millares 2 3 3 2 3 2" xfId="795" xr:uid="{00000000-0005-0000-0000-0000D0020000}"/>
    <cellStyle name="Millares 2 3 3 2 3 2 2" xfId="796" xr:uid="{00000000-0005-0000-0000-0000D1020000}"/>
    <cellStyle name="Millares 2 3 3 2 3 3" xfId="797" xr:uid="{00000000-0005-0000-0000-0000D2020000}"/>
    <cellStyle name="Millares 2 3 3 2 3 3 2" xfId="798" xr:uid="{00000000-0005-0000-0000-0000D3020000}"/>
    <cellStyle name="Millares 2 3 3 2 3 4" xfId="799" xr:uid="{00000000-0005-0000-0000-0000D4020000}"/>
    <cellStyle name="Millares 2 3 3 2 4" xfId="800" xr:uid="{00000000-0005-0000-0000-0000D5020000}"/>
    <cellStyle name="Millares 2 3 3 2 4 2" xfId="801" xr:uid="{00000000-0005-0000-0000-0000D6020000}"/>
    <cellStyle name="Millares 2 3 3 2 5" xfId="802" xr:uid="{00000000-0005-0000-0000-0000D7020000}"/>
    <cellStyle name="Millares 2 3 3 2 6" xfId="1237" xr:uid="{00000000-0005-0000-0000-0000D8020000}"/>
    <cellStyle name="Millares 2 3 3 3" xfId="803" xr:uid="{00000000-0005-0000-0000-0000D9020000}"/>
    <cellStyle name="Millares 2 3 3 3 2" xfId="804" xr:uid="{00000000-0005-0000-0000-0000DA020000}"/>
    <cellStyle name="Millares 2 3 3 3 2 2" xfId="805" xr:uid="{00000000-0005-0000-0000-0000DB020000}"/>
    <cellStyle name="Millares 2 3 3 3 2 2 2" xfId="806" xr:uid="{00000000-0005-0000-0000-0000DC020000}"/>
    <cellStyle name="Millares 2 3 3 3 2 2 2 2" xfId="807" xr:uid="{00000000-0005-0000-0000-0000DD020000}"/>
    <cellStyle name="Millares 2 3 3 3 2 2 3" xfId="808" xr:uid="{00000000-0005-0000-0000-0000DE020000}"/>
    <cellStyle name="Millares 2 3 3 3 2 2 4" xfId="809" xr:uid="{00000000-0005-0000-0000-0000DF020000}"/>
    <cellStyle name="Millares 2 3 3 3 2 3" xfId="810" xr:uid="{00000000-0005-0000-0000-0000E0020000}"/>
    <cellStyle name="Millares 2 3 3 3 2 4" xfId="811" xr:uid="{00000000-0005-0000-0000-0000E1020000}"/>
    <cellStyle name="Millares 2 3 3 3 2 4 2" xfId="812" xr:uid="{00000000-0005-0000-0000-0000E2020000}"/>
    <cellStyle name="Millares 2 3 3 3 2 5" xfId="813" xr:uid="{00000000-0005-0000-0000-0000E3020000}"/>
    <cellStyle name="Millares 2 3 3 3 2 5 2" xfId="814" xr:uid="{00000000-0005-0000-0000-0000E4020000}"/>
    <cellStyle name="Millares 2 3 3 3 3" xfId="815" xr:uid="{00000000-0005-0000-0000-0000E5020000}"/>
    <cellStyle name="Millares 2 3 3 3 3 2" xfId="816" xr:uid="{00000000-0005-0000-0000-0000E6020000}"/>
    <cellStyle name="Millares 2 3 3 3 4" xfId="817" xr:uid="{00000000-0005-0000-0000-0000E7020000}"/>
    <cellStyle name="Millares 2 3 3 3 4 2" xfId="818" xr:uid="{00000000-0005-0000-0000-0000E8020000}"/>
    <cellStyle name="Millares 2 3 3 3 5" xfId="819" xr:uid="{00000000-0005-0000-0000-0000E9020000}"/>
    <cellStyle name="Millares 2 3 3 4" xfId="820" xr:uid="{00000000-0005-0000-0000-0000EA020000}"/>
    <cellStyle name="Millares 2 3 3 4 2" xfId="821" xr:uid="{00000000-0005-0000-0000-0000EB020000}"/>
    <cellStyle name="Millares 2 3 3 4 2 2" xfId="822" xr:uid="{00000000-0005-0000-0000-0000EC020000}"/>
    <cellStyle name="Millares 2 3 3 4 3" xfId="823" xr:uid="{00000000-0005-0000-0000-0000ED020000}"/>
    <cellStyle name="Millares 2 3 3 4 3 2" xfId="824" xr:uid="{00000000-0005-0000-0000-0000EE020000}"/>
    <cellStyle name="Millares 2 3 3 4 4" xfId="825" xr:uid="{00000000-0005-0000-0000-0000EF020000}"/>
    <cellStyle name="Millares 2 3 3 4 5" xfId="1239" xr:uid="{00000000-0005-0000-0000-0000F0020000}"/>
    <cellStyle name="Millares 2 3 3 5" xfId="826" xr:uid="{00000000-0005-0000-0000-0000F1020000}"/>
    <cellStyle name="Millares 2 3 3 5 2" xfId="827" xr:uid="{00000000-0005-0000-0000-0000F2020000}"/>
    <cellStyle name="Millares 2 3 3 5 2 2" xfId="828" xr:uid="{00000000-0005-0000-0000-0000F3020000}"/>
    <cellStyle name="Millares 2 3 3 5 3" xfId="829" xr:uid="{00000000-0005-0000-0000-0000F4020000}"/>
    <cellStyle name="Millares 2 3 3 5 3 2" xfId="830" xr:uid="{00000000-0005-0000-0000-0000F5020000}"/>
    <cellStyle name="Millares 2 3 3 5 4" xfId="831" xr:uid="{00000000-0005-0000-0000-0000F6020000}"/>
    <cellStyle name="Millares 2 3 3 6" xfId="832" xr:uid="{00000000-0005-0000-0000-0000F7020000}"/>
    <cellStyle name="Millares 2 3 3 6 2" xfId="833" xr:uid="{00000000-0005-0000-0000-0000F8020000}"/>
    <cellStyle name="Millares 2 3 3 7" xfId="834" xr:uid="{00000000-0005-0000-0000-0000F9020000}"/>
    <cellStyle name="Millares 2 3 3 7 2" xfId="835" xr:uid="{00000000-0005-0000-0000-0000FA020000}"/>
    <cellStyle name="Millares 2 3 3 7 2 2" xfId="836" xr:uid="{00000000-0005-0000-0000-0000FB020000}"/>
    <cellStyle name="Millares 2 3 3 7 3" xfId="837" xr:uid="{00000000-0005-0000-0000-0000FC020000}"/>
    <cellStyle name="Millares 2 3 3 7 3 2" xfId="838" xr:uid="{00000000-0005-0000-0000-0000FD020000}"/>
    <cellStyle name="Millares 2 3 3 7 4" xfId="839" xr:uid="{00000000-0005-0000-0000-0000FE020000}"/>
    <cellStyle name="Millares 2 3 3 7 5" xfId="1240" xr:uid="{00000000-0005-0000-0000-0000FF020000}"/>
    <cellStyle name="Millares 2 3 3 8" xfId="840" xr:uid="{00000000-0005-0000-0000-000000030000}"/>
    <cellStyle name="Millares 2 3 3 8 2" xfId="841" xr:uid="{00000000-0005-0000-0000-000001030000}"/>
    <cellStyle name="Millares 2 3 3 9" xfId="842" xr:uid="{00000000-0005-0000-0000-000002030000}"/>
    <cellStyle name="Millares 2 3 4" xfId="139" xr:uid="{00000000-0005-0000-0000-000003030000}"/>
    <cellStyle name="Millares 2 3 4 2" xfId="843" xr:uid="{00000000-0005-0000-0000-000004030000}"/>
    <cellStyle name="Millares 2 3 4 2 2" xfId="844" xr:uid="{00000000-0005-0000-0000-000005030000}"/>
    <cellStyle name="Millares 2 3 4 2 2 2" xfId="845" xr:uid="{00000000-0005-0000-0000-000006030000}"/>
    <cellStyle name="Millares 2 3 4 2 2 2 2" xfId="846" xr:uid="{00000000-0005-0000-0000-000007030000}"/>
    <cellStyle name="Millares 2 3 4 2 2 3" xfId="847" xr:uid="{00000000-0005-0000-0000-000008030000}"/>
    <cellStyle name="Millares 2 3 4 2 3" xfId="848" xr:uid="{00000000-0005-0000-0000-000009030000}"/>
    <cellStyle name="Millares 2 3 4 2 3 2" xfId="849" xr:uid="{00000000-0005-0000-0000-00000A030000}"/>
    <cellStyle name="Millares 2 3 4 2 4" xfId="850" xr:uid="{00000000-0005-0000-0000-00000B030000}"/>
    <cellStyle name="Millares 2 3 4 3" xfId="851" xr:uid="{00000000-0005-0000-0000-00000C030000}"/>
    <cellStyle name="Millares 2 3 4 3 2" xfId="852" xr:uid="{00000000-0005-0000-0000-00000D030000}"/>
    <cellStyle name="Millares 2 3 4 3 2 2" xfId="853" xr:uid="{00000000-0005-0000-0000-00000E030000}"/>
    <cellStyle name="Millares 2 3 4 3 2 2 2" xfId="854" xr:uid="{00000000-0005-0000-0000-00000F030000}"/>
    <cellStyle name="Millares 2 3 4 3 2 3" xfId="855" xr:uid="{00000000-0005-0000-0000-000010030000}"/>
    <cellStyle name="Millares 2 3 4 3 3" xfId="856" xr:uid="{00000000-0005-0000-0000-000011030000}"/>
    <cellStyle name="Millares 2 3 4 3 3 2" xfId="857" xr:uid="{00000000-0005-0000-0000-000012030000}"/>
    <cellStyle name="Millares 2 3 4 3 4" xfId="858" xr:uid="{00000000-0005-0000-0000-000013030000}"/>
    <cellStyle name="Millares 2 3 4 4" xfId="859" xr:uid="{00000000-0005-0000-0000-000014030000}"/>
    <cellStyle name="Millares 2 3 4 4 2" xfId="860" xr:uid="{00000000-0005-0000-0000-000015030000}"/>
    <cellStyle name="Millares 2 3 4 4 2 2" xfId="861" xr:uid="{00000000-0005-0000-0000-000016030000}"/>
    <cellStyle name="Millares 2 3 4 4 3" xfId="862" xr:uid="{00000000-0005-0000-0000-000017030000}"/>
    <cellStyle name="Millares 2 3 4 5" xfId="863" xr:uid="{00000000-0005-0000-0000-000018030000}"/>
    <cellStyle name="Millares 2 3 4 5 2" xfId="864" xr:uid="{00000000-0005-0000-0000-000019030000}"/>
    <cellStyle name="Millares 2 3 4 6" xfId="865" xr:uid="{00000000-0005-0000-0000-00001A030000}"/>
    <cellStyle name="Millares 2 3 5" xfId="866" xr:uid="{00000000-0005-0000-0000-00001B030000}"/>
    <cellStyle name="Millares 2 3 5 2" xfId="867" xr:uid="{00000000-0005-0000-0000-00001C030000}"/>
    <cellStyle name="Millares 2 3 5 2 2" xfId="868" xr:uid="{00000000-0005-0000-0000-00001D030000}"/>
    <cellStyle name="Millares 2 3 5 2 2 2" xfId="869" xr:uid="{00000000-0005-0000-0000-00001E030000}"/>
    <cellStyle name="Millares 2 3 5 2 3" xfId="870" xr:uid="{00000000-0005-0000-0000-00001F030000}"/>
    <cellStyle name="Millares 2 3 5 2 3 2" xfId="871" xr:uid="{00000000-0005-0000-0000-000020030000}"/>
    <cellStyle name="Millares 2 3 5 2 4" xfId="872" xr:uid="{00000000-0005-0000-0000-000021030000}"/>
    <cellStyle name="Millares 2 3 5 2 5" xfId="1242" xr:uid="{00000000-0005-0000-0000-000022030000}"/>
    <cellStyle name="Millares 2 3 5 3" xfId="873" xr:uid="{00000000-0005-0000-0000-000023030000}"/>
    <cellStyle name="Millares 2 3 5 3 2" xfId="874" xr:uid="{00000000-0005-0000-0000-000024030000}"/>
    <cellStyle name="Millares 2 3 5 4" xfId="875" xr:uid="{00000000-0005-0000-0000-000025030000}"/>
    <cellStyle name="Millares 2 3 5 4 2" xfId="876" xr:uid="{00000000-0005-0000-0000-000026030000}"/>
    <cellStyle name="Millares 2 3 5 5" xfId="877" xr:uid="{00000000-0005-0000-0000-000027030000}"/>
    <cellStyle name="Millares 2 3 5 6" xfId="1241" xr:uid="{00000000-0005-0000-0000-000028030000}"/>
    <cellStyle name="Millares 2 3 6" xfId="878" xr:uid="{00000000-0005-0000-0000-000029030000}"/>
    <cellStyle name="Millares 2 3 6 2" xfId="879" xr:uid="{00000000-0005-0000-0000-00002A030000}"/>
    <cellStyle name="Millares 2 3 6 2 2" xfId="880" xr:uid="{00000000-0005-0000-0000-00002B030000}"/>
    <cellStyle name="Millares 2 3 6 2 2 2" xfId="881" xr:uid="{00000000-0005-0000-0000-00002C030000}"/>
    <cellStyle name="Millares 2 3 6 2 2 2 2" xfId="882" xr:uid="{00000000-0005-0000-0000-00002D030000}"/>
    <cellStyle name="Millares 2 3 6 2 2 3" xfId="883" xr:uid="{00000000-0005-0000-0000-00002E030000}"/>
    <cellStyle name="Millares 2 3 6 2 2 3 2" xfId="884" xr:uid="{00000000-0005-0000-0000-00002F030000}"/>
    <cellStyle name="Millares 2 3 6 2 2 4" xfId="885" xr:uid="{00000000-0005-0000-0000-000030030000}"/>
    <cellStyle name="Millares 2 3 6 2 2 4 2" xfId="886" xr:uid="{00000000-0005-0000-0000-000031030000}"/>
    <cellStyle name="Millares 2 3 6 2 2 5" xfId="887" xr:uid="{00000000-0005-0000-0000-000032030000}"/>
    <cellStyle name="Millares 2 3 6 2 3" xfId="888" xr:uid="{00000000-0005-0000-0000-000033030000}"/>
    <cellStyle name="Millares 2 3 6 2 3 2" xfId="889" xr:uid="{00000000-0005-0000-0000-000034030000}"/>
    <cellStyle name="Millares 2 3 6 2 3 2 2" xfId="890" xr:uid="{00000000-0005-0000-0000-000035030000}"/>
    <cellStyle name="Millares 2 3 6 2 3 3" xfId="891" xr:uid="{00000000-0005-0000-0000-000036030000}"/>
    <cellStyle name="Millares 2 3 6 2 4" xfId="892" xr:uid="{00000000-0005-0000-0000-000037030000}"/>
    <cellStyle name="Millares 2 3 6 3" xfId="893" xr:uid="{00000000-0005-0000-0000-000038030000}"/>
    <cellStyle name="Millares 2 3 6 3 2" xfId="894" xr:uid="{00000000-0005-0000-0000-000039030000}"/>
    <cellStyle name="Millares 2 3 6 3 2 2" xfId="895" xr:uid="{00000000-0005-0000-0000-00003A030000}"/>
    <cellStyle name="Millares 2 3 6 3 3" xfId="896" xr:uid="{00000000-0005-0000-0000-00003B030000}"/>
    <cellStyle name="Millares 2 3 6 3 3 2" xfId="897" xr:uid="{00000000-0005-0000-0000-00003C030000}"/>
    <cellStyle name="Millares 2 3 6 3 4" xfId="898" xr:uid="{00000000-0005-0000-0000-00003D030000}"/>
    <cellStyle name="Millares 2 3 6 3 4 2" xfId="899" xr:uid="{00000000-0005-0000-0000-00003E030000}"/>
    <cellStyle name="Millares 2 3 6 3 4 2 2" xfId="900" xr:uid="{00000000-0005-0000-0000-00003F030000}"/>
    <cellStyle name="Millares 2 3 6 3 4 3" xfId="901" xr:uid="{00000000-0005-0000-0000-000040030000}"/>
    <cellStyle name="Millares 2 3 6 3 5" xfId="902" xr:uid="{00000000-0005-0000-0000-000041030000}"/>
    <cellStyle name="Millares 2 3 6 4" xfId="903" xr:uid="{00000000-0005-0000-0000-000042030000}"/>
    <cellStyle name="Millares 2 3 6 4 2" xfId="904" xr:uid="{00000000-0005-0000-0000-000043030000}"/>
    <cellStyle name="Millares 2 3 6 5" xfId="905" xr:uid="{00000000-0005-0000-0000-000044030000}"/>
    <cellStyle name="Millares 2 3 7" xfId="906" xr:uid="{00000000-0005-0000-0000-000045030000}"/>
    <cellStyle name="Millares 2 3 7 2" xfId="907" xr:uid="{00000000-0005-0000-0000-000046030000}"/>
    <cellStyle name="Millares 2 3 7 2 2" xfId="908" xr:uid="{00000000-0005-0000-0000-000047030000}"/>
    <cellStyle name="Millares 2 3 7 3" xfId="909" xr:uid="{00000000-0005-0000-0000-000048030000}"/>
    <cellStyle name="Millares 2 3 7 4" xfId="1243" xr:uid="{00000000-0005-0000-0000-000049030000}"/>
    <cellStyle name="Millares 2 3 8" xfId="910" xr:uid="{00000000-0005-0000-0000-00004A030000}"/>
    <cellStyle name="Millares 2 3 8 2" xfId="911" xr:uid="{00000000-0005-0000-0000-00004B030000}"/>
    <cellStyle name="Millares 2 3 9" xfId="912" xr:uid="{00000000-0005-0000-0000-00004C030000}"/>
    <cellStyle name="Millares 2 3_13.02 (2)" xfId="140" xr:uid="{00000000-0005-0000-0000-00004D030000}"/>
    <cellStyle name="Millares 2 4" xfId="66" xr:uid="{00000000-0005-0000-0000-00004E030000}"/>
    <cellStyle name="Millares 2 4 2" xfId="117" xr:uid="{00000000-0005-0000-0000-00004F030000}"/>
    <cellStyle name="Millares 2 4 2 2" xfId="914" xr:uid="{00000000-0005-0000-0000-000050030000}"/>
    <cellStyle name="Millares 2 4 2 2 2" xfId="915" xr:uid="{00000000-0005-0000-0000-000051030000}"/>
    <cellStyle name="Millares 2 4 2 3" xfId="916" xr:uid="{00000000-0005-0000-0000-000052030000}"/>
    <cellStyle name="Millares 2 4 2 3 2" xfId="917" xr:uid="{00000000-0005-0000-0000-000053030000}"/>
    <cellStyle name="Millares 2 4 2 4" xfId="918" xr:uid="{00000000-0005-0000-0000-000054030000}"/>
    <cellStyle name="Millares 2 4 2 5" xfId="1244" xr:uid="{00000000-0005-0000-0000-000055030000}"/>
    <cellStyle name="Millares 2 4 3" xfId="919" xr:uid="{00000000-0005-0000-0000-000056030000}"/>
    <cellStyle name="Millares 2 4 3 2" xfId="920" xr:uid="{00000000-0005-0000-0000-000057030000}"/>
    <cellStyle name="Millares 2 4 3 3" xfId="921" xr:uid="{00000000-0005-0000-0000-000058030000}"/>
    <cellStyle name="Millares 2 4 3 4" xfId="922" xr:uid="{00000000-0005-0000-0000-000059030000}"/>
    <cellStyle name="Millares 2 4 3 5" xfId="923" xr:uid="{00000000-0005-0000-0000-00005A030000}"/>
    <cellStyle name="Millares 2 4 4" xfId="924" xr:uid="{00000000-0005-0000-0000-00005B030000}"/>
    <cellStyle name="Millares 2 4 5" xfId="913" xr:uid="{00000000-0005-0000-0000-00005C030000}"/>
    <cellStyle name="Millares 2 5" xfId="925" xr:uid="{00000000-0005-0000-0000-00005D030000}"/>
    <cellStyle name="Millares 3" xfId="141" xr:uid="{00000000-0005-0000-0000-00005E030000}"/>
    <cellStyle name="Millares 3 2" xfId="64" xr:uid="{00000000-0005-0000-0000-00005F030000}"/>
    <cellStyle name="Millares 3 2 2" xfId="92" xr:uid="{00000000-0005-0000-0000-000060030000}"/>
    <cellStyle name="Millares 3 2 2 2" xfId="109" xr:uid="{00000000-0005-0000-0000-000061030000}"/>
    <cellStyle name="Millares 3 2 2 2 2" xfId="926" xr:uid="{00000000-0005-0000-0000-000062030000}"/>
    <cellStyle name="Millares 3 2 2 2 2 2" xfId="927" xr:uid="{00000000-0005-0000-0000-000063030000}"/>
    <cellStyle name="Millares 3 2 2 2 3" xfId="928" xr:uid="{00000000-0005-0000-0000-000064030000}"/>
    <cellStyle name="Millares 3 2 2 2 3 2" xfId="929" xr:uid="{00000000-0005-0000-0000-000065030000}"/>
    <cellStyle name="Millares 3 2 2 2 4" xfId="930" xr:uid="{00000000-0005-0000-0000-000066030000}"/>
    <cellStyle name="Millares 3 2 2 2 5" xfId="1247" xr:uid="{00000000-0005-0000-0000-000067030000}"/>
    <cellStyle name="Millares 3 2 2 3" xfId="1246" xr:uid="{00000000-0005-0000-0000-000068030000}"/>
    <cellStyle name="Millares 3 2 3" xfId="931" xr:uid="{00000000-0005-0000-0000-000069030000}"/>
    <cellStyle name="Millares 3 2 3 2" xfId="932" xr:uid="{00000000-0005-0000-0000-00006A030000}"/>
    <cellStyle name="Millares 3 2 4" xfId="933" xr:uid="{00000000-0005-0000-0000-00006B030000}"/>
    <cellStyle name="Millares 3 2 4 2" xfId="934" xr:uid="{00000000-0005-0000-0000-00006C030000}"/>
    <cellStyle name="Millares 3 2 5" xfId="935" xr:uid="{00000000-0005-0000-0000-00006D030000}"/>
    <cellStyle name="Millares 3 2 6" xfId="1245" xr:uid="{00000000-0005-0000-0000-00006E030000}"/>
    <cellStyle name="Millares 3 3" xfId="101" xr:uid="{00000000-0005-0000-0000-00006F030000}"/>
    <cellStyle name="Millares 3 3 2" xfId="936" xr:uid="{00000000-0005-0000-0000-000070030000}"/>
    <cellStyle name="Millares 3 3 2 2" xfId="937" xr:uid="{00000000-0005-0000-0000-000071030000}"/>
    <cellStyle name="Millares 3 3 3" xfId="938" xr:uid="{00000000-0005-0000-0000-000072030000}"/>
    <cellStyle name="Millares 3 3 3 2" xfId="939" xr:uid="{00000000-0005-0000-0000-000073030000}"/>
    <cellStyle name="Millares 3 3 4" xfId="940" xr:uid="{00000000-0005-0000-0000-000074030000}"/>
    <cellStyle name="Millares 3 3 5" xfId="1248" xr:uid="{00000000-0005-0000-0000-000075030000}"/>
    <cellStyle name="Millares 3 4" xfId="120" xr:uid="{00000000-0005-0000-0000-000076030000}"/>
    <cellStyle name="Millares 3 4 2" xfId="1249" xr:uid="{00000000-0005-0000-0000-000077030000}"/>
    <cellStyle name="Millares 4" xfId="83" xr:uid="{00000000-0005-0000-0000-000078030000}"/>
    <cellStyle name="Millares 4 2" xfId="942" xr:uid="{00000000-0005-0000-0000-000079030000}"/>
    <cellStyle name="Millares 4 2 2" xfId="943" xr:uid="{00000000-0005-0000-0000-00007A030000}"/>
    <cellStyle name="Millares 4 2 2 2" xfId="944" xr:uid="{00000000-0005-0000-0000-00007B030000}"/>
    <cellStyle name="Millares 4 2 2 3" xfId="945" xr:uid="{00000000-0005-0000-0000-00007C030000}"/>
    <cellStyle name="Millares 4 2 3" xfId="946" xr:uid="{00000000-0005-0000-0000-00007D030000}"/>
    <cellStyle name="Millares 4 2 4" xfId="1251" xr:uid="{00000000-0005-0000-0000-00007E030000}"/>
    <cellStyle name="Millares 4 3" xfId="947" xr:uid="{00000000-0005-0000-0000-00007F030000}"/>
    <cellStyle name="Millares 4 3 2" xfId="948" xr:uid="{00000000-0005-0000-0000-000080030000}"/>
    <cellStyle name="Millares 4 3 2 2" xfId="949" xr:uid="{00000000-0005-0000-0000-000081030000}"/>
    <cellStyle name="Millares 4 4" xfId="950" xr:uid="{00000000-0005-0000-0000-000082030000}"/>
    <cellStyle name="Millares 4 4 2" xfId="951" xr:uid="{00000000-0005-0000-0000-000083030000}"/>
    <cellStyle name="Millares 4 4 3" xfId="952" xr:uid="{00000000-0005-0000-0000-000084030000}"/>
    <cellStyle name="Millares 4 5" xfId="953" xr:uid="{00000000-0005-0000-0000-000085030000}"/>
    <cellStyle name="Millares 4 6" xfId="941" xr:uid="{00000000-0005-0000-0000-000086030000}"/>
    <cellStyle name="Millares 4 7" xfId="1250" xr:uid="{00000000-0005-0000-0000-000087030000}"/>
    <cellStyle name="Millares 5" xfId="96" xr:uid="{00000000-0005-0000-0000-000088030000}"/>
    <cellStyle name="Millares 5 2" xfId="954" xr:uid="{00000000-0005-0000-0000-000089030000}"/>
    <cellStyle name="Millares 5 2 2" xfId="955" xr:uid="{00000000-0005-0000-0000-00008A030000}"/>
    <cellStyle name="Millares 5 2 2 2" xfId="956" xr:uid="{00000000-0005-0000-0000-00008B030000}"/>
    <cellStyle name="Millares 5 2 3" xfId="957" xr:uid="{00000000-0005-0000-0000-00008C030000}"/>
    <cellStyle name="Millares 5 3" xfId="1252" xr:uid="{00000000-0005-0000-0000-00008D030000}"/>
    <cellStyle name="Moneda" xfId="1267" builtinId="4"/>
    <cellStyle name="Moneda 2" xfId="17" xr:uid="{00000000-0005-0000-0000-00008E030000}"/>
    <cellStyle name="Moneda 2 2" xfId="91" xr:uid="{00000000-0005-0000-0000-00008F030000}"/>
    <cellStyle name="Moneda 2 3" xfId="1253" xr:uid="{00000000-0005-0000-0000-000090030000}"/>
    <cellStyle name="Moneda 3" xfId="18" xr:uid="{00000000-0005-0000-0000-000091030000}"/>
    <cellStyle name="Moneda 3 2" xfId="84" xr:uid="{00000000-0005-0000-0000-000092030000}"/>
    <cellStyle name="Moneda 3 2 2" xfId="142" xr:uid="{00000000-0005-0000-0000-000093030000}"/>
    <cellStyle name="Moneda 3 2 2 2" xfId="958" xr:uid="{00000000-0005-0000-0000-000094030000}"/>
    <cellStyle name="Moneda 3 2 2 2 2" xfId="959" xr:uid="{00000000-0005-0000-0000-000095030000}"/>
    <cellStyle name="Moneda 3 2 2 2 2 2" xfId="960" xr:uid="{00000000-0005-0000-0000-000096030000}"/>
    <cellStyle name="Moneda 3 2 2 2 2 2 2" xfId="961" xr:uid="{00000000-0005-0000-0000-000097030000}"/>
    <cellStyle name="Moneda 3 2 2 2 2 3" xfId="962" xr:uid="{00000000-0005-0000-0000-000098030000}"/>
    <cellStyle name="Moneda 3 2 2 2 3" xfId="963" xr:uid="{00000000-0005-0000-0000-000099030000}"/>
    <cellStyle name="Moneda 3 2 2 2 3 2" xfId="964" xr:uid="{00000000-0005-0000-0000-00009A030000}"/>
    <cellStyle name="Moneda 3 2 2 2 4" xfId="965" xr:uid="{00000000-0005-0000-0000-00009B030000}"/>
    <cellStyle name="Moneda 3 2 2 2 5" xfId="1257" xr:uid="{00000000-0005-0000-0000-00009C030000}"/>
    <cellStyle name="Moneda 3 2 2 3" xfId="966" xr:uid="{00000000-0005-0000-0000-00009D030000}"/>
    <cellStyle name="Moneda 3 2 2 3 2" xfId="967" xr:uid="{00000000-0005-0000-0000-00009E030000}"/>
    <cellStyle name="Moneda 3 2 2 3 2 2" xfId="968" xr:uid="{00000000-0005-0000-0000-00009F030000}"/>
    <cellStyle name="Moneda 3 2 2 3 3" xfId="969" xr:uid="{00000000-0005-0000-0000-0000A0030000}"/>
    <cellStyle name="Moneda 3 2 2 3 3 2" xfId="970" xr:uid="{00000000-0005-0000-0000-0000A1030000}"/>
    <cellStyle name="Moneda 3 2 2 3 4" xfId="971" xr:uid="{00000000-0005-0000-0000-0000A2030000}"/>
    <cellStyle name="Moneda 3 2 2 4" xfId="972" xr:uid="{00000000-0005-0000-0000-0000A3030000}"/>
    <cellStyle name="Moneda 3 2 2 4 2" xfId="973" xr:uid="{00000000-0005-0000-0000-0000A4030000}"/>
    <cellStyle name="Moneda 3 2 2 5" xfId="974" xr:uid="{00000000-0005-0000-0000-0000A5030000}"/>
    <cellStyle name="Moneda 3 2 2 6" xfId="1256" xr:uid="{00000000-0005-0000-0000-0000A6030000}"/>
    <cellStyle name="Moneda 3 2 3" xfId="975" xr:uid="{00000000-0005-0000-0000-0000A7030000}"/>
    <cellStyle name="Moneda 3 2 3 2" xfId="976" xr:uid="{00000000-0005-0000-0000-0000A8030000}"/>
    <cellStyle name="Moneda 3 2 3 2 2" xfId="977" xr:uid="{00000000-0005-0000-0000-0000A9030000}"/>
    <cellStyle name="Moneda 3 2 3 2 2 2" xfId="978" xr:uid="{00000000-0005-0000-0000-0000AA030000}"/>
    <cellStyle name="Moneda 3 2 3 2 2 2 2" xfId="979" xr:uid="{00000000-0005-0000-0000-0000AB030000}"/>
    <cellStyle name="Moneda 3 2 3 2 2 3" xfId="980" xr:uid="{00000000-0005-0000-0000-0000AC030000}"/>
    <cellStyle name="Moneda 3 2 3 2 2 4" xfId="981" xr:uid="{00000000-0005-0000-0000-0000AD030000}"/>
    <cellStyle name="Moneda 3 2 3 2 3" xfId="982" xr:uid="{00000000-0005-0000-0000-0000AE030000}"/>
    <cellStyle name="Moneda 3 2 3 2 4" xfId="983" xr:uid="{00000000-0005-0000-0000-0000AF030000}"/>
    <cellStyle name="Moneda 3 2 3 2 4 2" xfId="984" xr:uid="{00000000-0005-0000-0000-0000B0030000}"/>
    <cellStyle name="Moneda 3 2 3 2 5" xfId="985" xr:uid="{00000000-0005-0000-0000-0000B1030000}"/>
    <cellStyle name="Moneda 3 2 3 2 5 2" xfId="986" xr:uid="{00000000-0005-0000-0000-0000B2030000}"/>
    <cellStyle name="Moneda 3 2 3 3" xfId="987" xr:uid="{00000000-0005-0000-0000-0000B3030000}"/>
    <cellStyle name="Moneda 3 2 3 3 2" xfId="988" xr:uid="{00000000-0005-0000-0000-0000B4030000}"/>
    <cellStyle name="Moneda 3 2 3 4" xfId="989" xr:uid="{00000000-0005-0000-0000-0000B5030000}"/>
    <cellStyle name="Moneda 3 2 4" xfId="990" xr:uid="{00000000-0005-0000-0000-0000B6030000}"/>
    <cellStyle name="Moneda 3 2 4 2" xfId="991" xr:uid="{00000000-0005-0000-0000-0000B7030000}"/>
    <cellStyle name="Moneda 3 2 4 2 2" xfId="992" xr:uid="{00000000-0005-0000-0000-0000B8030000}"/>
    <cellStyle name="Moneda 3 2 4 3" xfId="993" xr:uid="{00000000-0005-0000-0000-0000B9030000}"/>
    <cellStyle name="Moneda 3 2 4 3 2" xfId="994" xr:uid="{00000000-0005-0000-0000-0000BA030000}"/>
    <cellStyle name="Moneda 3 2 4 4" xfId="995" xr:uid="{00000000-0005-0000-0000-0000BB030000}"/>
    <cellStyle name="Moneda 3 2 4 5" xfId="1258" xr:uid="{00000000-0005-0000-0000-0000BC030000}"/>
    <cellStyle name="Moneda 3 2 5" xfId="996" xr:uid="{00000000-0005-0000-0000-0000BD030000}"/>
    <cellStyle name="Moneda 3 2 5 2" xfId="997" xr:uid="{00000000-0005-0000-0000-0000BE030000}"/>
    <cellStyle name="Moneda 3 2 5 3" xfId="1259" xr:uid="{00000000-0005-0000-0000-0000BF030000}"/>
    <cellStyle name="Moneda 3 2 6" xfId="998" xr:uid="{00000000-0005-0000-0000-0000C0030000}"/>
    <cellStyle name="Moneda 3 2 6 2" xfId="999" xr:uid="{00000000-0005-0000-0000-0000C1030000}"/>
    <cellStyle name="Moneda 3 2 7" xfId="1000" xr:uid="{00000000-0005-0000-0000-0000C2030000}"/>
    <cellStyle name="Moneda 3 2 8" xfId="1255" xr:uid="{00000000-0005-0000-0000-0000C3030000}"/>
    <cellStyle name="Moneda 3 3" xfId="143" xr:uid="{00000000-0005-0000-0000-0000C4030000}"/>
    <cellStyle name="Moneda 3 3 2" xfId="1001" xr:uid="{00000000-0005-0000-0000-0000C5030000}"/>
    <cellStyle name="Moneda 3 3 2 2" xfId="1002" xr:uid="{00000000-0005-0000-0000-0000C6030000}"/>
    <cellStyle name="Moneda 3 3 2 2 2" xfId="1003" xr:uid="{00000000-0005-0000-0000-0000C7030000}"/>
    <cellStyle name="Moneda 3 3 2 2 2 2" xfId="1004" xr:uid="{00000000-0005-0000-0000-0000C8030000}"/>
    <cellStyle name="Moneda 3 3 2 2 3" xfId="1005" xr:uid="{00000000-0005-0000-0000-0000C9030000}"/>
    <cellStyle name="Moneda 3 3 2 3" xfId="1006" xr:uid="{00000000-0005-0000-0000-0000CA030000}"/>
    <cellStyle name="Moneda 3 3 2 3 2" xfId="1007" xr:uid="{00000000-0005-0000-0000-0000CB030000}"/>
    <cellStyle name="Moneda 3 3 2 4" xfId="1008" xr:uid="{00000000-0005-0000-0000-0000CC030000}"/>
    <cellStyle name="Moneda 3 3 2 5" xfId="1261" xr:uid="{00000000-0005-0000-0000-0000CD030000}"/>
    <cellStyle name="Moneda 3 3 3" xfId="1009" xr:uid="{00000000-0005-0000-0000-0000CE030000}"/>
    <cellStyle name="Moneda 3 3 3 2" xfId="1010" xr:uid="{00000000-0005-0000-0000-0000CF030000}"/>
    <cellStyle name="Moneda 3 3 3 2 2" xfId="1011" xr:uid="{00000000-0005-0000-0000-0000D0030000}"/>
    <cellStyle name="Moneda 3 3 3 2 2 2" xfId="1012" xr:uid="{00000000-0005-0000-0000-0000D1030000}"/>
    <cellStyle name="Moneda 3 3 3 2 3" xfId="1013" xr:uid="{00000000-0005-0000-0000-0000D2030000}"/>
    <cellStyle name="Moneda 3 3 3 3" xfId="1014" xr:uid="{00000000-0005-0000-0000-0000D3030000}"/>
    <cellStyle name="Moneda 3 3 3 3 2" xfId="1015" xr:uid="{00000000-0005-0000-0000-0000D4030000}"/>
    <cellStyle name="Moneda 3 3 3 4" xfId="1016" xr:uid="{00000000-0005-0000-0000-0000D5030000}"/>
    <cellStyle name="Moneda 3 3 3 5" xfId="1262" xr:uid="{00000000-0005-0000-0000-0000D6030000}"/>
    <cellStyle name="Moneda 3 3 4" xfId="1017" xr:uid="{00000000-0005-0000-0000-0000D7030000}"/>
    <cellStyle name="Moneda 3 3 4 2" xfId="1018" xr:uid="{00000000-0005-0000-0000-0000D8030000}"/>
    <cellStyle name="Moneda 3 3 4 2 2" xfId="1019" xr:uid="{00000000-0005-0000-0000-0000D9030000}"/>
    <cellStyle name="Moneda 3 3 4 3" xfId="1020" xr:uid="{00000000-0005-0000-0000-0000DA030000}"/>
    <cellStyle name="Moneda 3 3 4 4" xfId="1263" xr:uid="{00000000-0005-0000-0000-0000DB030000}"/>
    <cellStyle name="Moneda 3 3 5" xfId="1021" xr:uid="{00000000-0005-0000-0000-0000DC030000}"/>
    <cellStyle name="Moneda 3 3 5 2" xfId="1022" xr:uid="{00000000-0005-0000-0000-0000DD030000}"/>
    <cellStyle name="Moneda 3 3 6" xfId="1023" xr:uid="{00000000-0005-0000-0000-0000DE030000}"/>
    <cellStyle name="Moneda 3 3 7" xfId="1260" xr:uid="{00000000-0005-0000-0000-0000DF030000}"/>
    <cellStyle name="Moneda 3 4" xfId="1024" xr:uid="{00000000-0005-0000-0000-0000E0030000}"/>
    <cellStyle name="Moneda 3 4 2" xfId="1025" xr:uid="{00000000-0005-0000-0000-0000E1030000}"/>
    <cellStyle name="Moneda 3 4 2 2" xfId="1026" xr:uid="{00000000-0005-0000-0000-0000E2030000}"/>
    <cellStyle name="Moneda 3 4 2 2 2" xfId="1027" xr:uid="{00000000-0005-0000-0000-0000E3030000}"/>
    <cellStyle name="Moneda 3 4 2 3" xfId="1028" xr:uid="{00000000-0005-0000-0000-0000E4030000}"/>
    <cellStyle name="Moneda 3 4 3" xfId="1029" xr:uid="{00000000-0005-0000-0000-0000E5030000}"/>
    <cellStyle name="Moneda 3 4 3 2" xfId="1030" xr:uid="{00000000-0005-0000-0000-0000E6030000}"/>
    <cellStyle name="Moneda 3 4 4" xfId="1031" xr:uid="{00000000-0005-0000-0000-0000E7030000}"/>
    <cellStyle name="Moneda 3 4 5" xfId="1264" xr:uid="{00000000-0005-0000-0000-0000E8030000}"/>
    <cellStyle name="Moneda 3 5" xfId="1032" xr:uid="{00000000-0005-0000-0000-0000E9030000}"/>
    <cellStyle name="Moneda 3 5 2" xfId="1033" xr:uid="{00000000-0005-0000-0000-0000EA030000}"/>
    <cellStyle name="Moneda 3 5 2 2" xfId="1034" xr:uid="{00000000-0005-0000-0000-0000EB030000}"/>
    <cellStyle name="Moneda 3 5 2 2 2" xfId="1035" xr:uid="{00000000-0005-0000-0000-0000EC030000}"/>
    <cellStyle name="Moneda 3 5 2 3" xfId="1036" xr:uid="{00000000-0005-0000-0000-0000ED030000}"/>
    <cellStyle name="Moneda 3 5 3" xfId="1037" xr:uid="{00000000-0005-0000-0000-0000EE030000}"/>
    <cellStyle name="Moneda 3 5 3 2" xfId="1038" xr:uid="{00000000-0005-0000-0000-0000EF030000}"/>
    <cellStyle name="Moneda 3 5 4" xfId="1039" xr:uid="{00000000-0005-0000-0000-0000F0030000}"/>
    <cellStyle name="Moneda 3 5 5" xfId="1265" xr:uid="{00000000-0005-0000-0000-0000F1030000}"/>
    <cellStyle name="Moneda 3 6" xfId="1040" xr:uid="{00000000-0005-0000-0000-0000F2030000}"/>
    <cellStyle name="Moneda 3 6 2" xfId="1041" xr:uid="{00000000-0005-0000-0000-0000F3030000}"/>
    <cellStyle name="Moneda 3 6 2 2" xfId="1042" xr:uid="{00000000-0005-0000-0000-0000F4030000}"/>
    <cellStyle name="Moneda 3 6 3" xfId="1043" xr:uid="{00000000-0005-0000-0000-0000F5030000}"/>
    <cellStyle name="Moneda 3 7" xfId="1044" xr:uid="{00000000-0005-0000-0000-0000F6030000}"/>
    <cellStyle name="Moneda 3 7 2" xfId="1045" xr:uid="{00000000-0005-0000-0000-0000F7030000}"/>
    <cellStyle name="Moneda 3 8" xfId="1046" xr:uid="{00000000-0005-0000-0000-0000F8030000}"/>
    <cellStyle name="Moneda 3 9" xfId="1254" xr:uid="{00000000-0005-0000-0000-0000F9030000}"/>
    <cellStyle name="Moneda 4" xfId="19" xr:uid="{00000000-0005-0000-0000-0000FA030000}"/>
    <cellStyle name="Moneda 4 2" xfId="97" xr:uid="{00000000-0005-0000-0000-0000FB030000}"/>
    <cellStyle name="Moneda 4 3" xfId="1266" xr:uid="{00000000-0005-0000-0000-0000FC030000}"/>
    <cellStyle name="Neutral 2" xfId="71" xr:uid="{00000000-0005-0000-0000-0000FD030000}"/>
    <cellStyle name="Neutral 2 2" xfId="1047" xr:uid="{00000000-0005-0000-0000-0000FE030000}"/>
    <cellStyle name="Normal" xfId="0" builtinId="0"/>
    <cellStyle name="Normal 10" xfId="105" xr:uid="{00000000-0005-0000-0000-000000040000}"/>
    <cellStyle name="Normal 10 2" xfId="144" xr:uid="{00000000-0005-0000-0000-000001040000}"/>
    <cellStyle name="Normal 10 3" xfId="1048" xr:uid="{00000000-0005-0000-0000-000002040000}"/>
    <cellStyle name="Normal 11" xfId="107" xr:uid="{00000000-0005-0000-0000-000003040000}"/>
    <cellStyle name="Normal 11 2" xfId="1050" xr:uid="{00000000-0005-0000-0000-000004040000}"/>
    <cellStyle name="Normal 11 2 2" xfId="1051" xr:uid="{00000000-0005-0000-0000-000005040000}"/>
    <cellStyle name="Normal 11 2 3" xfId="1052" xr:uid="{00000000-0005-0000-0000-000006040000}"/>
    <cellStyle name="Normal 11 2 4" xfId="1053" xr:uid="{00000000-0005-0000-0000-000007040000}"/>
    <cellStyle name="Normal 11 3" xfId="1054" xr:uid="{00000000-0005-0000-0000-000008040000}"/>
    <cellStyle name="Normal 11 3 2" xfId="1055" xr:uid="{00000000-0005-0000-0000-000009040000}"/>
    <cellStyle name="Normal 11 3 3" xfId="1056" xr:uid="{00000000-0005-0000-0000-00000A040000}"/>
    <cellStyle name="Normal 11 3 4" xfId="1057" xr:uid="{00000000-0005-0000-0000-00000B040000}"/>
    <cellStyle name="Normal 11 4" xfId="1049" xr:uid="{00000000-0005-0000-0000-00000C040000}"/>
    <cellStyle name="Normal 12" xfId="112" xr:uid="{00000000-0005-0000-0000-00000D040000}"/>
    <cellStyle name="Normal 13" xfId="114" xr:uid="{00000000-0005-0000-0000-00000E040000}"/>
    <cellStyle name="Normal 14" xfId="1058" xr:uid="{00000000-0005-0000-0000-00000F040000}"/>
    <cellStyle name="Normal 14 2" xfId="1059" xr:uid="{00000000-0005-0000-0000-000010040000}"/>
    <cellStyle name="Normal 14 3" xfId="1060" xr:uid="{00000000-0005-0000-0000-000011040000}"/>
    <cellStyle name="Normal 15" xfId="1061" xr:uid="{00000000-0005-0000-0000-000012040000}"/>
    <cellStyle name="Normal 2" xfId="20" xr:uid="{00000000-0005-0000-0000-000013040000}"/>
    <cellStyle name="Normal 2 10" xfId="145" xr:uid="{00000000-0005-0000-0000-000014040000}"/>
    <cellStyle name="Normal 2 2" xfId="21" xr:uid="{00000000-0005-0000-0000-000015040000}"/>
    <cellStyle name="Normal 2 2 2" xfId="22" xr:uid="{00000000-0005-0000-0000-000016040000}"/>
    <cellStyle name="Normal 2 2 3" xfId="23" xr:uid="{00000000-0005-0000-0000-000017040000}"/>
    <cellStyle name="Normal 2 2 4" xfId="24" xr:uid="{00000000-0005-0000-0000-000018040000}"/>
    <cellStyle name="Normal 2 2 5" xfId="25" xr:uid="{00000000-0005-0000-0000-000019040000}"/>
    <cellStyle name="Normal 2 2 6" xfId="85" xr:uid="{00000000-0005-0000-0000-00001A040000}"/>
    <cellStyle name="Normal 2 2 6 2" xfId="1062" xr:uid="{00000000-0005-0000-0000-00001B040000}"/>
    <cellStyle name="Normal 2 2 6 2 2" xfId="1063" xr:uid="{00000000-0005-0000-0000-00001C040000}"/>
    <cellStyle name="Normal 2 2 6 2 2 2" xfId="1064" xr:uid="{00000000-0005-0000-0000-00001D040000}"/>
    <cellStyle name="Normal 2 2 6 2 3" xfId="1065" xr:uid="{00000000-0005-0000-0000-00001E040000}"/>
    <cellStyle name="Normal 2 2 6 2 4" xfId="1066" xr:uid="{00000000-0005-0000-0000-00001F040000}"/>
    <cellStyle name="Normal 2 2 6 3" xfId="1067" xr:uid="{00000000-0005-0000-0000-000020040000}"/>
    <cellStyle name="Normal 2 2 6 4" xfId="1068" xr:uid="{00000000-0005-0000-0000-000021040000}"/>
    <cellStyle name="Normal 2 2 6 4 2" xfId="1069" xr:uid="{00000000-0005-0000-0000-000022040000}"/>
    <cellStyle name="Normal 2 2 6 5" xfId="1070" xr:uid="{00000000-0005-0000-0000-000023040000}"/>
    <cellStyle name="Normal 2 2_PLANTILLA FINAL CON ANALISIS" xfId="26" xr:uid="{00000000-0005-0000-0000-000024040000}"/>
    <cellStyle name="Normal 2 3" xfId="27" xr:uid="{00000000-0005-0000-0000-000025040000}"/>
    <cellStyle name="Normal 2 3 2" xfId="103" xr:uid="{00000000-0005-0000-0000-000026040000}"/>
    <cellStyle name="Normal 2 3 2 2" xfId="146" xr:uid="{00000000-0005-0000-0000-000027040000}"/>
    <cellStyle name="Normal 2 3 2 3" xfId="1071" xr:uid="{00000000-0005-0000-0000-000028040000}"/>
    <cellStyle name="Normal 2 3 3" xfId="147" xr:uid="{00000000-0005-0000-0000-000029040000}"/>
    <cellStyle name="Normal 2 3 3 2" xfId="148" xr:uid="{00000000-0005-0000-0000-00002A040000}"/>
    <cellStyle name="Normal 2 3 3 3" xfId="1072" xr:uid="{00000000-0005-0000-0000-00002B040000}"/>
    <cellStyle name="Normal 2 3 4" xfId="149" xr:uid="{00000000-0005-0000-0000-00002C040000}"/>
    <cellStyle name="Normal 2 3 6" xfId="1073" xr:uid="{00000000-0005-0000-0000-00002D040000}"/>
    <cellStyle name="Normal 2 4" xfId="28" xr:uid="{00000000-0005-0000-0000-00002E040000}"/>
    <cellStyle name="Normal 2 4 2" xfId="116" xr:uid="{00000000-0005-0000-0000-00002F040000}"/>
    <cellStyle name="Normal 2 4 2 2" xfId="1074" xr:uid="{00000000-0005-0000-0000-000030040000}"/>
    <cellStyle name="Normal 2 4 2 2 2" xfId="1075" xr:uid="{00000000-0005-0000-0000-000031040000}"/>
    <cellStyle name="Normal 2 4 2 3" xfId="1076" xr:uid="{00000000-0005-0000-0000-000032040000}"/>
    <cellStyle name="Normal 2 4 2 3 2" xfId="1077" xr:uid="{00000000-0005-0000-0000-000033040000}"/>
    <cellStyle name="Normal 2 4 2 4" xfId="1078" xr:uid="{00000000-0005-0000-0000-000034040000}"/>
    <cellStyle name="Normal 2 5" xfId="29" xr:uid="{00000000-0005-0000-0000-000035040000}"/>
    <cellStyle name="Normal 2 6" xfId="30" xr:uid="{00000000-0005-0000-0000-000036040000}"/>
    <cellStyle name="Normal 2 7" xfId="150" xr:uid="{00000000-0005-0000-0000-000037040000}"/>
    <cellStyle name="Normal 2 8" xfId="151" xr:uid="{00000000-0005-0000-0000-000038040000}"/>
    <cellStyle name="Normal 2 9" xfId="152" xr:uid="{00000000-0005-0000-0000-000039040000}"/>
    <cellStyle name="Normal 2_13.02 (2)" xfId="153" xr:uid="{00000000-0005-0000-0000-00003A040000}"/>
    <cellStyle name="Normal 3" xfId="31" xr:uid="{00000000-0005-0000-0000-00003B040000}"/>
    <cellStyle name="Normal 3 2" xfId="63" xr:uid="{00000000-0005-0000-0000-00003C040000}"/>
    <cellStyle name="Normal 3 2 2" xfId="87" xr:uid="{00000000-0005-0000-0000-00003D040000}"/>
    <cellStyle name="Normal 3 2 2 2" xfId="110" xr:uid="{00000000-0005-0000-0000-00003E040000}"/>
    <cellStyle name="Normal 3 2 2 2 2" xfId="1079" xr:uid="{00000000-0005-0000-0000-00003F040000}"/>
    <cellStyle name="Normal 3 2 2 2 2 2" xfId="1080" xr:uid="{00000000-0005-0000-0000-000040040000}"/>
    <cellStyle name="Normal 3 2 2 2 3" xfId="1081" xr:uid="{00000000-0005-0000-0000-000041040000}"/>
    <cellStyle name="Normal 3 2 2 2 3 2" xfId="1082" xr:uid="{00000000-0005-0000-0000-000042040000}"/>
    <cellStyle name="Normal 3 2 2 2 4" xfId="1083" xr:uid="{00000000-0005-0000-0000-000043040000}"/>
    <cellStyle name="Normal 3 2 3" xfId="154" xr:uid="{00000000-0005-0000-0000-000044040000}"/>
    <cellStyle name="Normal 3 2 4" xfId="1084" xr:uid="{00000000-0005-0000-0000-000045040000}"/>
    <cellStyle name="Normal 3 2 4 2" xfId="1085" xr:uid="{00000000-0005-0000-0000-000046040000}"/>
    <cellStyle name="Normal 3 2 4 2 2" xfId="1086" xr:uid="{00000000-0005-0000-0000-000047040000}"/>
    <cellStyle name="Normal 3 2 4 3" xfId="1087" xr:uid="{00000000-0005-0000-0000-000048040000}"/>
    <cellStyle name="Normal 3 3" xfId="100" xr:uid="{00000000-0005-0000-0000-000049040000}"/>
    <cellStyle name="Normal 3 3 2" xfId="155" xr:uid="{00000000-0005-0000-0000-00004A040000}"/>
    <cellStyle name="Normal 3 3 2 2" xfId="1088" xr:uid="{00000000-0005-0000-0000-00004B040000}"/>
    <cellStyle name="Normal 3 3 2 3" xfId="1089" xr:uid="{00000000-0005-0000-0000-00004C040000}"/>
    <cellStyle name="Normal 3 3 3" xfId="1090" xr:uid="{00000000-0005-0000-0000-00004D040000}"/>
    <cellStyle name="Normal 3 3 3 2" xfId="1091" xr:uid="{00000000-0005-0000-0000-00004E040000}"/>
    <cellStyle name="Normal 3 3 3 2 2" xfId="1092" xr:uid="{00000000-0005-0000-0000-00004F040000}"/>
    <cellStyle name="Normal 3 3 3 3" xfId="1093" xr:uid="{00000000-0005-0000-0000-000050040000}"/>
    <cellStyle name="Normal 3 4" xfId="118" xr:uid="{00000000-0005-0000-0000-000051040000}"/>
    <cellStyle name="Normal 3 4 2" xfId="156" xr:uid="{00000000-0005-0000-0000-000052040000}"/>
    <cellStyle name="Normal 3 4 3" xfId="1094" xr:uid="{00000000-0005-0000-0000-000053040000}"/>
    <cellStyle name="Normal 3 6" xfId="1095" xr:uid="{00000000-0005-0000-0000-000054040000}"/>
    <cellStyle name="Normal 4" xfId="123" xr:uid="{00000000-0005-0000-0000-000055040000}"/>
    <cellStyle name="Normal 4 2" xfId="32" xr:uid="{00000000-0005-0000-0000-000056040000}"/>
    <cellStyle name="Normal 4 3" xfId="93" xr:uid="{00000000-0005-0000-0000-000057040000}"/>
    <cellStyle name="Normal 4 3 2" xfId="158" xr:uid="{00000000-0005-0000-0000-000058040000}"/>
    <cellStyle name="Normal 4 3 3" xfId="1096" xr:uid="{00000000-0005-0000-0000-000059040000}"/>
    <cellStyle name="Normal 4 4" xfId="157" xr:uid="{00000000-0005-0000-0000-00005A040000}"/>
    <cellStyle name="Normal 5" xfId="88" xr:uid="{00000000-0005-0000-0000-00005B040000}"/>
    <cellStyle name="Normal 5 2" xfId="104" xr:uid="{00000000-0005-0000-0000-00005C040000}"/>
    <cellStyle name="Normal 5 2 2" xfId="122" xr:uid="{00000000-0005-0000-0000-00005D040000}"/>
    <cellStyle name="Normal 5 2 2 2" xfId="1097" xr:uid="{00000000-0005-0000-0000-00005E040000}"/>
    <cellStyle name="Normal 5 2 2 3" xfId="1098" xr:uid="{00000000-0005-0000-0000-00005F040000}"/>
    <cellStyle name="Normal 5 2 3" xfId="1099" xr:uid="{00000000-0005-0000-0000-000060040000}"/>
    <cellStyle name="Normal 5 3" xfId="98" xr:uid="{00000000-0005-0000-0000-000061040000}"/>
    <cellStyle name="Normal 5 3 2" xfId="1101" xr:uid="{00000000-0005-0000-0000-000062040000}"/>
    <cellStyle name="Normal 5 3 3" xfId="1102" xr:uid="{00000000-0005-0000-0000-000063040000}"/>
    <cellStyle name="Normal 5 3 4" xfId="1103" xr:uid="{00000000-0005-0000-0000-000064040000}"/>
    <cellStyle name="Normal 5 3 5" xfId="1104" xr:uid="{00000000-0005-0000-0000-000065040000}"/>
    <cellStyle name="Normal 5 3 6" xfId="1100" xr:uid="{00000000-0005-0000-0000-000066040000}"/>
    <cellStyle name="Normal 5 4" xfId="106" xr:uid="{00000000-0005-0000-0000-000067040000}"/>
    <cellStyle name="Normal 5 4 2" xfId="1105" xr:uid="{00000000-0005-0000-0000-000068040000}"/>
    <cellStyle name="Normal 5 4 3" xfId="1106" xr:uid="{00000000-0005-0000-0000-000069040000}"/>
    <cellStyle name="Normal 5 5" xfId="108" xr:uid="{00000000-0005-0000-0000-00006A040000}"/>
    <cellStyle name="Normal 5 5 2" xfId="1107" xr:uid="{00000000-0005-0000-0000-00006B040000}"/>
    <cellStyle name="Normal 5 5 3" xfId="1108" xr:uid="{00000000-0005-0000-0000-00006C040000}"/>
    <cellStyle name="Normal 5 6" xfId="113" xr:uid="{00000000-0005-0000-0000-00006D040000}"/>
    <cellStyle name="Normal 5 7" xfId="119" xr:uid="{00000000-0005-0000-0000-00006E040000}"/>
    <cellStyle name="Normal 5 8" xfId="1109" xr:uid="{00000000-0005-0000-0000-00006F040000}"/>
    <cellStyle name="Normal 5 8 2" xfId="1110" xr:uid="{00000000-0005-0000-0000-000070040000}"/>
    <cellStyle name="Normal 5 8 3" xfId="1111" xr:uid="{00000000-0005-0000-0000-000071040000}"/>
    <cellStyle name="Normal 6" xfId="81" xr:uid="{00000000-0005-0000-0000-000072040000}"/>
    <cellStyle name="Normal 6 2" xfId="159" xr:uid="{00000000-0005-0000-0000-000073040000}"/>
    <cellStyle name="Normal 6 3" xfId="1112" xr:uid="{00000000-0005-0000-0000-000074040000}"/>
    <cellStyle name="Normal 6 3 2" xfId="1113" xr:uid="{00000000-0005-0000-0000-000075040000}"/>
    <cellStyle name="Normal 6 3 2 2" xfId="1114" xr:uid="{00000000-0005-0000-0000-000076040000}"/>
    <cellStyle name="Normal 6 3 2 2 2" xfId="1115" xr:uid="{00000000-0005-0000-0000-000077040000}"/>
    <cellStyle name="Normal 6 3 2 2 3" xfId="1116" xr:uid="{00000000-0005-0000-0000-000078040000}"/>
    <cellStyle name="Normal 6 3 2 2 4" xfId="1117" xr:uid="{00000000-0005-0000-0000-000079040000}"/>
    <cellStyle name="Normal 6 3 2 2 5" xfId="1118" xr:uid="{00000000-0005-0000-0000-00007A040000}"/>
    <cellStyle name="Normal 6 3 2 3" xfId="1119" xr:uid="{00000000-0005-0000-0000-00007B040000}"/>
    <cellStyle name="Normal 6 3 3" xfId="1120" xr:uid="{00000000-0005-0000-0000-00007C040000}"/>
    <cellStyle name="Normal 6 3 3 2" xfId="1121" xr:uid="{00000000-0005-0000-0000-00007D040000}"/>
    <cellStyle name="Normal 6 3 3 2 2" xfId="1122" xr:uid="{00000000-0005-0000-0000-00007E040000}"/>
    <cellStyle name="Normal 6 3 3 2 3" xfId="1123" xr:uid="{00000000-0005-0000-0000-00007F040000}"/>
    <cellStyle name="Normal 6 3 3 3" xfId="1124" xr:uid="{00000000-0005-0000-0000-000080040000}"/>
    <cellStyle name="Normal 6 3 3 4" xfId="1125" xr:uid="{00000000-0005-0000-0000-000081040000}"/>
    <cellStyle name="Normal 6 3 4" xfId="1126" xr:uid="{00000000-0005-0000-0000-000082040000}"/>
    <cellStyle name="Normal 6 4" xfId="1127" xr:uid="{00000000-0005-0000-0000-000083040000}"/>
    <cellStyle name="Normal 6 5" xfId="1128" xr:uid="{00000000-0005-0000-0000-000084040000}"/>
    <cellStyle name="Normal 6 6" xfId="1129" xr:uid="{00000000-0005-0000-0000-000085040000}"/>
    <cellStyle name="Normal 7" xfId="62" xr:uid="{00000000-0005-0000-0000-000086040000}"/>
    <cellStyle name="Normal 7 2" xfId="99" xr:uid="{00000000-0005-0000-0000-000087040000}"/>
    <cellStyle name="Normal 7 3" xfId="121" xr:uid="{00000000-0005-0000-0000-000088040000}"/>
    <cellStyle name="Normal 7 4" xfId="160" xr:uid="{00000000-0005-0000-0000-000089040000}"/>
    <cellStyle name="Normal 7 4 2" xfId="1130" xr:uid="{00000000-0005-0000-0000-00008A040000}"/>
    <cellStyle name="Normal 7 5" xfId="1131" xr:uid="{00000000-0005-0000-0000-00008B040000}"/>
    <cellStyle name="Normal 8" xfId="95" xr:uid="{00000000-0005-0000-0000-00008C040000}"/>
    <cellStyle name="Normal 8 2" xfId="161" xr:uid="{00000000-0005-0000-0000-00008D040000}"/>
    <cellStyle name="Normal 8 3" xfId="1132" xr:uid="{00000000-0005-0000-0000-00008E040000}"/>
    <cellStyle name="Normal 9" xfId="94" xr:uid="{00000000-0005-0000-0000-00008F040000}"/>
    <cellStyle name="Normal 9 2" xfId="162" xr:uid="{00000000-0005-0000-0000-000090040000}"/>
    <cellStyle name="Normal 9 3" xfId="1133" xr:uid="{00000000-0005-0000-0000-000091040000}"/>
    <cellStyle name="Normal 9 4" xfId="1134" xr:uid="{00000000-0005-0000-0000-000092040000}"/>
    <cellStyle name="Normal 9 5" xfId="1135" xr:uid="{00000000-0005-0000-0000-000093040000}"/>
    <cellStyle name="Notas 2" xfId="72" xr:uid="{00000000-0005-0000-0000-000094040000}"/>
    <cellStyle name="Notas 2 2" xfId="1136" xr:uid="{00000000-0005-0000-0000-000095040000}"/>
    <cellStyle name="Notas 2 2 2" xfId="1137" xr:uid="{00000000-0005-0000-0000-000096040000}"/>
    <cellStyle name="Notas 2 3" xfId="1138" xr:uid="{00000000-0005-0000-0000-000097040000}"/>
    <cellStyle name="Notas 2 3 2" xfId="1139" xr:uid="{00000000-0005-0000-0000-000098040000}"/>
    <cellStyle name="Notas 2 4" xfId="1140" xr:uid="{00000000-0005-0000-0000-000099040000}"/>
    <cellStyle name="Porcentual 2" xfId="33" xr:uid="{00000000-0005-0000-0000-00009A040000}"/>
    <cellStyle name="Porcentual 2 2" xfId="1141" xr:uid="{00000000-0005-0000-0000-00009B040000}"/>
    <cellStyle name="Porcentual 3" xfId="34" xr:uid="{00000000-0005-0000-0000-00009C040000}"/>
    <cellStyle name="Salida 2" xfId="73" xr:uid="{00000000-0005-0000-0000-00009D040000}"/>
    <cellStyle name="Salida 2 2" xfId="1142" xr:uid="{00000000-0005-0000-0000-00009E040000}"/>
    <cellStyle name="Texto de advertencia 2" xfId="74" xr:uid="{00000000-0005-0000-0000-00009F040000}"/>
    <cellStyle name="Texto de advertencia 2 2" xfId="1143" xr:uid="{00000000-0005-0000-0000-0000A0040000}"/>
    <cellStyle name="Texto explicativo 2" xfId="75" xr:uid="{00000000-0005-0000-0000-0000A1040000}"/>
    <cellStyle name="Texto explicativo 2 2" xfId="1144" xr:uid="{00000000-0005-0000-0000-0000A2040000}"/>
    <cellStyle name="Título 1 2" xfId="77" xr:uid="{00000000-0005-0000-0000-0000A3040000}"/>
    <cellStyle name="Título 1 2 2" xfId="1145" xr:uid="{00000000-0005-0000-0000-0000A4040000}"/>
    <cellStyle name="Título 2 2" xfId="78" xr:uid="{00000000-0005-0000-0000-0000A5040000}"/>
    <cellStyle name="Título 2 2 2" xfId="1146" xr:uid="{00000000-0005-0000-0000-0000A6040000}"/>
    <cellStyle name="Título 3 2" xfId="79" xr:uid="{00000000-0005-0000-0000-0000A7040000}"/>
    <cellStyle name="Título 3 2 2" xfId="1147" xr:uid="{00000000-0005-0000-0000-0000A8040000}"/>
    <cellStyle name="Título 4" xfId="76" xr:uid="{00000000-0005-0000-0000-0000A9040000}"/>
    <cellStyle name="Título 4 2" xfId="1148" xr:uid="{00000000-0005-0000-0000-0000AA040000}"/>
    <cellStyle name="Total 2" xfId="80" xr:uid="{00000000-0005-0000-0000-0000AB040000}"/>
    <cellStyle name="Total 2 2" xfId="1149" xr:uid="{00000000-0005-0000-0000-0000AC040000}"/>
    <cellStyle name="好" xfId="1150" xr:uid="{00000000-0005-0000-0000-0000AD040000}"/>
    <cellStyle name="好 2" xfId="1151" xr:uid="{00000000-0005-0000-0000-0000AE040000}"/>
    <cellStyle name="好 3" xfId="1152" xr:uid="{00000000-0005-0000-0000-0000AF040000}"/>
    <cellStyle name="差" xfId="1153" xr:uid="{00000000-0005-0000-0000-0000B0040000}"/>
    <cellStyle name="差 2" xfId="1154" xr:uid="{00000000-0005-0000-0000-0000B1040000}"/>
    <cellStyle name="差 3" xfId="1155" xr:uid="{00000000-0005-0000-0000-0000B2040000}"/>
    <cellStyle name="常规_Sheet1" xfId="1156" xr:uid="{00000000-0005-0000-0000-0000B3040000}"/>
    <cellStyle name="强调文字颜色 1" xfId="1157" xr:uid="{00000000-0005-0000-0000-0000B4040000}"/>
    <cellStyle name="强调文字颜色 1 2" xfId="1158" xr:uid="{00000000-0005-0000-0000-0000B5040000}"/>
    <cellStyle name="强调文字颜色 1 3" xfId="1159" xr:uid="{00000000-0005-0000-0000-0000B6040000}"/>
    <cellStyle name="强调文字颜色 2" xfId="1160" xr:uid="{00000000-0005-0000-0000-0000B7040000}"/>
    <cellStyle name="强调文字颜色 2 2" xfId="1161" xr:uid="{00000000-0005-0000-0000-0000B8040000}"/>
    <cellStyle name="强调文字颜色 2 3" xfId="1162" xr:uid="{00000000-0005-0000-0000-0000B9040000}"/>
    <cellStyle name="强调文字颜色 3" xfId="1163" xr:uid="{00000000-0005-0000-0000-0000BA040000}"/>
    <cellStyle name="强调文字颜色 3 2" xfId="1164" xr:uid="{00000000-0005-0000-0000-0000BB040000}"/>
    <cellStyle name="强调文字颜色 3 3" xfId="1165" xr:uid="{00000000-0005-0000-0000-0000BC040000}"/>
    <cellStyle name="强调文字颜色 4" xfId="1166" xr:uid="{00000000-0005-0000-0000-0000BD040000}"/>
    <cellStyle name="强调文字颜色 4 2" xfId="1167" xr:uid="{00000000-0005-0000-0000-0000BE040000}"/>
    <cellStyle name="强调文字颜色 4 3" xfId="1168" xr:uid="{00000000-0005-0000-0000-0000BF040000}"/>
    <cellStyle name="强调文字颜色 5" xfId="1169" xr:uid="{00000000-0005-0000-0000-0000C0040000}"/>
    <cellStyle name="强调文字颜色 5 2" xfId="1170" xr:uid="{00000000-0005-0000-0000-0000C1040000}"/>
    <cellStyle name="强调文字颜色 5 3" xfId="1171" xr:uid="{00000000-0005-0000-0000-0000C2040000}"/>
    <cellStyle name="强调文字颜色 6" xfId="1172" xr:uid="{00000000-0005-0000-0000-0000C3040000}"/>
    <cellStyle name="强调文字颜色 6 2" xfId="1173" xr:uid="{00000000-0005-0000-0000-0000C4040000}"/>
    <cellStyle name="强调文字颜色 6 3" xfId="1174" xr:uid="{00000000-0005-0000-0000-0000C5040000}"/>
    <cellStyle name="标题" xfId="1175" xr:uid="{00000000-0005-0000-0000-0000C6040000}"/>
    <cellStyle name="标题 1" xfId="1176" xr:uid="{00000000-0005-0000-0000-0000C7040000}"/>
    <cellStyle name="标题 1 2" xfId="1177" xr:uid="{00000000-0005-0000-0000-0000C8040000}"/>
    <cellStyle name="标题 1 3" xfId="1178" xr:uid="{00000000-0005-0000-0000-0000C9040000}"/>
    <cellStyle name="标题 2" xfId="1179" xr:uid="{00000000-0005-0000-0000-0000CA040000}"/>
    <cellStyle name="标题 2 2" xfId="1180" xr:uid="{00000000-0005-0000-0000-0000CB040000}"/>
    <cellStyle name="标题 2 3" xfId="1181" xr:uid="{00000000-0005-0000-0000-0000CC040000}"/>
    <cellStyle name="标题 3" xfId="1182" xr:uid="{00000000-0005-0000-0000-0000CD040000}"/>
    <cellStyle name="标题 3 2" xfId="1183" xr:uid="{00000000-0005-0000-0000-0000CE040000}"/>
    <cellStyle name="标题 3 3" xfId="1184" xr:uid="{00000000-0005-0000-0000-0000CF040000}"/>
    <cellStyle name="标题 4" xfId="1185" xr:uid="{00000000-0005-0000-0000-0000D0040000}"/>
    <cellStyle name="标题 4 2" xfId="1186" xr:uid="{00000000-0005-0000-0000-0000D1040000}"/>
    <cellStyle name="标题 4 3" xfId="1187" xr:uid="{00000000-0005-0000-0000-0000D2040000}"/>
    <cellStyle name="标题 5" xfId="1188" xr:uid="{00000000-0005-0000-0000-0000D3040000}"/>
    <cellStyle name="标题 6" xfId="1189" xr:uid="{00000000-0005-0000-0000-0000D4040000}"/>
    <cellStyle name="检查单元格" xfId="1190" xr:uid="{00000000-0005-0000-0000-0000D5040000}"/>
    <cellStyle name="检查单元格 2" xfId="1191" xr:uid="{00000000-0005-0000-0000-0000D6040000}"/>
    <cellStyle name="检查单元格 3" xfId="1192" xr:uid="{00000000-0005-0000-0000-0000D7040000}"/>
    <cellStyle name="汇总" xfId="1193" xr:uid="{00000000-0005-0000-0000-0000D8040000}"/>
    <cellStyle name="汇总 2" xfId="1194" xr:uid="{00000000-0005-0000-0000-0000D9040000}"/>
    <cellStyle name="汇总 3" xfId="1195" xr:uid="{00000000-0005-0000-0000-0000DA040000}"/>
    <cellStyle name="注释" xfId="1196" xr:uid="{00000000-0005-0000-0000-0000DB040000}"/>
    <cellStyle name="注释 2" xfId="1197" xr:uid="{00000000-0005-0000-0000-0000DC040000}"/>
    <cellStyle name="注释 3" xfId="1198" xr:uid="{00000000-0005-0000-0000-0000DD040000}"/>
    <cellStyle name="解释性文本" xfId="1199" xr:uid="{00000000-0005-0000-0000-0000DE040000}"/>
    <cellStyle name="解释性文本 2" xfId="1200" xr:uid="{00000000-0005-0000-0000-0000DF040000}"/>
    <cellStyle name="解释性文本 3" xfId="1201" xr:uid="{00000000-0005-0000-0000-0000E0040000}"/>
    <cellStyle name="警告文本" xfId="1202" xr:uid="{00000000-0005-0000-0000-0000E1040000}"/>
    <cellStyle name="警告文本 2" xfId="1203" xr:uid="{00000000-0005-0000-0000-0000E2040000}"/>
    <cellStyle name="警告文本 3" xfId="1204" xr:uid="{00000000-0005-0000-0000-0000E3040000}"/>
    <cellStyle name="计算" xfId="1205" xr:uid="{00000000-0005-0000-0000-0000E4040000}"/>
    <cellStyle name="计算 2" xfId="1206" xr:uid="{00000000-0005-0000-0000-0000E5040000}"/>
    <cellStyle name="计算 3" xfId="1207" xr:uid="{00000000-0005-0000-0000-0000E6040000}"/>
    <cellStyle name="输入" xfId="1208" xr:uid="{00000000-0005-0000-0000-0000E7040000}"/>
    <cellStyle name="输入 2" xfId="1209" xr:uid="{00000000-0005-0000-0000-0000E8040000}"/>
    <cellStyle name="输入 3" xfId="1210" xr:uid="{00000000-0005-0000-0000-0000E9040000}"/>
    <cellStyle name="输出" xfId="1211" xr:uid="{00000000-0005-0000-0000-0000EA040000}"/>
    <cellStyle name="输出 2" xfId="1212" xr:uid="{00000000-0005-0000-0000-0000EB040000}"/>
    <cellStyle name="输出 3" xfId="1213" xr:uid="{00000000-0005-0000-0000-0000EC040000}"/>
    <cellStyle name="适中" xfId="1214" xr:uid="{00000000-0005-0000-0000-0000ED040000}"/>
    <cellStyle name="适中 2" xfId="1215" xr:uid="{00000000-0005-0000-0000-0000EE040000}"/>
    <cellStyle name="适中 3" xfId="1216" xr:uid="{00000000-0005-0000-0000-0000EF040000}"/>
    <cellStyle name="链接单元格" xfId="1217" xr:uid="{00000000-0005-0000-0000-0000F0040000}"/>
    <cellStyle name="链接单元格 2" xfId="1218" xr:uid="{00000000-0005-0000-0000-0000F1040000}"/>
    <cellStyle name="链接单元格 3" xfId="1219" xr:uid="{00000000-0005-0000-0000-0000F2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1382993</xdr:colOff>
      <xdr:row>51</xdr:row>
      <xdr:rowOff>528472</xdr:rowOff>
    </xdr:from>
    <xdr:to>
      <xdr:col>4</xdr:col>
      <xdr:colOff>2817220</xdr:colOff>
      <xdr:row>53</xdr:row>
      <xdr:rowOff>220704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79F51A-0193-4F66-B91A-125A353D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0798" y="1666826"/>
          <a:ext cx="1434227" cy="1643693"/>
        </a:xfrm>
        <a:prstGeom prst="rect">
          <a:avLst/>
        </a:prstGeom>
      </xdr:spPr>
    </xdr:pic>
    <xdr:clientData/>
  </xdr:twoCellAnchor>
  <xdr:twoCellAnchor editAs="oneCell">
    <xdr:from>
      <xdr:col>4</xdr:col>
      <xdr:colOff>149086</xdr:colOff>
      <xdr:row>51</xdr:row>
      <xdr:rowOff>530088</xdr:rowOff>
    </xdr:from>
    <xdr:to>
      <xdr:col>4</xdr:col>
      <xdr:colOff>1334372</xdr:colOff>
      <xdr:row>53</xdr:row>
      <xdr:rowOff>139392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473DE-88F1-440A-BB3E-FB12E0B73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6891" y="1668442"/>
          <a:ext cx="1185286" cy="1560765"/>
        </a:xfrm>
        <a:prstGeom prst="rect">
          <a:avLst/>
        </a:prstGeom>
      </xdr:spPr>
    </xdr:pic>
    <xdr:clientData/>
  </xdr:twoCellAnchor>
  <xdr:oneCellAnchor>
    <xdr:from>
      <xdr:col>4</xdr:col>
      <xdr:colOff>1382993</xdr:colOff>
      <xdr:row>54</xdr:row>
      <xdr:rowOff>528472</xdr:rowOff>
    </xdr:from>
    <xdr:ext cx="1434227" cy="1643693"/>
    <xdr:pic>
      <xdr:nvPicPr>
        <xdr:cNvPr id="4" name="Imagen 3">
          <a:extLst>
            <a:ext uri="{FF2B5EF4-FFF2-40B4-BE49-F238E27FC236}">
              <a16:creationId xmlns:a16="http://schemas.microsoft.com/office/drawing/2014/main" id="{6249F16C-E601-46B4-A2DD-BE44B061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4944" y="1666826"/>
          <a:ext cx="1434227" cy="1643693"/>
        </a:xfrm>
        <a:prstGeom prst="rect">
          <a:avLst/>
        </a:prstGeom>
      </xdr:spPr>
    </xdr:pic>
    <xdr:clientData/>
  </xdr:oneCellAnchor>
  <xdr:oneCellAnchor>
    <xdr:from>
      <xdr:col>4</xdr:col>
      <xdr:colOff>149086</xdr:colOff>
      <xdr:row>54</xdr:row>
      <xdr:rowOff>530088</xdr:rowOff>
    </xdr:from>
    <xdr:ext cx="1185286" cy="1560765"/>
    <xdr:pic>
      <xdr:nvPicPr>
        <xdr:cNvPr id="5" name="Imagen 4">
          <a:extLst>
            <a:ext uri="{FF2B5EF4-FFF2-40B4-BE49-F238E27FC236}">
              <a16:creationId xmlns:a16="http://schemas.microsoft.com/office/drawing/2014/main" id="{7C786C90-5AF0-4364-8C53-F93AE4B3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1037" y="1668442"/>
          <a:ext cx="1185286" cy="1560765"/>
        </a:xfrm>
        <a:prstGeom prst="rect">
          <a:avLst/>
        </a:prstGeom>
      </xdr:spPr>
    </xdr:pic>
    <xdr:clientData/>
  </xdr:oneCellAnchor>
  <xdr:twoCellAnchor editAs="oneCell">
    <xdr:from>
      <xdr:col>4</xdr:col>
      <xdr:colOff>1592265</xdr:colOff>
      <xdr:row>45</xdr:row>
      <xdr:rowOff>1417762</xdr:rowOff>
    </xdr:from>
    <xdr:to>
      <xdr:col>4</xdr:col>
      <xdr:colOff>2509025</xdr:colOff>
      <xdr:row>46</xdr:row>
      <xdr:rowOff>1091890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8F4FE9D-F59D-6DB4-8953-F52E213E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8881" y="2556116"/>
          <a:ext cx="916760" cy="1230652"/>
        </a:xfrm>
        <a:prstGeom prst="rect">
          <a:avLst/>
        </a:prstGeom>
      </xdr:spPr>
    </xdr:pic>
    <xdr:clientData/>
  </xdr:twoCellAnchor>
  <xdr:twoCellAnchor editAs="oneCell">
    <xdr:from>
      <xdr:col>4</xdr:col>
      <xdr:colOff>278778</xdr:colOff>
      <xdr:row>45</xdr:row>
      <xdr:rowOff>1433596</xdr:rowOff>
    </xdr:from>
    <xdr:to>
      <xdr:col>4</xdr:col>
      <xdr:colOff>1359055</xdr:colOff>
      <xdr:row>46</xdr:row>
      <xdr:rowOff>1115121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D472C93-1DDF-4475-873C-753DF570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5394" y="2571950"/>
          <a:ext cx="1080277" cy="1238049"/>
        </a:xfrm>
        <a:prstGeom prst="rect">
          <a:avLst/>
        </a:prstGeom>
      </xdr:spPr>
    </xdr:pic>
    <xdr:clientData/>
  </xdr:twoCellAnchor>
  <xdr:twoCellAnchor editAs="oneCell">
    <xdr:from>
      <xdr:col>4</xdr:col>
      <xdr:colOff>23232</xdr:colOff>
      <xdr:row>45</xdr:row>
      <xdr:rowOff>104542</xdr:rowOff>
    </xdr:from>
    <xdr:to>
      <xdr:col>4</xdr:col>
      <xdr:colOff>1521678</xdr:colOff>
      <xdr:row>45</xdr:row>
      <xdr:rowOff>1024438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549CDF-B7FE-AD7D-C4E7-61C85E56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39848" y="1242896"/>
          <a:ext cx="1498446" cy="919896"/>
        </a:xfrm>
        <a:prstGeom prst="rect">
          <a:avLst/>
        </a:prstGeom>
      </xdr:spPr>
    </xdr:pic>
    <xdr:clientData/>
  </xdr:twoCellAnchor>
  <xdr:twoCellAnchor editAs="oneCell">
    <xdr:from>
      <xdr:col>4</xdr:col>
      <xdr:colOff>1521677</xdr:colOff>
      <xdr:row>45</xdr:row>
      <xdr:rowOff>160340</xdr:rowOff>
    </xdr:from>
    <xdr:to>
      <xdr:col>4</xdr:col>
      <xdr:colOff>2787804</xdr:colOff>
      <xdr:row>45</xdr:row>
      <xdr:rowOff>1039442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E9E76B6-A136-799C-50FA-1AB47AF8C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38293" y="1298694"/>
          <a:ext cx="1266127" cy="879102"/>
        </a:xfrm>
        <a:prstGeom prst="rect">
          <a:avLst/>
        </a:prstGeom>
      </xdr:spPr>
    </xdr:pic>
    <xdr:clientData/>
  </xdr:twoCellAnchor>
  <xdr:twoCellAnchor editAs="oneCell">
    <xdr:from>
      <xdr:col>12</xdr:col>
      <xdr:colOff>442796</xdr:colOff>
      <xdr:row>45</xdr:row>
      <xdr:rowOff>732370</xdr:rowOff>
    </xdr:from>
    <xdr:to>
      <xdr:col>13</xdr:col>
      <xdr:colOff>628649</xdr:colOff>
      <xdr:row>47</xdr:row>
      <xdr:rowOff>36243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7C27824-9176-45E9-B27C-FCF650FE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36333" y="1870724"/>
          <a:ext cx="1800458" cy="2416920"/>
        </a:xfrm>
        <a:prstGeom prst="rect">
          <a:avLst/>
        </a:prstGeom>
      </xdr:spPr>
    </xdr:pic>
    <xdr:clientData/>
  </xdr:twoCellAnchor>
  <xdr:oneCellAnchor>
    <xdr:from>
      <xdr:col>4</xdr:col>
      <xdr:colOff>733902</xdr:colOff>
      <xdr:row>34</xdr:row>
      <xdr:rowOff>139393</xdr:rowOff>
    </xdr:from>
    <xdr:ext cx="1462452" cy="2021623"/>
    <xdr:pic>
      <xdr:nvPicPr>
        <xdr:cNvPr id="11" name="Imagen 10">
          <a:extLst>
            <a:ext uri="{FF2B5EF4-FFF2-40B4-BE49-F238E27FC236}">
              <a16:creationId xmlns:a16="http://schemas.microsoft.com/office/drawing/2014/main" id="{C524FD34-4A8C-4CE8-843B-D347C5881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8902" y="1282393"/>
          <a:ext cx="1462452" cy="2021623"/>
        </a:xfrm>
        <a:prstGeom prst="rect">
          <a:avLst/>
        </a:prstGeom>
      </xdr:spPr>
    </xdr:pic>
    <xdr:clientData/>
  </xdr:oneCellAnchor>
  <xdr:twoCellAnchor>
    <xdr:from>
      <xdr:col>4</xdr:col>
      <xdr:colOff>116157</xdr:colOff>
      <xdr:row>36</xdr:row>
      <xdr:rowOff>104543</xdr:rowOff>
    </xdr:from>
    <xdr:to>
      <xdr:col>4</xdr:col>
      <xdr:colOff>1544908</xdr:colOff>
      <xdr:row>37</xdr:row>
      <xdr:rowOff>1033811</xdr:rowOff>
    </xdr:to>
    <xdr:pic>
      <xdr:nvPicPr>
        <xdr:cNvPr id="13" name="Picture 21">
          <a:extLst>
            <a:ext uri="{FF2B5EF4-FFF2-40B4-BE49-F238E27FC236}">
              <a16:creationId xmlns:a16="http://schemas.microsoft.com/office/drawing/2014/main" id="{9DD7D401-6872-4B8E-99A2-7D6E3422C5E6}"/>
            </a:ext>
          </a:extLst>
        </xdr:cNvPr>
        <xdr:cNvPicPr/>
      </xdr:nvPicPr>
      <xdr:blipFill rotWithShape="1">
        <a:blip xmlns:r="http://schemas.openxmlformats.org/officeDocument/2006/relationships" r:embed="rId8" cstate="print"/>
        <a:srcRect l="14325" t="373" r="20340"/>
        <a:stretch/>
      </xdr:blipFill>
      <xdr:spPr>
        <a:xfrm>
          <a:off x="2032773" y="2706494"/>
          <a:ext cx="1428751" cy="2276707"/>
        </a:xfrm>
        <a:prstGeom prst="rect">
          <a:avLst/>
        </a:prstGeom>
      </xdr:spPr>
    </xdr:pic>
    <xdr:clientData/>
  </xdr:twoCellAnchor>
  <xdr:twoCellAnchor>
    <xdr:from>
      <xdr:col>4</xdr:col>
      <xdr:colOff>2090854</xdr:colOff>
      <xdr:row>36</xdr:row>
      <xdr:rowOff>243934</xdr:rowOff>
    </xdr:from>
    <xdr:to>
      <xdr:col>4</xdr:col>
      <xdr:colOff>2718110</xdr:colOff>
      <xdr:row>37</xdr:row>
      <xdr:rowOff>1080274</xdr:rowOff>
    </xdr:to>
    <xdr:pic>
      <xdr:nvPicPr>
        <xdr:cNvPr id="14" name="Picture 22">
          <a:extLst>
            <a:ext uri="{FF2B5EF4-FFF2-40B4-BE49-F238E27FC236}">
              <a16:creationId xmlns:a16="http://schemas.microsoft.com/office/drawing/2014/main" id="{015ED663-AA91-4344-A512-6AFF8A001F75}"/>
            </a:ext>
          </a:extLst>
        </xdr:cNvPr>
        <xdr:cNvPicPr/>
      </xdr:nvPicPr>
      <xdr:blipFill rotWithShape="1">
        <a:blip xmlns:r="http://schemas.openxmlformats.org/officeDocument/2006/relationships" r:embed="rId9" cstate="print"/>
        <a:srcRect l="45483" r="25174"/>
        <a:stretch/>
      </xdr:blipFill>
      <xdr:spPr>
        <a:xfrm>
          <a:off x="4007470" y="2845885"/>
          <a:ext cx="627256" cy="2183779"/>
        </a:xfrm>
        <a:prstGeom prst="rect">
          <a:avLst/>
        </a:prstGeom>
      </xdr:spPr>
    </xdr:pic>
    <xdr:clientData/>
  </xdr:twoCellAnchor>
  <xdr:oneCellAnchor>
    <xdr:from>
      <xdr:col>4</xdr:col>
      <xdr:colOff>1388629</xdr:colOff>
      <xdr:row>40</xdr:row>
      <xdr:rowOff>179004</xdr:rowOff>
    </xdr:from>
    <xdr:ext cx="1338304" cy="1950113"/>
    <xdr:pic>
      <xdr:nvPicPr>
        <xdr:cNvPr id="15" name="Imagen 14">
          <a:extLst>
            <a:ext uri="{FF2B5EF4-FFF2-40B4-BE49-F238E27FC236}">
              <a16:creationId xmlns:a16="http://schemas.microsoft.com/office/drawing/2014/main" id="{E61BA99E-21D0-41BC-8155-FC43832D0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293629" y="9435063"/>
          <a:ext cx="1338304" cy="1950113"/>
        </a:xfrm>
        <a:prstGeom prst="rect">
          <a:avLst/>
        </a:prstGeom>
      </xdr:spPr>
    </xdr:pic>
    <xdr:clientData/>
  </xdr:oneCellAnchor>
  <xdr:twoCellAnchor editAs="oneCell">
    <xdr:from>
      <xdr:col>4</xdr:col>
      <xdr:colOff>79672</xdr:colOff>
      <xdr:row>40</xdr:row>
      <xdr:rowOff>78313</xdr:rowOff>
    </xdr:from>
    <xdr:to>
      <xdr:col>4</xdr:col>
      <xdr:colOff>1335156</xdr:colOff>
      <xdr:row>41</xdr:row>
      <xdr:rowOff>885264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009FD6A-E1E9-042D-EC62-70BD0D89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84672" y="9334372"/>
          <a:ext cx="1255484" cy="1949951"/>
        </a:xfrm>
        <a:prstGeom prst="rect">
          <a:avLst/>
        </a:prstGeom>
      </xdr:spPr>
    </xdr:pic>
    <xdr:clientData/>
  </xdr:twoCellAnchor>
  <xdr:oneCellAnchor>
    <xdr:from>
      <xdr:col>4</xdr:col>
      <xdr:colOff>510611</xdr:colOff>
      <xdr:row>38</xdr:row>
      <xdr:rowOff>139536</xdr:rowOff>
    </xdr:from>
    <xdr:ext cx="1786595" cy="1905856"/>
    <xdr:pic>
      <xdr:nvPicPr>
        <xdr:cNvPr id="17" name="Imagen 16">
          <a:extLst>
            <a:ext uri="{FF2B5EF4-FFF2-40B4-BE49-F238E27FC236}">
              <a16:creationId xmlns:a16="http://schemas.microsoft.com/office/drawing/2014/main" id="{5A177562-53F8-44AC-8127-3E28027C0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611" y="6751007"/>
          <a:ext cx="1786595" cy="1905856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415638</xdr:colOff>
      <xdr:row>16</xdr:row>
      <xdr:rowOff>121227</xdr:rowOff>
    </xdr:from>
    <xdr:to>
      <xdr:col>4</xdr:col>
      <xdr:colOff>2258998</xdr:colOff>
      <xdr:row>17</xdr:row>
      <xdr:rowOff>1264229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82FB12A-1AD1-4B42-A589-A3B840FA76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b="2183"/>
        <a:stretch/>
      </xdr:blipFill>
      <xdr:spPr>
        <a:xfrm>
          <a:off x="3550229" y="14339454"/>
          <a:ext cx="1843360" cy="2718955"/>
        </a:xfrm>
        <a:prstGeom prst="rect">
          <a:avLst/>
        </a:prstGeom>
      </xdr:spPr>
    </xdr:pic>
    <xdr:clientData/>
  </xdr:twoCellAnchor>
  <xdr:twoCellAnchor editAs="oneCell">
    <xdr:from>
      <xdr:col>4</xdr:col>
      <xdr:colOff>502227</xdr:colOff>
      <xdr:row>14</xdr:row>
      <xdr:rowOff>192484</xdr:rowOff>
    </xdr:from>
    <xdr:to>
      <xdr:col>4</xdr:col>
      <xdr:colOff>2285999</xdr:colOff>
      <xdr:row>15</xdr:row>
      <xdr:rowOff>1046443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4A7F038B-CE1E-4BF2-81AE-F10C9EBFD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80954" y="10011893"/>
          <a:ext cx="1783772" cy="2308686"/>
        </a:xfrm>
        <a:prstGeom prst="rect">
          <a:avLst/>
        </a:prstGeom>
      </xdr:spPr>
    </xdr:pic>
    <xdr:clientData/>
  </xdr:twoCellAnchor>
  <xdr:twoCellAnchor editAs="oneCell">
    <xdr:from>
      <xdr:col>4</xdr:col>
      <xdr:colOff>1024248</xdr:colOff>
      <xdr:row>20</xdr:row>
      <xdr:rowOff>105148</xdr:rowOff>
    </xdr:from>
    <xdr:to>
      <xdr:col>4</xdr:col>
      <xdr:colOff>1771623</xdr:colOff>
      <xdr:row>21</xdr:row>
      <xdr:rowOff>1088573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0337098-7079-47E1-A3A9-756B3B4E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00105" y="19087112"/>
          <a:ext cx="747375" cy="2371354"/>
        </a:xfrm>
        <a:prstGeom prst="rect">
          <a:avLst/>
        </a:prstGeom>
      </xdr:spPr>
    </xdr:pic>
    <xdr:clientData/>
  </xdr:twoCellAnchor>
  <xdr:twoCellAnchor>
    <xdr:from>
      <xdr:col>4</xdr:col>
      <xdr:colOff>311727</xdr:colOff>
      <xdr:row>10</xdr:row>
      <xdr:rowOff>225138</xdr:rowOff>
    </xdr:from>
    <xdr:to>
      <xdr:col>4</xdr:col>
      <xdr:colOff>2320636</xdr:colOff>
      <xdr:row>11</xdr:row>
      <xdr:rowOff>848593</xdr:rowOff>
    </xdr:to>
    <xdr:pic>
      <xdr:nvPicPr>
        <xdr:cNvPr id="12" name="Picture 8">
          <a:extLst>
            <a:ext uri="{FF2B5EF4-FFF2-40B4-BE49-F238E27FC236}">
              <a16:creationId xmlns:a16="http://schemas.microsoft.com/office/drawing/2014/main" id="{AC2FF871-2C13-471E-9E3A-2E0350B66D47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290454" y="4814456"/>
          <a:ext cx="2008909" cy="1870364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12</xdr:row>
      <xdr:rowOff>363682</xdr:rowOff>
    </xdr:from>
    <xdr:to>
      <xdr:col>4</xdr:col>
      <xdr:colOff>2598707</xdr:colOff>
      <xdr:row>13</xdr:row>
      <xdr:rowOff>1125680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68B34E8-6B53-F945-5A02-F93D3B6B9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10000" y="5022273"/>
          <a:ext cx="2408207" cy="2320636"/>
        </a:xfrm>
        <a:prstGeom prst="rect">
          <a:avLst/>
        </a:prstGeom>
      </xdr:spPr>
    </xdr:pic>
    <xdr:clientData/>
  </xdr:twoCellAnchor>
  <xdr:twoCellAnchor editAs="oneCell">
    <xdr:from>
      <xdr:col>4</xdr:col>
      <xdr:colOff>173182</xdr:colOff>
      <xdr:row>8</xdr:row>
      <xdr:rowOff>415638</xdr:rowOff>
    </xdr:from>
    <xdr:to>
      <xdr:col>4</xdr:col>
      <xdr:colOff>2764454</xdr:colOff>
      <xdr:row>9</xdr:row>
      <xdr:rowOff>779320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B992739-0CAD-5EFB-B83D-72662D303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51909" y="1956956"/>
          <a:ext cx="2591272" cy="1887682"/>
        </a:xfrm>
        <a:prstGeom prst="rect">
          <a:avLst/>
        </a:prstGeom>
      </xdr:spPr>
    </xdr:pic>
    <xdr:clientData/>
  </xdr:twoCellAnchor>
  <xdr:oneCellAnchor>
    <xdr:from>
      <xdr:col>4</xdr:col>
      <xdr:colOff>389383</xdr:colOff>
      <xdr:row>18</xdr:row>
      <xdr:rowOff>312718</xdr:rowOff>
    </xdr:from>
    <xdr:ext cx="2195974" cy="2342562"/>
    <xdr:pic>
      <xdr:nvPicPr>
        <xdr:cNvPr id="22" name="Imagen 21">
          <a:extLst>
            <a:ext uri="{FF2B5EF4-FFF2-40B4-BE49-F238E27FC236}">
              <a16:creationId xmlns:a16="http://schemas.microsoft.com/office/drawing/2014/main" id="{76BECC7F-3DE3-4AB4-9E3C-EBA9EDF74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5240" y="16137825"/>
          <a:ext cx="2195974" cy="2342562"/>
        </a:xfrm>
        <a:prstGeom prst="rect">
          <a:avLst/>
        </a:prstGeom>
        <a:noFill/>
        <a:ln>
          <a:noFill/>
        </a:ln>
      </xdr:spPr>
    </xdr:pic>
    <xdr:clientData/>
  </xdr:oneCellAnchor>
  <xdr:twoCellAnchor editAs="oneCell">
    <xdr:from>
      <xdr:col>4</xdr:col>
      <xdr:colOff>164028</xdr:colOff>
      <xdr:row>22</xdr:row>
      <xdr:rowOff>317294</xdr:rowOff>
    </xdr:from>
    <xdr:to>
      <xdr:col>4</xdr:col>
      <xdr:colOff>2707757</xdr:colOff>
      <xdr:row>23</xdr:row>
      <xdr:rowOff>1428750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A8B820F-E9F5-6852-5E09-E225DCF6E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157599" y="22564973"/>
          <a:ext cx="2543729" cy="3016456"/>
        </a:xfrm>
        <a:prstGeom prst="rect">
          <a:avLst/>
        </a:prstGeom>
      </xdr:spPr>
    </xdr:pic>
    <xdr:clientData/>
  </xdr:twoCellAnchor>
  <xdr:twoCellAnchor>
    <xdr:from>
      <xdr:col>4</xdr:col>
      <xdr:colOff>381000</xdr:colOff>
      <xdr:row>24</xdr:row>
      <xdr:rowOff>176893</xdr:rowOff>
    </xdr:from>
    <xdr:to>
      <xdr:col>4</xdr:col>
      <xdr:colOff>2422071</xdr:colOff>
      <xdr:row>25</xdr:row>
      <xdr:rowOff>925287</xdr:rowOff>
    </xdr:to>
    <xdr:pic>
      <xdr:nvPicPr>
        <xdr:cNvPr id="18" name="Picture 3">
          <a:extLst>
            <a:ext uri="{FF2B5EF4-FFF2-40B4-BE49-F238E27FC236}">
              <a16:creationId xmlns:a16="http://schemas.microsoft.com/office/drawing/2014/main" id="{DB4B8A55-94BD-467C-8AA8-53AED97AF55E}"/>
            </a:ext>
          </a:extLst>
        </xdr:cNvPr>
        <xdr:cNvPicPr/>
      </xdr:nvPicPr>
      <xdr:blipFill rotWithShape="1">
        <a:blip xmlns:r="http://schemas.openxmlformats.org/officeDocument/2006/relationships" r:embed="rId20" cstate="print"/>
        <a:srcRect l="13837" t="5960" r="14466"/>
        <a:stretch/>
      </xdr:blipFill>
      <xdr:spPr>
        <a:xfrm>
          <a:off x="3374571" y="26234572"/>
          <a:ext cx="2041071" cy="1945822"/>
        </a:xfrm>
        <a:prstGeom prst="rect">
          <a:avLst/>
        </a:prstGeom>
      </xdr:spPr>
    </xdr:pic>
    <xdr:clientData/>
  </xdr:twoCellAnchor>
  <xdr:twoCellAnchor editAs="oneCell">
    <xdr:from>
      <xdr:col>4</xdr:col>
      <xdr:colOff>208975</xdr:colOff>
      <xdr:row>26</xdr:row>
      <xdr:rowOff>217713</xdr:rowOff>
    </xdr:from>
    <xdr:to>
      <xdr:col>4</xdr:col>
      <xdr:colOff>2286000</xdr:colOff>
      <xdr:row>27</xdr:row>
      <xdr:rowOff>938891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ADB1651-FDDD-4531-83EB-5CBF50D2F9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11094" t="21973" r="78598" b="15001"/>
        <a:stretch/>
      </xdr:blipFill>
      <xdr:spPr>
        <a:xfrm>
          <a:off x="3202546" y="28670249"/>
          <a:ext cx="2077025" cy="1918607"/>
        </a:xfrm>
        <a:prstGeom prst="rect">
          <a:avLst/>
        </a:prstGeom>
      </xdr:spPr>
    </xdr:pic>
    <xdr:clientData/>
  </xdr:twoCellAnchor>
  <xdr:twoCellAnchor editAs="oneCell">
    <xdr:from>
      <xdr:col>13</xdr:col>
      <xdr:colOff>33231</xdr:colOff>
      <xdr:row>2</xdr:row>
      <xdr:rowOff>421821</xdr:rowOff>
    </xdr:from>
    <xdr:to>
      <xdr:col>14</xdr:col>
      <xdr:colOff>1649726</xdr:colOff>
      <xdr:row>3</xdr:row>
      <xdr:rowOff>1453761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38D3A6E-C503-1CFF-C6B3-9BC92EC22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477838" y="1251857"/>
          <a:ext cx="2718674" cy="2610368"/>
        </a:xfrm>
        <a:prstGeom prst="rect">
          <a:avLst/>
        </a:prstGeom>
      </xdr:spPr>
    </xdr:pic>
    <xdr:clientData/>
  </xdr:twoCellAnchor>
  <xdr:twoCellAnchor editAs="oneCell">
    <xdr:from>
      <xdr:col>4</xdr:col>
      <xdr:colOff>340179</xdr:colOff>
      <xdr:row>2</xdr:row>
      <xdr:rowOff>340178</xdr:rowOff>
    </xdr:from>
    <xdr:to>
      <xdr:col>4</xdr:col>
      <xdr:colOff>2679092</xdr:colOff>
      <xdr:row>3</xdr:row>
      <xdr:rowOff>1115785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8166A9E-BB55-540D-5FF0-314FE536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16036" y="1170214"/>
          <a:ext cx="2338913" cy="23540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62"/>
  <sheetViews>
    <sheetView tabSelected="1" zoomScale="70" zoomScaleNormal="70" workbookViewId="0">
      <selection activeCell="K3" sqref="K3"/>
    </sheetView>
  </sheetViews>
  <sheetFormatPr defaultColWidth="11.42578125" defaultRowHeight="18.75"/>
  <cols>
    <col min="1" max="1" width="3.42578125" customWidth="1"/>
    <col min="2" max="2" width="5.42578125" customWidth="1"/>
    <col min="3" max="3" width="12.140625" customWidth="1"/>
    <col min="4" max="4" width="20.42578125" customWidth="1"/>
    <col min="5" max="5" width="43.42578125" customWidth="1"/>
    <col min="6" max="6" width="12.85546875" customWidth="1"/>
    <col min="7" max="7" width="17.5703125" customWidth="1"/>
    <col min="8" max="8" width="20.42578125" customWidth="1"/>
    <col min="9" max="9" width="84.28515625" customWidth="1"/>
    <col min="10" max="10" width="20" style="156" customWidth="1"/>
    <col min="11" max="12" width="13.5703125" customWidth="1"/>
    <col min="13" max="13" width="24.140625" style="139" customWidth="1"/>
    <col min="14" max="14" width="16.5703125" style="139" customWidth="1"/>
    <col min="15" max="15" width="39" style="139" customWidth="1"/>
    <col min="16" max="16" width="15.42578125" style="139" customWidth="1"/>
    <col min="17" max="17" width="15.5703125" customWidth="1"/>
    <col min="18" max="18" width="18.5703125" customWidth="1"/>
    <col min="19" max="19" width="14.85546875" customWidth="1"/>
    <col min="20" max="20" width="20.5703125" customWidth="1"/>
    <col min="21" max="21" width="14.5703125" customWidth="1"/>
    <col min="22" max="22" width="12.28515625" bestFit="1" customWidth="1"/>
    <col min="23" max="23" width="17.140625" customWidth="1"/>
    <col min="24" max="24" width="21.42578125" customWidth="1"/>
    <col min="25" max="25" width="23.42578125" customWidth="1"/>
    <col min="26" max="26" width="30.140625" customWidth="1"/>
    <col min="27" max="27" width="19" customWidth="1"/>
    <col min="28" max="28" width="7.28515625" customWidth="1"/>
    <col min="29" max="29" width="8.7109375" customWidth="1"/>
    <col min="30" max="30" width="14" customWidth="1"/>
    <col min="31" max="31" width="20.140625" customWidth="1"/>
    <col min="32" max="32" width="14.85546875" customWidth="1"/>
    <col min="33" max="33" width="22" customWidth="1"/>
    <col min="34" max="34" width="17.85546875" customWidth="1"/>
    <col min="35" max="35" width="19.42578125" customWidth="1"/>
    <col min="36" max="36" width="11.7109375" bestFit="1" customWidth="1"/>
    <col min="37" max="37" width="16.140625" customWidth="1"/>
    <col min="38" max="38" width="11.7109375" bestFit="1" customWidth="1"/>
    <col min="39" max="39" width="13.7109375" bestFit="1" customWidth="1"/>
    <col min="40" max="40" width="14.85546875" bestFit="1" customWidth="1"/>
    <col min="41" max="42" width="12.7109375" bestFit="1" customWidth="1"/>
    <col min="43" max="43" width="14.85546875" bestFit="1" customWidth="1"/>
    <col min="44" max="44" width="13.7109375" bestFit="1" customWidth="1"/>
    <col min="46" max="47" width="11.7109375" bestFit="1" customWidth="1"/>
  </cols>
  <sheetData>
    <row r="1" spans="2:48" ht="29.45" customHeight="1" thickBot="1">
      <c r="B1" s="296" t="s">
        <v>0</v>
      </c>
      <c r="C1" s="297"/>
      <c r="D1" s="297"/>
      <c r="E1" s="297"/>
      <c r="F1" s="297"/>
      <c r="G1" s="297"/>
      <c r="H1" s="297"/>
      <c r="I1" s="297"/>
      <c r="J1" s="298"/>
      <c r="K1" s="308" t="s">
        <v>1</v>
      </c>
      <c r="L1" s="2"/>
      <c r="M1" s="225" t="s">
        <v>2</v>
      </c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"/>
      <c r="AE1" s="2"/>
      <c r="AF1" s="2"/>
      <c r="AG1" s="2"/>
      <c r="AH1" s="2"/>
      <c r="AI1" s="2"/>
      <c r="AJ1" s="2"/>
      <c r="AK1" s="2"/>
    </row>
    <row r="2" spans="2:48" ht="36" customHeight="1" thickBot="1">
      <c r="B2" s="128" t="s">
        <v>3</v>
      </c>
      <c r="C2" s="129" t="s">
        <v>4</v>
      </c>
      <c r="D2" s="129" t="s">
        <v>5</v>
      </c>
      <c r="E2" s="129" t="s">
        <v>6</v>
      </c>
      <c r="F2" s="129" t="s">
        <v>7</v>
      </c>
      <c r="G2" s="130" t="s">
        <v>8</v>
      </c>
      <c r="H2" s="130" t="s">
        <v>9</v>
      </c>
      <c r="I2" s="131" t="s">
        <v>10</v>
      </c>
      <c r="J2" s="131" t="s">
        <v>11</v>
      </c>
      <c r="K2" s="1"/>
      <c r="L2" s="1"/>
      <c r="M2" s="140" t="s">
        <v>12</v>
      </c>
      <c r="N2" s="141" t="s">
        <v>13</v>
      </c>
      <c r="O2" s="141" t="s">
        <v>14</v>
      </c>
      <c r="P2" s="142" t="s">
        <v>15</v>
      </c>
      <c r="Q2" s="14" t="s">
        <v>16</v>
      </c>
      <c r="R2" s="15" t="s">
        <v>17</v>
      </c>
      <c r="S2" s="15" t="s">
        <v>18</v>
      </c>
      <c r="T2" s="15" t="s">
        <v>19</v>
      </c>
      <c r="U2" s="15" t="s">
        <v>20</v>
      </c>
      <c r="V2" s="15" t="s">
        <v>21</v>
      </c>
      <c r="W2" s="16" t="s">
        <v>22</v>
      </c>
      <c r="X2" s="3" t="s">
        <v>23</v>
      </c>
      <c r="Y2" s="4" t="s">
        <v>24</v>
      </c>
      <c r="Z2" s="8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10" t="s">
        <v>30</v>
      </c>
      <c r="AF2" s="11" t="s">
        <v>31</v>
      </c>
      <c r="AG2" s="11" t="s">
        <v>32</v>
      </c>
      <c r="AH2" s="5" t="s">
        <v>20</v>
      </c>
      <c r="AI2" s="6" t="s">
        <v>33</v>
      </c>
      <c r="AJ2" s="6" t="s">
        <v>34</v>
      </c>
      <c r="AK2" s="7" t="s">
        <v>35</v>
      </c>
      <c r="AN2" s="23" t="s">
        <v>36</v>
      </c>
      <c r="AO2" s="23" t="s">
        <v>37</v>
      </c>
      <c r="AP2" s="23" t="s">
        <v>38</v>
      </c>
      <c r="AQ2" s="23" t="s">
        <v>39</v>
      </c>
      <c r="AR2" s="23" t="s">
        <v>40</v>
      </c>
      <c r="AS2" s="23" t="s">
        <v>41</v>
      </c>
      <c r="AT2" s="24"/>
      <c r="AU2" s="25" t="s">
        <v>42</v>
      </c>
      <c r="AV2" s="25" t="s">
        <v>43</v>
      </c>
    </row>
    <row r="3" spans="2:48" s="115" customFormat="1" ht="124.5" customHeight="1">
      <c r="B3" s="288">
        <v>6</v>
      </c>
      <c r="C3" s="289" t="s">
        <v>44</v>
      </c>
      <c r="D3" s="290" t="s">
        <v>45</v>
      </c>
      <c r="E3" s="291" t="s">
        <v>46</v>
      </c>
      <c r="F3" s="164">
        <v>250</v>
      </c>
      <c r="G3" s="166">
        <v>10.9</v>
      </c>
      <c r="H3" s="223" t="s">
        <v>47</v>
      </c>
      <c r="I3" s="300" t="s">
        <v>48</v>
      </c>
      <c r="J3" s="167">
        <f t="shared" ref="J3:J4" si="0">F3*G3</f>
        <v>2725</v>
      </c>
      <c r="K3" s="172"/>
      <c r="L3" s="116"/>
      <c r="M3" s="281" t="s">
        <v>49</v>
      </c>
      <c r="N3" s="282"/>
      <c r="O3" s="284"/>
      <c r="P3" s="282"/>
      <c r="Q3" s="73">
        <v>6.1</v>
      </c>
      <c r="R3" s="74">
        <v>45</v>
      </c>
      <c r="S3" s="75">
        <f t="shared" ref="S3:S4" si="1">Q3*R3/100</f>
        <v>2.7450000000000001</v>
      </c>
      <c r="T3" s="76">
        <f t="shared" ref="T3:T4" si="2">S3*V3</f>
        <v>549</v>
      </c>
      <c r="U3" s="77">
        <f t="shared" ref="U3:U4" si="3">Q3+S3</f>
        <v>8.8449999999999989</v>
      </c>
      <c r="V3" s="74">
        <v>200</v>
      </c>
      <c r="W3" s="78">
        <f>Q3*6</f>
        <v>36.599999999999994</v>
      </c>
      <c r="X3" s="79">
        <v>180</v>
      </c>
      <c r="Y3" s="80">
        <f t="shared" ref="Y3:Y4" si="4">V3*U3+W3+X3</f>
        <v>1985.5999999999997</v>
      </c>
      <c r="Z3" s="286" t="s">
        <v>50</v>
      </c>
      <c r="AA3" s="81">
        <v>150</v>
      </c>
      <c r="AB3" s="82">
        <v>1</v>
      </c>
      <c r="AC3" s="82">
        <v>1</v>
      </c>
      <c r="AD3" s="82">
        <v>1</v>
      </c>
      <c r="AE3" s="83">
        <f t="shared" ref="AE3:AE4" si="5">AA3*AB3*AC3*AD3</f>
        <v>150</v>
      </c>
      <c r="AF3" s="84">
        <f t="shared" ref="AF3:AF4" si="6">V3/100*3.5</f>
        <v>7</v>
      </c>
      <c r="AG3" s="85">
        <f t="shared" ref="AG3:AG4" si="7">1%*(Y3+AE3+AF3)</f>
        <v>21.425999999999995</v>
      </c>
      <c r="AH3" s="86">
        <f t="shared" ref="AH3" si="8">Y3+AE3+AG3+AF3</f>
        <v>2164.0259999999994</v>
      </c>
      <c r="AI3" s="87">
        <f t="shared" ref="AI3:AI4" si="9">AH3/V3</f>
        <v>10.820129999999997</v>
      </c>
      <c r="AJ3" s="73">
        <f t="shared" ref="AJ3:AJ4" si="10">AI3*18%</f>
        <v>1.9476233999999994</v>
      </c>
      <c r="AK3" s="88">
        <f t="shared" ref="AK3:AK4" si="11">AI3+AJ3</f>
        <v>12.767753399999997</v>
      </c>
    </row>
    <row r="4" spans="2:48" s="115" customFormat="1" ht="124.5" customHeight="1" thickBot="1">
      <c r="B4" s="264"/>
      <c r="C4" s="278"/>
      <c r="D4" s="280"/>
      <c r="E4" s="306"/>
      <c r="F4" s="91">
        <v>100</v>
      </c>
      <c r="G4" s="121">
        <v>12.29</v>
      </c>
      <c r="H4" s="224"/>
      <c r="I4" s="307"/>
      <c r="J4" s="168">
        <f t="shared" si="0"/>
        <v>1229</v>
      </c>
      <c r="K4" s="172"/>
      <c r="L4" s="116"/>
      <c r="M4" s="281"/>
      <c r="N4" s="283"/>
      <c r="O4" s="285"/>
      <c r="P4" s="283"/>
      <c r="Q4" s="73">
        <v>6.2</v>
      </c>
      <c r="R4" s="74">
        <v>58</v>
      </c>
      <c r="S4" s="75">
        <f t="shared" si="1"/>
        <v>3.5960000000000001</v>
      </c>
      <c r="T4" s="76">
        <f t="shared" si="2"/>
        <v>359.6</v>
      </c>
      <c r="U4" s="77">
        <f t="shared" si="3"/>
        <v>9.7959999999999994</v>
      </c>
      <c r="V4" s="74">
        <v>100</v>
      </c>
      <c r="W4" s="78">
        <f>Q4*3</f>
        <v>18.600000000000001</v>
      </c>
      <c r="X4" s="79">
        <v>100</v>
      </c>
      <c r="Y4" s="80">
        <f t="shared" si="4"/>
        <v>1098.1999999999998</v>
      </c>
      <c r="Z4" s="286"/>
      <c r="AA4" s="81">
        <v>100</v>
      </c>
      <c r="AB4" s="82">
        <v>1</v>
      </c>
      <c r="AC4" s="82">
        <v>1</v>
      </c>
      <c r="AD4" s="82">
        <v>1</v>
      </c>
      <c r="AE4" s="83">
        <f t="shared" si="5"/>
        <v>100</v>
      </c>
      <c r="AF4" s="84">
        <f t="shared" si="6"/>
        <v>3.5</v>
      </c>
      <c r="AG4" s="85">
        <f t="shared" si="7"/>
        <v>12.016999999999998</v>
      </c>
      <c r="AH4" s="86">
        <f>Y4+AE4+AG4+AF4</f>
        <v>1213.7169999999999</v>
      </c>
      <c r="AI4" s="87">
        <f t="shared" si="9"/>
        <v>12.137169999999999</v>
      </c>
      <c r="AJ4" s="73">
        <f t="shared" si="10"/>
        <v>2.1846905999999997</v>
      </c>
      <c r="AK4" s="88">
        <f t="shared" si="11"/>
        <v>14.321860599999999</v>
      </c>
    </row>
    <row r="5" spans="2:48" s="154" customFormat="1" ht="29.25" customHeight="1">
      <c r="B5" s="181" t="s">
        <v>51</v>
      </c>
      <c r="J5" s="157"/>
      <c r="M5" s="155"/>
      <c r="N5" s="155"/>
      <c r="O5" s="155"/>
      <c r="P5" s="155"/>
    </row>
    <row r="6" spans="2:48" ht="19.5" thickBot="1"/>
    <row r="7" spans="2:48" ht="29.45" customHeight="1" thickBot="1">
      <c r="B7" s="296" t="s">
        <v>0</v>
      </c>
      <c r="C7" s="297"/>
      <c r="D7" s="297"/>
      <c r="E7" s="297"/>
      <c r="F7" s="297"/>
      <c r="G7" s="297"/>
      <c r="H7" s="297"/>
      <c r="I7" s="297"/>
      <c r="J7" s="298"/>
      <c r="K7" s="2"/>
      <c r="L7" s="2"/>
      <c r="M7" s="225" t="s">
        <v>2</v>
      </c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"/>
      <c r="AE7" s="2"/>
      <c r="AF7" s="2"/>
      <c r="AG7" s="2"/>
      <c r="AH7" s="2"/>
      <c r="AI7" s="2"/>
      <c r="AJ7" s="2"/>
      <c r="AK7" s="2"/>
    </row>
    <row r="8" spans="2:48" ht="36" customHeight="1" thickBot="1">
      <c r="B8" s="128" t="s">
        <v>3</v>
      </c>
      <c r="C8" s="129" t="s">
        <v>4</v>
      </c>
      <c r="D8" s="129" t="s">
        <v>5</v>
      </c>
      <c r="E8" s="129" t="s">
        <v>6</v>
      </c>
      <c r="F8" s="129" t="s">
        <v>7</v>
      </c>
      <c r="G8" s="130" t="s">
        <v>8</v>
      </c>
      <c r="H8" s="130" t="s">
        <v>9</v>
      </c>
      <c r="I8" s="131" t="s">
        <v>10</v>
      </c>
      <c r="J8" s="130" t="s">
        <v>11</v>
      </c>
      <c r="K8" s="1"/>
      <c r="L8" s="1"/>
      <c r="M8" s="140" t="s">
        <v>12</v>
      </c>
      <c r="N8" s="141" t="s">
        <v>13</v>
      </c>
      <c r="O8" s="141" t="s">
        <v>14</v>
      </c>
      <c r="P8" s="142" t="s">
        <v>15</v>
      </c>
      <c r="Q8" s="14" t="s">
        <v>16</v>
      </c>
      <c r="R8" s="15" t="s">
        <v>17</v>
      </c>
      <c r="S8" s="15" t="s">
        <v>18</v>
      </c>
      <c r="T8" s="15" t="s">
        <v>19</v>
      </c>
      <c r="U8" s="15" t="s">
        <v>20</v>
      </c>
      <c r="V8" s="15" t="s">
        <v>21</v>
      </c>
      <c r="W8" s="16" t="s">
        <v>22</v>
      </c>
      <c r="X8" s="3" t="s">
        <v>23</v>
      </c>
      <c r="Y8" s="4" t="s">
        <v>24</v>
      </c>
      <c r="Z8" s="8" t="s">
        <v>25</v>
      </c>
      <c r="AA8" s="9" t="s">
        <v>26</v>
      </c>
      <c r="AB8" s="9" t="s">
        <v>27</v>
      </c>
      <c r="AC8" s="9" t="s">
        <v>28</v>
      </c>
      <c r="AD8" s="9" t="s">
        <v>29</v>
      </c>
      <c r="AE8" s="10" t="s">
        <v>30</v>
      </c>
      <c r="AF8" s="11" t="s">
        <v>31</v>
      </c>
      <c r="AG8" s="11" t="s">
        <v>32</v>
      </c>
      <c r="AH8" s="5" t="s">
        <v>20</v>
      </c>
      <c r="AI8" s="6" t="s">
        <v>33</v>
      </c>
      <c r="AJ8" s="6" t="s">
        <v>34</v>
      </c>
      <c r="AK8" s="7" t="s">
        <v>35</v>
      </c>
      <c r="AN8" s="23" t="s">
        <v>36</v>
      </c>
      <c r="AO8" s="23" t="s">
        <v>37</v>
      </c>
      <c r="AP8" s="23" t="s">
        <v>38</v>
      </c>
      <c r="AQ8" s="23" t="s">
        <v>39</v>
      </c>
      <c r="AR8" s="23" t="s">
        <v>40</v>
      </c>
      <c r="AS8" s="23" t="s">
        <v>41</v>
      </c>
      <c r="AT8" s="24"/>
      <c r="AU8" s="25" t="s">
        <v>42</v>
      </c>
      <c r="AV8" s="25" t="s">
        <v>43</v>
      </c>
    </row>
    <row r="9" spans="2:48" s="2" customFormat="1" ht="120" customHeight="1" thickBot="1">
      <c r="B9" s="293">
        <v>1</v>
      </c>
      <c r="C9" s="299" t="s">
        <v>52</v>
      </c>
      <c r="D9" s="299"/>
      <c r="E9" s="294" t="s">
        <v>46</v>
      </c>
      <c r="F9" s="169">
        <f t="shared" ref="F9:F14" si="12">V9</f>
        <v>200</v>
      </c>
      <c r="G9" s="170">
        <v>5.49</v>
      </c>
      <c r="H9" s="292" t="s">
        <v>47</v>
      </c>
      <c r="I9" s="295" t="s">
        <v>53</v>
      </c>
      <c r="J9" s="171">
        <f t="shared" ref="J9:J16" si="13">F9*G9</f>
        <v>1098</v>
      </c>
      <c r="K9"/>
      <c r="L9"/>
      <c r="M9" s="195" t="s">
        <v>54</v>
      </c>
      <c r="N9" s="143" t="s">
        <v>55</v>
      </c>
      <c r="O9" s="144" t="s">
        <v>56</v>
      </c>
      <c r="P9" s="145"/>
      <c r="Q9" s="28">
        <f>2.2/1.08</f>
        <v>2.0370370370370372</v>
      </c>
      <c r="R9" s="29">
        <v>90</v>
      </c>
      <c r="S9" s="30">
        <f t="shared" ref="S9" si="14">Q9*R9/100</f>
        <v>1.8333333333333335</v>
      </c>
      <c r="T9" s="31">
        <f t="shared" ref="T9:T10" si="15">S9*V9</f>
        <v>366.66666666666669</v>
      </c>
      <c r="U9" s="32">
        <f t="shared" ref="U9:U10" si="16">Q9+S9</f>
        <v>3.8703703703703707</v>
      </c>
      <c r="V9" s="29">
        <v>200</v>
      </c>
      <c r="W9" s="33">
        <f>U9*5</f>
        <v>19.351851851851855</v>
      </c>
      <c r="X9" s="27">
        <v>160</v>
      </c>
      <c r="Y9" s="34">
        <f t="shared" ref="Y9:Y10" si="17">V9*U9+W9+X9</f>
        <v>953.42592592592598</v>
      </c>
      <c r="Z9" s="132" t="s">
        <v>57</v>
      </c>
      <c r="AA9" s="27">
        <v>90</v>
      </c>
      <c r="AB9" s="35">
        <v>1</v>
      </c>
      <c r="AC9" s="35">
        <v>1</v>
      </c>
      <c r="AD9" s="35">
        <v>1</v>
      </c>
      <c r="AE9" s="36">
        <f t="shared" ref="AE9:AE10" si="18">AA9*AB9*AC9*AD9</f>
        <v>90</v>
      </c>
      <c r="AF9" s="37">
        <v>15</v>
      </c>
      <c r="AG9" s="133">
        <f t="shared" ref="AG9:AG10" si="19">1%*(Y9+AE9+AF9)</f>
        <v>10.584259259259261</v>
      </c>
      <c r="AH9" s="38">
        <f t="shared" ref="AH9:AH10" si="20">Y9+AE9+AG9+AF9</f>
        <v>1069.0101851851853</v>
      </c>
      <c r="AI9" s="39">
        <f t="shared" ref="AI9:AI10" si="21">AH9/V9</f>
        <v>5.3450509259259267</v>
      </c>
      <c r="AJ9" s="40">
        <f t="shared" ref="AJ9:AJ10" si="22">AI9*18%</f>
        <v>0.96210916666666679</v>
      </c>
      <c r="AK9" s="41">
        <f t="shared" ref="AK9:AK10" si="23">AI9+AJ9</f>
        <v>6.3071600925925937</v>
      </c>
      <c r="AL9"/>
      <c r="AM9" s="17"/>
      <c r="AN9" s="18">
        <f t="shared" ref="AN9:AN10" si="24">AK9*V9</f>
        <v>1261.4320185185188</v>
      </c>
      <c r="AO9" s="19">
        <f t="shared" ref="AO9:AO10" si="25">(AK9-(AK9/1.18))*V9</f>
        <v>192.42183333333321</v>
      </c>
      <c r="AP9" s="19">
        <f t="shared" ref="AP9:AP10" si="26">(AK9-(AK9/1.02))*V9</f>
        <v>24.733961147421901</v>
      </c>
      <c r="AQ9" s="19">
        <f t="shared" ref="AQ9:AQ10" si="27">(AK9-(AK9/1.05))*V9</f>
        <v>60.068191358024769</v>
      </c>
      <c r="AR9" s="19">
        <f t="shared" ref="AR9:AR10" si="28">S9*V9</f>
        <v>366.66666666666669</v>
      </c>
      <c r="AS9" s="20">
        <f t="shared" ref="AS9:AS10" si="29">AR9-AQ9-AP9</f>
        <v>281.86451416122003</v>
      </c>
      <c r="AT9" s="21"/>
      <c r="AU9" s="22">
        <f>AR9*100/(AN9-AO9-AR9)</f>
        <v>52.206172193357943</v>
      </c>
      <c r="AV9" s="22">
        <f t="shared" ref="AV9:AV10" si="30">AS9*100/(AN9-AO9-AR9-AP9-AQ9)</f>
        <v>45.64301756511864</v>
      </c>
    </row>
    <row r="10" spans="2:48" s="2" customFormat="1" ht="120" customHeight="1" thickBot="1">
      <c r="B10" s="288"/>
      <c r="C10" s="210"/>
      <c r="D10" s="210"/>
      <c r="E10" s="212"/>
      <c r="F10" s="164">
        <f t="shared" si="12"/>
        <v>100</v>
      </c>
      <c r="G10" s="165">
        <v>6.99</v>
      </c>
      <c r="H10" s="223"/>
      <c r="I10" s="213"/>
      <c r="J10" s="167">
        <f t="shared" si="13"/>
        <v>699</v>
      </c>
      <c r="K10"/>
      <c r="L10"/>
      <c r="M10" s="196"/>
      <c r="N10" s="146"/>
      <c r="O10" s="147"/>
      <c r="P10" s="148"/>
      <c r="Q10" s="135">
        <v>2.2999999999999998</v>
      </c>
      <c r="R10" s="42">
        <v>90</v>
      </c>
      <c r="S10" s="43">
        <f>Q10*R10/100</f>
        <v>2.0699999999999998</v>
      </c>
      <c r="T10" s="44">
        <f t="shared" si="15"/>
        <v>206.99999999999997</v>
      </c>
      <c r="U10" s="45">
        <f t="shared" si="16"/>
        <v>4.3699999999999992</v>
      </c>
      <c r="V10" s="42">
        <v>100</v>
      </c>
      <c r="W10" s="46">
        <f>U10*3</f>
        <v>13.109999999999998</v>
      </c>
      <c r="X10" s="13">
        <v>110</v>
      </c>
      <c r="Y10" s="47">
        <f t="shared" si="17"/>
        <v>560.1099999999999</v>
      </c>
      <c r="Z10" s="132" t="s">
        <v>57</v>
      </c>
      <c r="AA10" s="26">
        <v>80</v>
      </c>
      <c r="AB10" s="48">
        <v>1</v>
      </c>
      <c r="AC10" s="48">
        <v>1</v>
      </c>
      <c r="AD10" s="48">
        <v>1</v>
      </c>
      <c r="AE10" s="49">
        <f t="shared" si="18"/>
        <v>80</v>
      </c>
      <c r="AF10" s="50">
        <v>10</v>
      </c>
      <c r="AG10" s="137">
        <f t="shared" si="19"/>
        <v>6.5010999999999992</v>
      </c>
      <c r="AH10" s="51">
        <f t="shared" si="20"/>
        <v>656.61109999999985</v>
      </c>
      <c r="AI10" s="52">
        <f t="shared" si="21"/>
        <v>6.5661109999999985</v>
      </c>
      <c r="AJ10" s="53">
        <f t="shared" si="22"/>
        <v>1.1818999799999996</v>
      </c>
      <c r="AK10" s="54">
        <f t="shared" si="23"/>
        <v>7.7480109799999983</v>
      </c>
      <c r="AL10"/>
      <c r="AM10" s="17"/>
      <c r="AN10" s="18">
        <f t="shared" si="24"/>
        <v>774.8010979999998</v>
      </c>
      <c r="AO10" s="19">
        <f t="shared" si="25"/>
        <v>118.18999799999989</v>
      </c>
      <c r="AP10" s="19">
        <f t="shared" si="26"/>
        <v>15.19217839215683</v>
      </c>
      <c r="AQ10" s="19">
        <f t="shared" si="27"/>
        <v>36.895290380952432</v>
      </c>
      <c r="AR10" s="19">
        <f t="shared" si="28"/>
        <v>206.99999999999997</v>
      </c>
      <c r="AS10" s="20">
        <f t="shared" si="29"/>
        <v>154.91253122689071</v>
      </c>
      <c r="AT10" s="21"/>
      <c r="AU10" s="22">
        <f t="shared" ref="AU10" si="31">AR10*100/(AN10-AO10-AR10)</f>
        <v>46.039788608421816</v>
      </c>
      <c r="AV10" s="22">
        <f t="shared" si="30"/>
        <v>38.969389253358081</v>
      </c>
    </row>
    <row r="11" spans="2:48" s="2" customFormat="1" ht="98.25" customHeight="1" thickBot="1">
      <c r="B11" s="288">
        <v>2</v>
      </c>
      <c r="C11" s="210" t="s">
        <v>58</v>
      </c>
      <c r="D11" s="210"/>
      <c r="E11" s="216" t="s">
        <v>46</v>
      </c>
      <c r="F11" s="164">
        <f t="shared" si="12"/>
        <v>200</v>
      </c>
      <c r="G11" s="165">
        <f>AI11</f>
        <v>6.5968517272727274</v>
      </c>
      <c r="H11" s="223" t="s">
        <v>47</v>
      </c>
      <c r="I11" s="213" t="s">
        <v>59</v>
      </c>
      <c r="J11" s="167">
        <f t="shared" si="13"/>
        <v>1319.3703454545455</v>
      </c>
      <c r="K11"/>
      <c r="L11"/>
      <c r="M11" s="195" t="s">
        <v>60</v>
      </c>
      <c r="N11" s="143"/>
      <c r="O11" s="205" t="s">
        <v>61</v>
      </c>
      <c r="P11" s="145"/>
      <c r="Q11" s="28">
        <f>3.6/1.1</f>
        <v>3.2727272727272725</v>
      </c>
      <c r="R11" s="29">
        <v>83</v>
      </c>
      <c r="S11" s="30">
        <f t="shared" ref="S11:S22" si="32">Q11*R11/100</f>
        <v>2.7163636363636363</v>
      </c>
      <c r="T11" s="31">
        <f t="shared" ref="T11:T22" si="33">S11*V11</f>
        <v>543.27272727272725</v>
      </c>
      <c r="U11" s="32">
        <f t="shared" ref="U11:U22" si="34">Q11+S11</f>
        <v>5.9890909090909084</v>
      </c>
      <c r="V11" s="29">
        <v>200</v>
      </c>
      <c r="W11" s="33">
        <f t="shared" ref="W11:W12" si="35">U11*1</f>
        <v>5.9890909090909084</v>
      </c>
      <c r="X11" s="27">
        <f>40+7.5</f>
        <v>47.5</v>
      </c>
      <c r="Y11" s="34">
        <f t="shared" ref="Y11:Y22" si="36">V11*U11+W11+X11</f>
        <v>1251.3072727272727</v>
      </c>
      <c r="Z11" s="132" t="s">
        <v>57</v>
      </c>
      <c r="AA11" s="27">
        <v>55</v>
      </c>
      <c r="AB11" s="35">
        <v>1</v>
      </c>
      <c r="AC11" s="35">
        <v>1</v>
      </c>
      <c r="AD11" s="35">
        <v>1</v>
      </c>
      <c r="AE11" s="36">
        <f t="shared" ref="AE11:AE22" si="37">AA11*AB11*AC11*AD11</f>
        <v>55</v>
      </c>
      <c r="AF11" s="37">
        <v>0</v>
      </c>
      <c r="AG11" s="133">
        <f>1%*(Y11+AE11+AF11)</f>
        <v>13.063072727272727</v>
      </c>
      <c r="AH11" s="38">
        <f t="shared" ref="AH11:AH22" si="38">Y11+AE11+AG11+AF11</f>
        <v>1319.3703454545455</v>
      </c>
      <c r="AI11" s="39">
        <f t="shared" ref="AI11:AI22" si="39">AH11/V11</f>
        <v>6.5968517272727274</v>
      </c>
      <c r="AJ11" s="40">
        <f t="shared" ref="AJ11:AJ22" si="40">AI11*18%</f>
        <v>1.1874333109090909</v>
      </c>
      <c r="AK11" s="41">
        <f t="shared" ref="AK11:AK22" si="41">AI11+AJ11</f>
        <v>7.7842850381818183</v>
      </c>
      <c r="AL11"/>
      <c r="AM11" s="17"/>
      <c r="AN11" s="18">
        <f t="shared" ref="AN11:AN22" si="42">AK11*V11</f>
        <v>1556.8570076363637</v>
      </c>
      <c r="AO11" s="19">
        <f t="shared" ref="AO11:AO22" si="43">(AK11-(AK11/1.18))*V11</f>
        <v>237.48666218181819</v>
      </c>
      <c r="AP11" s="19">
        <f t="shared" ref="AP11:AP22" si="44">(AK11-(AK11/1.02))*V11</f>
        <v>30.52660799286997</v>
      </c>
      <c r="AQ11" s="19">
        <f t="shared" ref="AQ11:AQ22" si="45">(AK11-(AK11/1.05))*V11</f>
        <v>74.136047982683976</v>
      </c>
      <c r="AR11" s="19">
        <f t="shared" ref="AR11:AR22" si="46">S11*V11</f>
        <v>543.27272727272725</v>
      </c>
      <c r="AS11" s="20">
        <f t="shared" ref="AS11:AS22" si="47">AR11-AQ11-AP11</f>
        <v>438.61007129717331</v>
      </c>
      <c r="AT11" s="21"/>
      <c r="AU11" s="22">
        <f>AR11*100/(AN11-AO11-AR11)</f>
        <v>70.000566236173327</v>
      </c>
      <c r="AV11" s="22">
        <f t="shared" ref="AV11:AV22" si="48">AS11*100/(AN11-AO11-AR11-AP11-AQ11)</f>
        <v>65.324282467500197</v>
      </c>
    </row>
    <row r="12" spans="2:48" s="2" customFormat="1" ht="98.25" customHeight="1" thickBot="1">
      <c r="B12" s="288"/>
      <c r="C12" s="210"/>
      <c r="D12" s="210"/>
      <c r="E12" s="294"/>
      <c r="F12" s="164">
        <f t="shared" si="12"/>
        <v>100</v>
      </c>
      <c r="G12" s="165">
        <f>AI12</f>
        <v>7.6487300000000005</v>
      </c>
      <c r="H12" s="223"/>
      <c r="I12" s="213"/>
      <c r="J12" s="167">
        <f t="shared" si="13"/>
        <v>764.87300000000005</v>
      </c>
      <c r="K12"/>
      <c r="L12"/>
      <c r="M12" s="196"/>
      <c r="N12" s="146"/>
      <c r="O12" s="206"/>
      <c r="P12" s="148"/>
      <c r="Q12" s="135">
        <v>3.6</v>
      </c>
      <c r="R12" s="42">
        <v>75</v>
      </c>
      <c r="S12" s="43">
        <f>Q12*R12/100</f>
        <v>2.7</v>
      </c>
      <c r="T12" s="44">
        <f t="shared" si="33"/>
        <v>270</v>
      </c>
      <c r="U12" s="45">
        <f t="shared" si="34"/>
        <v>6.3000000000000007</v>
      </c>
      <c r="V12" s="42">
        <v>100</v>
      </c>
      <c r="W12" s="46">
        <f t="shared" si="35"/>
        <v>6.3000000000000007</v>
      </c>
      <c r="X12" s="13">
        <f>50+7.5</f>
        <v>57.5</v>
      </c>
      <c r="Y12" s="47">
        <f t="shared" si="36"/>
        <v>693.80000000000007</v>
      </c>
      <c r="Z12" s="132" t="s">
        <v>57</v>
      </c>
      <c r="AA12" s="26">
        <v>60</v>
      </c>
      <c r="AB12" s="48">
        <v>1</v>
      </c>
      <c r="AC12" s="48">
        <v>1</v>
      </c>
      <c r="AD12" s="48">
        <v>1</v>
      </c>
      <c r="AE12" s="49">
        <f t="shared" si="37"/>
        <v>60</v>
      </c>
      <c r="AF12" s="50">
        <v>3.5</v>
      </c>
      <c r="AG12" s="137">
        <f t="shared" ref="AG12:AG13" si="49">1%*(Y12+AE12+AF12)</f>
        <v>7.5730000000000004</v>
      </c>
      <c r="AH12" s="51">
        <f t="shared" si="38"/>
        <v>764.87300000000005</v>
      </c>
      <c r="AI12" s="52">
        <f t="shared" si="39"/>
        <v>7.6487300000000005</v>
      </c>
      <c r="AJ12" s="53">
        <f t="shared" si="40"/>
        <v>1.3767714</v>
      </c>
      <c r="AK12" s="54">
        <f t="shared" si="41"/>
        <v>9.0255013999999996</v>
      </c>
      <c r="AL12"/>
      <c r="AM12" s="17"/>
      <c r="AN12" s="18">
        <f t="shared" si="42"/>
        <v>902.55013999999994</v>
      </c>
      <c r="AO12" s="19">
        <f t="shared" si="43"/>
        <v>137.67713999999989</v>
      </c>
      <c r="AP12" s="19">
        <f t="shared" si="44"/>
        <v>17.697061568627426</v>
      </c>
      <c r="AQ12" s="19">
        <f t="shared" si="45"/>
        <v>42.978578095238085</v>
      </c>
      <c r="AR12" s="19">
        <f t="shared" si="46"/>
        <v>270</v>
      </c>
      <c r="AS12" s="20">
        <f t="shared" si="47"/>
        <v>209.3243603361345</v>
      </c>
      <c r="AT12" s="21"/>
      <c r="AU12" s="22">
        <f t="shared" ref="AU12" si="50">AR12*100/(AN12-AO12-AR12)</f>
        <v>54.559452627239708</v>
      </c>
      <c r="AV12" s="22">
        <f t="shared" si="48"/>
        <v>48.209496293134009</v>
      </c>
    </row>
    <row r="13" spans="2:48" s="2" customFormat="1" ht="123" customHeight="1" thickBot="1">
      <c r="B13" s="288">
        <v>3</v>
      </c>
      <c r="C13" s="210" t="s">
        <v>62</v>
      </c>
      <c r="D13" s="210"/>
      <c r="E13" s="216" t="s">
        <v>46</v>
      </c>
      <c r="F13" s="164">
        <f t="shared" si="12"/>
        <v>200</v>
      </c>
      <c r="G13" s="165">
        <v>7.19</v>
      </c>
      <c r="H13" s="223" t="s">
        <v>47</v>
      </c>
      <c r="I13" s="213" t="s">
        <v>63</v>
      </c>
      <c r="J13" s="167">
        <f t="shared" si="13"/>
        <v>1438</v>
      </c>
      <c r="K13"/>
      <c r="L13"/>
      <c r="M13" s="195" t="s">
        <v>54</v>
      </c>
      <c r="N13" s="143" t="s">
        <v>64</v>
      </c>
      <c r="O13" s="144" t="s">
        <v>56</v>
      </c>
      <c r="P13" s="145"/>
      <c r="Q13" s="28">
        <f>3.9/1.1</f>
        <v>3.545454545454545</v>
      </c>
      <c r="R13" s="29">
        <v>58</v>
      </c>
      <c r="S13" s="30">
        <f t="shared" ref="S13" si="51">Q13*R13/100</f>
        <v>2.0563636363636362</v>
      </c>
      <c r="T13" s="31">
        <f t="shared" si="33"/>
        <v>411.27272727272725</v>
      </c>
      <c r="U13" s="32">
        <f t="shared" si="34"/>
        <v>5.6018181818181816</v>
      </c>
      <c r="V13" s="29">
        <v>200</v>
      </c>
      <c r="W13" s="33">
        <f>U13*5</f>
        <v>28.009090909090908</v>
      </c>
      <c r="X13" s="27">
        <v>160</v>
      </c>
      <c r="Y13" s="34">
        <f t="shared" si="36"/>
        <v>1308.3727272727272</v>
      </c>
      <c r="Z13" s="132" t="s">
        <v>57</v>
      </c>
      <c r="AA13" s="27">
        <v>90</v>
      </c>
      <c r="AB13" s="35">
        <v>1</v>
      </c>
      <c r="AC13" s="35">
        <v>1</v>
      </c>
      <c r="AD13" s="35">
        <v>1</v>
      </c>
      <c r="AE13" s="36">
        <f t="shared" si="37"/>
        <v>90</v>
      </c>
      <c r="AF13" s="37">
        <v>15</v>
      </c>
      <c r="AG13" s="133">
        <f t="shared" si="49"/>
        <v>14.133727272727272</v>
      </c>
      <c r="AH13" s="38">
        <f t="shared" si="38"/>
        <v>1427.5064545454545</v>
      </c>
      <c r="AI13" s="39">
        <f t="shared" si="39"/>
        <v>7.137532272727273</v>
      </c>
      <c r="AJ13" s="40">
        <f t="shared" si="40"/>
        <v>1.284755809090909</v>
      </c>
      <c r="AK13" s="41">
        <f t="shared" si="41"/>
        <v>8.4222880818181824</v>
      </c>
      <c r="AL13"/>
      <c r="AM13" s="17"/>
      <c r="AN13" s="18">
        <f t="shared" ref="AN13:AN14" si="52">AK13*V13</f>
        <v>1684.4576163636366</v>
      </c>
      <c r="AO13" s="19">
        <f t="shared" ref="AO13:AO14" si="53">(AK13-(AK13/1.18))*V13</f>
        <v>256.95116181818173</v>
      </c>
      <c r="AP13" s="19">
        <f t="shared" ref="AP13:AP14" si="54">(AK13-(AK13/1.02))*V13</f>
        <v>33.028580713012445</v>
      </c>
      <c r="AQ13" s="19">
        <f t="shared" ref="AQ13:AQ14" si="55">(AK13-(AK13/1.05))*V13</f>
        <v>80.21226744588752</v>
      </c>
      <c r="AR13" s="19">
        <f t="shared" ref="AR13:AR14" si="56">S13*V13</f>
        <v>411.27272727272725</v>
      </c>
      <c r="AS13" s="20">
        <f t="shared" ref="AS13:AS14" si="57">AR13-AQ13-AP13</f>
        <v>298.0318791138273</v>
      </c>
      <c r="AT13" s="21"/>
      <c r="AU13" s="22">
        <f>AR13*100/(AN13-AO13-AR13)</f>
        <v>40.470289091512676</v>
      </c>
      <c r="AV13" s="22">
        <f t="shared" ref="AV13:AV14" si="58">AS13*100/(AN13-AO13-AR13-AP13-AQ13)</f>
        <v>33.004898045963287</v>
      </c>
    </row>
    <row r="14" spans="2:48" s="2" customFormat="1" ht="123" customHeight="1" thickBot="1">
      <c r="B14" s="288"/>
      <c r="C14" s="210"/>
      <c r="D14" s="210"/>
      <c r="E14" s="294"/>
      <c r="F14" s="164">
        <f t="shared" si="12"/>
        <v>100</v>
      </c>
      <c r="G14" s="165">
        <v>9.19</v>
      </c>
      <c r="H14" s="223"/>
      <c r="I14" s="213"/>
      <c r="J14" s="167">
        <f t="shared" si="13"/>
        <v>919</v>
      </c>
      <c r="K14"/>
      <c r="L14"/>
      <c r="M14" s="196"/>
      <c r="N14" s="146"/>
      <c r="O14" s="147"/>
      <c r="P14" s="148"/>
      <c r="Q14" s="135">
        <v>3.9</v>
      </c>
      <c r="R14" s="42">
        <v>75</v>
      </c>
      <c r="S14" s="43">
        <f>Q14*R14/100</f>
        <v>2.9249999999999998</v>
      </c>
      <c r="T14" s="44">
        <f t="shared" si="33"/>
        <v>292.5</v>
      </c>
      <c r="U14" s="45">
        <f t="shared" si="34"/>
        <v>6.8249999999999993</v>
      </c>
      <c r="V14" s="42">
        <v>100</v>
      </c>
      <c r="W14" s="46">
        <f>U14*3</f>
        <v>20.474999999999998</v>
      </c>
      <c r="X14" s="13">
        <v>110</v>
      </c>
      <c r="Y14" s="47">
        <f t="shared" si="36"/>
        <v>812.97499999999991</v>
      </c>
      <c r="Z14" s="132" t="s">
        <v>57</v>
      </c>
      <c r="AA14" s="26">
        <v>80</v>
      </c>
      <c r="AB14" s="48">
        <v>1</v>
      </c>
      <c r="AC14" s="48">
        <v>1</v>
      </c>
      <c r="AD14" s="48">
        <v>1</v>
      </c>
      <c r="AE14" s="49">
        <f t="shared" si="37"/>
        <v>80</v>
      </c>
      <c r="AF14" s="50">
        <v>10</v>
      </c>
      <c r="AG14" s="137">
        <f>1%*(Y14+AE14+AF14)</f>
        <v>9.0297499999999999</v>
      </c>
      <c r="AH14" s="51">
        <f t="shared" si="38"/>
        <v>912.00474999999994</v>
      </c>
      <c r="AI14" s="52">
        <f t="shared" si="39"/>
        <v>9.1200475000000001</v>
      </c>
      <c r="AJ14" s="53">
        <f t="shared" si="40"/>
        <v>1.6416085499999999</v>
      </c>
      <c r="AK14" s="54">
        <f t="shared" si="41"/>
        <v>10.761656049999999</v>
      </c>
      <c r="AL14"/>
      <c r="AM14" s="17"/>
      <c r="AN14" s="18">
        <f t="shared" si="52"/>
        <v>1076.1656049999999</v>
      </c>
      <c r="AO14" s="19">
        <f t="shared" si="53"/>
        <v>164.16085499999991</v>
      </c>
      <c r="AP14" s="19">
        <f t="shared" si="54"/>
        <v>21.101286372548955</v>
      </c>
      <c r="AQ14" s="19">
        <f t="shared" si="55"/>
        <v>51.245981190476186</v>
      </c>
      <c r="AR14" s="19">
        <f t="shared" si="56"/>
        <v>292.5</v>
      </c>
      <c r="AS14" s="20">
        <f t="shared" si="57"/>
        <v>220.15273243697487</v>
      </c>
      <c r="AT14" s="21"/>
      <c r="AU14" s="22">
        <f t="shared" ref="AU14" si="59">AR14*100/(AN14-AO14-AR14)</f>
        <v>47.215134347234624</v>
      </c>
      <c r="AV14" s="22">
        <f t="shared" si="58"/>
        <v>40.235716316341062</v>
      </c>
    </row>
    <row r="15" spans="2:48" s="2" customFormat="1" ht="114.75" customHeight="1" thickBot="1">
      <c r="B15" s="288">
        <v>4</v>
      </c>
      <c r="C15" s="210" t="s">
        <v>65</v>
      </c>
      <c r="D15" s="210"/>
      <c r="E15" s="212" t="s">
        <v>46</v>
      </c>
      <c r="F15" s="164">
        <v>200</v>
      </c>
      <c r="G15" s="165">
        <v>5.99</v>
      </c>
      <c r="H15" s="223" t="s">
        <v>47</v>
      </c>
      <c r="I15" s="213" t="s">
        <v>66</v>
      </c>
      <c r="J15" s="167">
        <f t="shared" si="13"/>
        <v>1198</v>
      </c>
      <c r="K15"/>
      <c r="L15"/>
      <c r="M15" s="301" t="s">
        <v>67</v>
      </c>
      <c r="N15" s="203"/>
      <c r="O15" s="205" t="s">
        <v>68</v>
      </c>
      <c r="P15" s="149">
        <v>2.4300000000000002</v>
      </c>
      <c r="Q15" s="138">
        <v>2.5</v>
      </c>
      <c r="R15" s="29">
        <v>78</v>
      </c>
      <c r="S15" s="30">
        <f t="shared" ref="S15" si="60">Q15*R15/100</f>
        <v>1.95</v>
      </c>
      <c r="T15" s="31">
        <f t="shared" ref="T15:T16" si="61">S15*V15</f>
        <v>390</v>
      </c>
      <c r="U15" s="32">
        <f t="shared" ref="U15:U16" si="62">Q15+S15</f>
        <v>4.45</v>
      </c>
      <c r="V15" s="29">
        <v>200</v>
      </c>
      <c r="W15" s="33">
        <f>U15*5</f>
        <v>22.25</v>
      </c>
      <c r="X15" s="27">
        <v>160</v>
      </c>
      <c r="Y15" s="34">
        <f t="shared" ref="Y15:Y16" si="63">V15*U15+W15+X15</f>
        <v>1072.25</v>
      </c>
      <c r="Z15" s="132" t="s">
        <v>69</v>
      </c>
      <c r="AA15" s="27">
        <v>95</v>
      </c>
      <c r="AB15" s="35">
        <v>1</v>
      </c>
      <c r="AC15" s="35">
        <v>1</v>
      </c>
      <c r="AD15" s="35">
        <v>1</v>
      </c>
      <c r="AE15" s="36">
        <f t="shared" ref="AE15:AE16" si="64">AA15*AB15*AC15*AD15</f>
        <v>95</v>
      </c>
      <c r="AF15" s="37">
        <v>15</v>
      </c>
      <c r="AG15" s="133">
        <f>1%*(Y15+AE15+AF15)</f>
        <v>11.8225</v>
      </c>
      <c r="AH15" s="38">
        <f t="shared" ref="AH15:AH16" si="65">Y15+AE15+AG15+AF15</f>
        <v>1194.0725</v>
      </c>
      <c r="AI15" s="39">
        <f t="shared" ref="AI15:AI16" si="66">AH15/V15</f>
        <v>5.9703625000000002</v>
      </c>
      <c r="AJ15" s="53">
        <f t="shared" si="40"/>
        <v>1.07466525</v>
      </c>
      <c r="AK15" s="54">
        <f t="shared" si="41"/>
        <v>7.04502775</v>
      </c>
      <c r="AL15"/>
      <c r="AM15" s="17"/>
      <c r="AN15" s="18"/>
      <c r="AO15" s="19"/>
      <c r="AP15" s="19"/>
      <c r="AQ15" s="19"/>
      <c r="AR15" s="19"/>
      <c r="AS15" s="20"/>
      <c r="AT15" s="21"/>
      <c r="AU15" s="22"/>
      <c r="AV15" s="22"/>
    </row>
    <row r="16" spans="2:48" s="2" customFormat="1" ht="114.75" customHeight="1" thickBot="1">
      <c r="B16" s="288"/>
      <c r="C16" s="210"/>
      <c r="D16" s="210"/>
      <c r="E16" s="261"/>
      <c r="F16" s="164">
        <v>100</v>
      </c>
      <c r="G16" s="165">
        <v>7.49</v>
      </c>
      <c r="H16" s="223"/>
      <c r="I16" s="213"/>
      <c r="J16" s="167">
        <f t="shared" si="13"/>
        <v>749</v>
      </c>
      <c r="K16"/>
      <c r="L16"/>
      <c r="M16" s="302"/>
      <c r="N16" s="204"/>
      <c r="O16" s="206"/>
      <c r="P16" s="149">
        <v>2.4300000000000002</v>
      </c>
      <c r="Q16" s="138">
        <v>2.6</v>
      </c>
      <c r="R16" s="42">
        <v>80</v>
      </c>
      <c r="S16" s="43">
        <f>Q16*R16/100</f>
        <v>2.08</v>
      </c>
      <c r="T16" s="44">
        <f t="shared" si="61"/>
        <v>208</v>
      </c>
      <c r="U16" s="45">
        <f t="shared" si="62"/>
        <v>4.68</v>
      </c>
      <c r="V16" s="42">
        <v>100</v>
      </c>
      <c r="W16" s="46">
        <f>U16*3</f>
        <v>14.04</v>
      </c>
      <c r="X16" s="13">
        <v>110</v>
      </c>
      <c r="Y16" s="47">
        <f t="shared" si="63"/>
        <v>592.04</v>
      </c>
      <c r="Z16" s="132" t="s">
        <v>69</v>
      </c>
      <c r="AA16" s="26">
        <v>85</v>
      </c>
      <c r="AB16" s="48">
        <v>1</v>
      </c>
      <c r="AC16" s="48">
        <v>1</v>
      </c>
      <c r="AD16" s="48">
        <v>1</v>
      </c>
      <c r="AE16" s="49">
        <f t="shared" si="64"/>
        <v>85</v>
      </c>
      <c r="AF16" s="50">
        <v>10</v>
      </c>
      <c r="AG16" s="137">
        <f t="shared" ref="AG16:AG22" si="67">1%*(Y16+AE16+AF16)</f>
        <v>6.8704000000000001</v>
      </c>
      <c r="AH16" s="51">
        <f t="shared" si="65"/>
        <v>693.91039999999998</v>
      </c>
      <c r="AI16" s="52">
        <f t="shared" si="66"/>
        <v>6.9391039999999995</v>
      </c>
      <c r="AJ16" s="53">
        <f t="shared" si="40"/>
        <v>1.2490387199999999</v>
      </c>
      <c r="AK16" s="54">
        <f t="shared" si="41"/>
        <v>8.1881427200000001</v>
      </c>
      <c r="AL16"/>
      <c r="AM16" s="17"/>
      <c r="AN16" s="18"/>
      <c r="AO16" s="19"/>
      <c r="AP16" s="19"/>
      <c r="AQ16" s="19"/>
      <c r="AR16" s="19"/>
      <c r="AS16" s="20"/>
      <c r="AT16" s="21"/>
      <c r="AU16" s="22"/>
      <c r="AV16" s="22"/>
    </row>
    <row r="17" spans="2:48" s="2" customFormat="1" ht="123.75" customHeight="1">
      <c r="B17" s="288">
        <v>5</v>
      </c>
      <c r="C17" s="210" t="s">
        <v>70</v>
      </c>
      <c r="D17" s="210"/>
      <c r="E17" s="212" t="s">
        <v>46</v>
      </c>
      <c r="F17" s="164">
        <v>200</v>
      </c>
      <c r="G17" s="165">
        <v>12.49</v>
      </c>
      <c r="H17" s="223" t="s">
        <v>47</v>
      </c>
      <c r="I17" s="213" t="s">
        <v>71</v>
      </c>
      <c r="J17" s="167">
        <f>F17*G17</f>
        <v>2498</v>
      </c>
      <c r="K17"/>
      <c r="L17"/>
      <c r="M17" s="195" t="s">
        <v>72</v>
      </c>
      <c r="N17" s="203" t="s">
        <v>73</v>
      </c>
      <c r="O17" s="205" t="s">
        <v>74</v>
      </c>
      <c r="P17" s="145">
        <v>6.8</v>
      </c>
      <c r="Q17" s="28">
        <v>6.9</v>
      </c>
      <c r="R17" s="29">
        <v>40</v>
      </c>
      <c r="S17" s="30">
        <f t="shared" si="32"/>
        <v>2.76</v>
      </c>
      <c r="T17" s="31">
        <f t="shared" si="33"/>
        <v>552</v>
      </c>
      <c r="U17" s="32">
        <f t="shared" si="34"/>
        <v>9.66</v>
      </c>
      <c r="V17" s="29">
        <v>200</v>
      </c>
      <c r="W17" s="33">
        <f>U17*5</f>
        <v>48.3</v>
      </c>
      <c r="X17" s="27">
        <v>250</v>
      </c>
      <c r="Y17" s="34">
        <f t="shared" si="36"/>
        <v>2230.3000000000002</v>
      </c>
      <c r="Z17" s="132"/>
      <c r="AA17" s="27">
        <v>180</v>
      </c>
      <c r="AB17" s="35">
        <v>1</v>
      </c>
      <c r="AC17" s="35">
        <v>1</v>
      </c>
      <c r="AD17" s="35">
        <v>1</v>
      </c>
      <c r="AE17" s="36">
        <f>AA17*AB17*AC17*AD17</f>
        <v>180</v>
      </c>
      <c r="AF17" s="37">
        <v>28</v>
      </c>
      <c r="AG17" s="133">
        <f>1%*(Y17+AE17+AF17)</f>
        <v>24.383000000000003</v>
      </c>
      <c r="AH17" s="38">
        <f t="shared" si="38"/>
        <v>2462.683</v>
      </c>
      <c r="AI17" s="39">
        <f t="shared" si="39"/>
        <v>12.313414999999999</v>
      </c>
      <c r="AJ17" s="40">
        <f t="shared" si="40"/>
        <v>2.2164146999999996</v>
      </c>
      <c r="AK17" s="41">
        <f t="shared" si="41"/>
        <v>14.529829699999999</v>
      </c>
      <c r="AL17"/>
      <c r="AM17" s="17"/>
      <c r="AN17" s="18">
        <f t="shared" si="42"/>
        <v>2905.9659399999996</v>
      </c>
      <c r="AO17" s="19">
        <f t="shared" si="43"/>
        <v>443.28293999999994</v>
      </c>
      <c r="AP17" s="19">
        <f t="shared" si="44"/>
        <v>56.979724313725555</v>
      </c>
      <c r="AQ17" s="19">
        <f t="shared" si="45"/>
        <v>138.37933047619055</v>
      </c>
      <c r="AR17" s="19">
        <f t="shared" si="46"/>
        <v>552</v>
      </c>
      <c r="AS17" s="20">
        <f t="shared" si="47"/>
        <v>356.64094521008388</v>
      </c>
      <c r="AT17" s="21"/>
      <c r="AU17" s="22">
        <f>AR17*100/(AN17-AO17-AR17)</f>
        <v>28.890192669322968</v>
      </c>
      <c r="AV17" s="22">
        <f t="shared" si="48"/>
        <v>20.791463105612067</v>
      </c>
    </row>
    <row r="18" spans="2:48" s="2" customFormat="1" ht="123.75" customHeight="1" thickBot="1">
      <c r="B18" s="288"/>
      <c r="C18" s="210"/>
      <c r="D18" s="210"/>
      <c r="E18" s="261"/>
      <c r="F18" s="164">
        <v>100</v>
      </c>
      <c r="G18" s="165">
        <v>13.99</v>
      </c>
      <c r="H18" s="223"/>
      <c r="I18" s="213"/>
      <c r="J18" s="167">
        <f>F18*G18</f>
        <v>1399</v>
      </c>
      <c r="K18"/>
      <c r="L18"/>
      <c r="M18" s="196"/>
      <c r="N18" s="204"/>
      <c r="O18" s="206"/>
      <c r="P18" s="148">
        <v>6.9</v>
      </c>
      <c r="Q18" s="135">
        <v>7</v>
      </c>
      <c r="R18" s="42">
        <v>41</v>
      </c>
      <c r="S18" s="43">
        <f t="shared" si="32"/>
        <v>2.87</v>
      </c>
      <c r="T18" s="44">
        <f t="shared" si="33"/>
        <v>287</v>
      </c>
      <c r="U18" s="45">
        <f t="shared" si="34"/>
        <v>9.870000000000001</v>
      </c>
      <c r="V18" s="42">
        <v>100</v>
      </c>
      <c r="W18" s="46">
        <f>U18*3</f>
        <v>29.610000000000003</v>
      </c>
      <c r="X18" s="13">
        <v>180</v>
      </c>
      <c r="Y18" s="47">
        <f t="shared" si="36"/>
        <v>1196.6100000000001</v>
      </c>
      <c r="Z18" s="136"/>
      <c r="AA18" s="26">
        <v>120</v>
      </c>
      <c r="AB18" s="48">
        <v>1</v>
      </c>
      <c r="AC18" s="48">
        <v>1</v>
      </c>
      <c r="AD18" s="48">
        <v>1</v>
      </c>
      <c r="AE18" s="49">
        <f t="shared" si="37"/>
        <v>120</v>
      </c>
      <c r="AF18" s="50">
        <v>15</v>
      </c>
      <c r="AG18" s="137">
        <f>1%*(Y18+AE18+AF18)</f>
        <v>13.316100000000002</v>
      </c>
      <c r="AH18" s="51">
        <f t="shared" si="38"/>
        <v>1344.9261000000001</v>
      </c>
      <c r="AI18" s="52">
        <f t="shared" si="39"/>
        <v>13.449261000000002</v>
      </c>
      <c r="AJ18" s="53">
        <f t="shared" si="40"/>
        <v>2.42086698</v>
      </c>
      <c r="AK18" s="54">
        <f t="shared" si="41"/>
        <v>15.870127980000001</v>
      </c>
      <c r="AL18"/>
      <c r="AM18" s="17"/>
      <c r="AN18" s="18">
        <f t="shared" si="42"/>
        <v>1587.0127980000002</v>
      </c>
      <c r="AO18" s="19">
        <f t="shared" si="43"/>
        <v>242.08669799999996</v>
      </c>
      <c r="AP18" s="19">
        <f t="shared" si="44"/>
        <v>31.11789800000011</v>
      </c>
      <c r="AQ18" s="19">
        <f t="shared" si="45"/>
        <v>75.572038000000134</v>
      </c>
      <c r="AR18" s="19">
        <f t="shared" si="46"/>
        <v>287</v>
      </c>
      <c r="AS18" s="20">
        <f t="shared" si="47"/>
        <v>180.31006399999976</v>
      </c>
      <c r="AT18" s="21"/>
      <c r="AU18" s="22">
        <f t="shared" ref="AU18" si="68">AR18*100/(AN18-AO18-AR18)</f>
        <v>27.128548960083315</v>
      </c>
      <c r="AV18" s="22">
        <f t="shared" si="48"/>
        <v>18.955341567522638</v>
      </c>
    </row>
    <row r="19" spans="2:48" s="115" customFormat="1" ht="124.5" customHeight="1">
      <c r="B19" s="288">
        <v>6</v>
      </c>
      <c r="C19" s="289" t="s">
        <v>75</v>
      </c>
      <c r="D19" s="290" t="s">
        <v>76</v>
      </c>
      <c r="E19" s="291" t="s">
        <v>46</v>
      </c>
      <c r="F19" s="164">
        <v>250</v>
      </c>
      <c r="G19" s="166">
        <v>6.49</v>
      </c>
      <c r="H19" s="223" t="s">
        <v>77</v>
      </c>
      <c r="I19" s="300" t="s">
        <v>78</v>
      </c>
      <c r="J19" s="167">
        <f t="shared" ref="J19:J22" si="69">F19*G19</f>
        <v>1622.5</v>
      </c>
      <c r="K19" s="172"/>
      <c r="L19" s="116"/>
      <c r="M19" s="281" t="s">
        <v>79</v>
      </c>
      <c r="N19" s="282" t="s">
        <v>80</v>
      </c>
      <c r="O19" s="284" t="s">
        <v>81</v>
      </c>
      <c r="P19" s="282" t="s">
        <v>82</v>
      </c>
      <c r="Q19" s="73">
        <v>3.5</v>
      </c>
      <c r="R19" s="74">
        <v>45</v>
      </c>
      <c r="S19" s="75">
        <f t="shared" ref="S19:S20" si="70">Q19*R19/100</f>
        <v>1.575</v>
      </c>
      <c r="T19" s="76">
        <f t="shared" ref="T19:T20" si="71">S19*V19</f>
        <v>315</v>
      </c>
      <c r="U19" s="77">
        <f t="shared" ref="U19:U20" si="72">Q19+S19</f>
        <v>5.0750000000000002</v>
      </c>
      <c r="V19" s="74">
        <v>200</v>
      </c>
      <c r="W19" s="78">
        <f>Q19*4</f>
        <v>14</v>
      </c>
      <c r="X19" s="79">
        <v>120</v>
      </c>
      <c r="Y19" s="80">
        <f t="shared" ref="Y19:Y20" si="73">V19*U19+W19+X19</f>
        <v>1149</v>
      </c>
      <c r="Z19" s="286" t="s">
        <v>50</v>
      </c>
      <c r="AA19" s="81">
        <v>120</v>
      </c>
      <c r="AB19" s="82">
        <v>1</v>
      </c>
      <c r="AC19" s="82">
        <v>1</v>
      </c>
      <c r="AD19" s="82">
        <v>1</v>
      </c>
      <c r="AE19" s="83">
        <f t="shared" ref="AE19:AE20" si="74">AA19*AB19*AC19*AD19</f>
        <v>120</v>
      </c>
      <c r="AF19" s="84">
        <f t="shared" ref="AF19:AF20" si="75">V19/100*3.5</f>
        <v>7</v>
      </c>
      <c r="AG19" s="85">
        <f t="shared" ref="AG19:AG20" si="76">1%*(Y19+AE19+AF19)</f>
        <v>12.76</v>
      </c>
      <c r="AH19" s="86">
        <f t="shared" ref="AH19" si="77">Y19+AE19+AG19+AF19</f>
        <v>1288.76</v>
      </c>
      <c r="AI19" s="87">
        <f t="shared" ref="AI19:AI20" si="78">AH19/V19</f>
        <v>6.4437999999999995</v>
      </c>
      <c r="AJ19" s="73">
        <f t="shared" ref="AJ19:AJ20" si="79">AI19*18%</f>
        <v>1.1598839999999999</v>
      </c>
      <c r="AK19" s="88">
        <f t="shared" ref="AK19:AK20" si="80">AI19+AJ19</f>
        <v>7.6036839999999994</v>
      </c>
    </row>
    <row r="20" spans="2:48" s="115" customFormat="1" ht="124.5" customHeight="1" thickBot="1">
      <c r="B20" s="288"/>
      <c r="C20" s="289"/>
      <c r="D20" s="290"/>
      <c r="E20" s="291"/>
      <c r="F20" s="164">
        <v>100</v>
      </c>
      <c r="G20" s="166">
        <v>7.29</v>
      </c>
      <c r="H20" s="223"/>
      <c r="I20" s="300"/>
      <c r="J20" s="167">
        <f t="shared" si="69"/>
        <v>729</v>
      </c>
      <c r="K20" s="172"/>
      <c r="L20" s="116"/>
      <c r="M20" s="281"/>
      <c r="N20" s="283"/>
      <c r="O20" s="285"/>
      <c r="P20" s="283"/>
      <c r="Q20" s="73">
        <v>3.6</v>
      </c>
      <c r="R20" s="74">
        <v>58</v>
      </c>
      <c r="S20" s="75">
        <f t="shared" si="70"/>
        <v>2.0880000000000001</v>
      </c>
      <c r="T20" s="76">
        <f t="shared" si="71"/>
        <v>208.8</v>
      </c>
      <c r="U20" s="77">
        <f t="shared" si="72"/>
        <v>5.6880000000000006</v>
      </c>
      <c r="V20" s="74">
        <v>100</v>
      </c>
      <c r="W20" s="78">
        <f>Q20*2</f>
        <v>7.2</v>
      </c>
      <c r="X20" s="79">
        <v>80</v>
      </c>
      <c r="Y20" s="80">
        <f t="shared" si="73"/>
        <v>656.00000000000011</v>
      </c>
      <c r="Z20" s="286"/>
      <c r="AA20" s="81">
        <v>60</v>
      </c>
      <c r="AB20" s="82">
        <v>1</v>
      </c>
      <c r="AC20" s="82">
        <v>1</v>
      </c>
      <c r="AD20" s="82">
        <v>1</v>
      </c>
      <c r="AE20" s="83">
        <f t="shared" si="74"/>
        <v>60</v>
      </c>
      <c r="AF20" s="84">
        <f t="shared" si="75"/>
        <v>3.5</v>
      </c>
      <c r="AG20" s="85">
        <f t="shared" si="76"/>
        <v>7.1950000000000012</v>
      </c>
      <c r="AH20" s="86">
        <f>Y20+AE20+AG20+AF20</f>
        <v>726.69500000000016</v>
      </c>
      <c r="AI20" s="87">
        <f t="shared" si="78"/>
        <v>7.2669500000000014</v>
      </c>
      <c r="AJ20" s="73">
        <f t="shared" si="79"/>
        <v>1.3080510000000003</v>
      </c>
      <c r="AK20" s="88">
        <f t="shared" si="80"/>
        <v>8.5750010000000021</v>
      </c>
    </row>
    <row r="21" spans="2:48" s="2" customFormat="1" ht="109.5" customHeight="1">
      <c r="B21" s="207">
        <v>7</v>
      </c>
      <c r="C21" s="208" t="s">
        <v>83</v>
      </c>
      <c r="D21" s="210" t="s">
        <v>84</v>
      </c>
      <c r="E21" s="212" t="s">
        <v>46</v>
      </c>
      <c r="F21" s="164">
        <f t="shared" ref="F21:F26" si="81">V21</f>
        <v>200</v>
      </c>
      <c r="G21" s="165">
        <v>12.49</v>
      </c>
      <c r="H21" s="223" t="s">
        <v>77</v>
      </c>
      <c r="I21" s="213" t="s">
        <v>85</v>
      </c>
      <c r="J21" s="167">
        <f t="shared" si="69"/>
        <v>2498</v>
      </c>
      <c r="K21"/>
      <c r="L21"/>
      <c r="M21" s="195" t="s">
        <v>86</v>
      </c>
      <c r="N21" s="203" t="s">
        <v>87</v>
      </c>
      <c r="O21" s="205" t="s">
        <v>88</v>
      </c>
      <c r="P21" s="173">
        <v>6.7</v>
      </c>
      <c r="Q21" s="28">
        <v>6.9</v>
      </c>
      <c r="R21" s="29">
        <v>40</v>
      </c>
      <c r="S21" s="30">
        <f t="shared" si="32"/>
        <v>2.76</v>
      </c>
      <c r="T21" s="31">
        <f t="shared" si="33"/>
        <v>552</v>
      </c>
      <c r="U21" s="32">
        <f t="shared" si="34"/>
        <v>9.66</v>
      </c>
      <c r="V21" s="29">
        <v>200</v>
      </c>
      <c r="W21" s="33">
        <f>U21*5</f>
        <v>48.3</v>
      </c>
      <c r="X21" s="27">
        <v>250</v>
      </c>
      <c r="Y21" s="34">
        <f t="shared" si="36"/>
        <v>2230.3000000000002</v>
      </c>
      <c r="Z21" s="132"/>
      <c r="AA21" s="27">
        <v>190</v>
      </c>
      <c r="AB21" s="35">
        <v>1</v>
      </c>
      <c r="AC21" s="35">
        <v>1</v>
      </c>
      <c r="AD21" s="35">
        <v>1</v>
      </c>
      <c r="AE21" s="36">
        <f t="shared" si="37"/>
        <v>190</v>
      </c>
      <c r="AF21" s="37">
        <v>28</v>
      </c>
      <c r="AG21" s="133">
        <f t="shared" si="67"/>
        <v>24.483000000000004</v>
      </c>
      <c r="AH21" s="38">
        <f t="shared" si="38"/>
        <v>2472.7830000000004</v>
      </c>
      <c r="AI21" s="39">
        <f t="shared" si="39"/>
        <v>12.363915000000002</v>
      </c>
      <c r="AJ21" s="40">
        <f t="shared" si="40"/>
        <v>2.2255047000000001</v>
      </c>
      <c r="AK21" s="41">
        <f t="shared" si="41"/>
        <v>14.589419700000002</v>
      </c>
      <c r="AL21"/>
      <c r="AM21" s="17"/>
      <c r="AN21" s="18">
        <f t="shared" si="42"/>
        <v>2917.8839400000006</v>
      </c>
      <c r="AO21" s="19">
        <f t="shared" si="43"/>
        <v>445.10094000000004</v>
      </c>
      <c r="AP21" s="19">
        <f t="shared" si="44"/>
        <v>57.213410588235192</v>
      </c>
      <c r="AQ21" s="19">
        <f t="shared" si="45"/>
        <v>138.94685428571449</v>
      </c>
      <c r="AR21" s="19">
        <f t="shared" si="46"/>
        <v>552</v>
      </c>
      <c r="AS21" s="20">
        <f t="shared" si="47"/>
        <v>355.8397351260503</v>
      </c>
      <c r="AT21" s="21"/>
      <c r="AU21" s="22">
        <f>AR21*100/(AN21-AO21-AR21)</f>
        <v>28.73828017011812</v>
      </c>
      <c r="AV21" s="22">
        <f t="shared" si="48"/>
        <v>20.632902946164766</v>
      </c>
    </row>
    <row r="22" spans="2:48" s="2" customFormat="1" ht="109.5" customHeight="1" thickBot="1">
      <c r="B22" s="190"/>
      <c r="C22" s="209"/>
      <c r="D22" s="211"/>
      <c r="E22" s="192"/>
      <c r="F22" s="91">
        <f t="shared" si="81"/>
        <v>100</v>
      </c>
      <c r="G22" s="134">
        <v>13.99</v>
      </c>
      <c r="H22" s="224"/>
      <c r="I22" s="214"/>
      <c r="J22" s="168">
        <f t="shared" si="69"/>
        <v>1399</v>
      </c>
      <c r="K22"/>
      <c r="L22"/>
      <c r="M22" s="196"/>
      <c r="N22" s="204"/>
      <c r="O22" s="206"/>
      <c r="P22" s="174">
        <v>6.7</v>
      </c>
      <c r="Q22" s="135">
        <v>7</v>
      </c>
      <c r="R22" s="42">
        <v>42</v>
      </c>
      <c r="S22" s="43">
        <f t="shared" si="32"/>
        <v>2.94</v>
      </c>
      <c r="T22" s="44">
        <f t="shared" si="33"/>
        <v>294</v>
      </c>
      <c r="U22" s="45">
        <f t="shared" si="34"/>
        <v>9.94</v>
      </c>
      <c r="V22" s="42">
        <v>100</v>
      </c>
      <c r="W22" s="46">
        <f>U22*3</f>
        <v>29.82</v>
      </c>
      <c r="X22" s="13">
        <v>180</v>
      </c>
      <c r="Y22" s="47">
        <f t="shared" si="36"/>
        <v>1203.8200000000002</v>
      </c>
      <c r="Z22" s="136"/>
      <c r="AA22" s="26">
        <v>150</v>
      </c>
      <c r="AB22" s="48">
        <v>1</v>
      </c>
      <c r="AC22" s="48">
        <v>1</v>
      </c>
      <c r="AD22" s="48">
        <v>1</v>
      </c>
      <c r="AE22" s="49">
        <f t="shared" si="37"/>
        <v>150</v>
      </c>
      <c r="AF22" s="50">
        <v>15</v>
      </c>
      <c r="AG22" s="137">
        <f t="shared" si="67"/>
        <v>13.688200000000002</v>
      </c>
      <c r="AH22" s="51">
        <f t="shared" si="38"/>
        <v>1382.5082000000002</v>
      </c>
      <c r="AI22" s="52">
        <f t="shared" si="39"/>
        <v>13.825082000000002</v>
      </c>
      <c r="AJ22" s="53">
        <f t="shared" si="40"/>
        <v>2.4885147600000002</v>
      </c>
      <c r="AK22" s="54">
        <f t="shared" si="41"/>
        <v>16.313596760000003</v>
      </c>
      <c r="AL22"/>
      <c r="AM22" s="17"/>
      <c r="AN22" s="18">
        <f t="shared" si="42"/>
        <v>1631.3596760000003</v>
      </c>
      <c r="AO22" s="19">
        <f t="shared" si="43"/>
        <v>248.85147599999993</v>
      </c>
      <c r="AP22" s="19">
        <f t="shared" si="44"/>
        <v>31.987444627450934</v>
      </c>
      <c r="AQ22" s="19">
        <f t="shared" si="45"/>
        <v>77.683794095238142</v>
      </c>
      <c r="AR22" s="19">
        <f t="shared" si="46"/>
        <v>294</v>
      </c>
      <c r="AS22" s="20">
        <f t="shared" si="47"/>
        <v>184.32876127731092</v>
      </c>
      <c r="AT22" s="21"/>
      <c r="AU22" s="22">
        <f t="shared" ref="AU22" si="82">AR22*100/(AN22-AO22-AR22)</f>
        <v>27.009442831941914</v>
      </c>
      <c r="AV22" s="22">
        <f t="shared" si="48"/>
        <v>18.831405899995364</v>
      </c>
    </row>
    <row r="23" spans="2:48" s="2" customFormat="1" ht="150" customHeight="1" thickBot="1">
      <c r="B23" s="207">
        <v>8</v>
      </c>
      <c r="C23" s="219" t="s">
        <v>89</v>
      </c>
      <c r="D23" s="220"/>
      <c r="E23" s="212" t="s">
        <v>90</v>
      </c>
      <c r="F23" s="164">
        <f t="shared" si="81"/>
        <v>200</v>
      </c>
      <c r="G23" s="165">
        <v>28.9</v>
      </c>
      <c r="H23" s="182" t="s">
        <v>91</v>
      </c>
      <c r="I23" s="217" t="s">
        <v>92</v>
      </c>
      <c r="J23" s="167">
        <f t="shared" ref="J23:J24" si="83">F23*G23</f>
        <v>5780</v>
      </c>
      <c r="K23"/>
      <c r="L23"/>
      <c r="M23" s="195" t="s">
        <v>93</v>
      </c>
      <c r="N23" s="197" t="s">
        <v>94</v>
      </c>
      <c r="O23" s="198"/>
      <c r="P23" s="201"/>
      <c r="Q23" s="28">
        <v>19.899999999999999</v>
      </c>
      <c r="R23" s="29">
        <v>35</v>
      </c>
      <c r="S23" s="30">
        <f t="shared" ref="S23:S24" si="84">Q23*R23/100</f>
        <v>6.9649999999999999</v>
      </c>
      <c r="T23" s="31">
        <f t="shared" ref="T23:T24" si="85">S23*V23</f>
        <v>1393</v>
      </c>
      <c r="U23" s="32">
        <f t="shared" ref="U23:U24" si="86">Q23+S23</f>
        <v>26.864999999999998</v>
      </c>
      <c r="V23" s="29">
        <v>200</v>
      </c>
      <c r="W23" s="33">
        <f>U23*2+50</f>
        <v>103.72999999999999</v>
      </c>
      <c r="X23" s="27">
        <v>160</v>
      </c>
      <c r="Y23" s="34">
        <f>V23*U23+W23+X23</f>
        <v>5636.73</v>
      </c>
      <c r="Z23" s="132" t="s">
        <v>95</v>
      </c>
      <c r="AA23" s="27">
        <v>0</v>
      </c>
      <c r="AB23" s="35">
        <v>1</v>
      </c>
      <c r="AC23" s="35">
        <v>1</v>
      </c>
      <c r="AD23" s="35">
        <v>1</v>
      </c>
      <c r="AE23" s="36">
        <f t="shared" ref="AE23:AE24" si="87">AA23*AB23*AC23*AD23</f>
        <v>0</v>
      </c>
      <c r="AF23" s="50">
        <f>3.5*15</f>
        <v>52.5</v>
      </c>
      <c r="AG23" s="133">
        <f t="shared" ref="AG23:AG28" si="88">1%*(Y23+AE23+AF23)</f>
        <v>56.892299999999999</v>
      </c>
      <c r="AH23" s="38">
        <f>Y23+AE23+AG23+AF23</f>
        <v>5746.1223</v>
      </c>
      <c r="AI23" s="39">
        <f t="shared" ref="AI23:AI24" si="89">AH23/V23</f>
        <v>28.730611499999998</v>
      </c>
      <c r="AJ23" s="40">
        <f t="shared" ref="AJ23:AJ24" si="90">AI23*18%</f>
        <v>5.1715100699999992</v>
      </c>
      <c r="AK23" s="41">
        <f t="shared" ref="AK23:AK24" si="91">AI23+AJ23</f>
        <v>33.902121569999998</v>
      </c>
      <c r="AL23"/>
      <c r="AM23" s="17"/>
      <c r="AN23" s="18">
        <f t="shared" ref="AN23:AN24" si="92">AK23*V23</f>
        <v>6780.4243139999999</v>
      </c>
      <c r="AO23" s="19">
        <f t="shared" ref="AO23:AO24" si="93">(AK23-(AK23/1.18))*V23</f>
        <v>1034.3020139999994</v>
      </c>
      <c r="AP23" s="19">
        <f t="shared" ref="AP23:AP24" si="94">(AK23-(AK23/1.02))*V23</f>
        <v>132.94949635294131</v>
      </c>
      <c r="AQ23" s="19">
        <f t="shared" ref="AQ23:AQ24" si="95">(AK23-(AK23/1.05))*V23</f>
        <v>322.87734828571502</v>
      </c>
      <c r="AR23" s="19">
        <f t="shared" ref="AR23:AR24" si="96">S23*V23</f>
        <v>1393</v>
      </c>
      <c r="AS23" s="20">
        <f t="shared" ref="AS23:AS24" si="97">AR23-AQ23-AP23</f>
        <v>937.17315536134367</v>
      </c>
      <c r="AT23" s="21"/>
      <c r="AU23" s="22">
        <f>AR23*100/(AN23-AO23-AR23)</f>
        <v>32.000019847822784</v>
      </c>
      <c r="AV23" s="22">
        <f t="shared" ref="AV23:AV24" si="98">AS23*100/(AN23-AO23-AR23-AP23-AQ23)</f>
        <v>24.046756682819986</v>
      </c>
    </row>
    <row r="24" spans="2:48" s="2" customFormat="1" ht="150" customHeight="1" thickBot="1">
      <c r="B24" s="215"/>
      <c r="C24" s="221"/>
      <c r="D24" s="222"/>
      <c r="E24" s="216"/>
      <c r="F24" s="175">
        <f t="shared" si="81"/>
        <v>100</v>
      </c>
      <c r="G24" s="176">
        <v>41.9</v>
      </c>
      <c r="H24" s="177" t="s">
        <v>96</v>
      </c>
      <c r="I24" s="218"/>
      <c r="J24" s="178">
        <f t="shared" si="83"/>
        <v>4190</v>
      </c>
      <c r="K24"/>
      <c r="L24"/>
      <c r="M24" s="196"/>
      <c r="N24" s="199"/>
      <c r="O24" s="200"/>
      <c r="P24" s="202"/>
      <c r="Q24" s="135">
        <v>28</v>
      </c>
      <c r="R24" s="42">
        <v>38.5</v>
      </c>
      <c r="S24" s="43">
        <f t="shared" si="84"/>
        <v>10.78</v>
      </c>
      <c r="T24" s="44">
        <f t="shared" si="85"/>
        <v>1078</v>
      </c>
      <c r="U24" s="45">
        <f t="shared" si="86"/>
        <v>38.78</v>
      </c>
      <c r="V24" s="42">
        <v>100</v>
      </c>
      <c r="W24" s="46">
        <f>U24*2+50</f>
        <v>127.56</v>
      </c>
      <c r="X24" s="13">
        <v>120</v>
      </c>
      <c r="Y24" s="47">
        <f t="shared" ref="Y24" si="99">V24*U24+W24+X24</f>
        <v>4125.5599999999995</v>
      </c>
      <c r="Z24" s="136" t="s">
        <v>95</v>
      </c>
      <c r="AA24" s="26">
        <v>0</v>
      </c>
      <c r="AB24" s="48">
        <v>1</v>
      </c>
      <c r="AC24" s="48">
        <v>1</v>
      </c>
      <c r="AD24" s="48">
        <v>1</v>
      </c>
      <c r="AE24" s="49">
        <f t="shared" si="87"/>
        <v>0</v>
      </c>
      <c r="AF24" s="50">
        <f>3.5*5</f>
        <v>17.5</v>
      </c>
      <c r="AG24" s="137">
        <f t="shared" si="88"/>
        <v>41.430599999999998</v>
      </c>
      <c r="AH24" s="51">
        <f t="shared" ref="AH24" si="100">Y24+AE24+AG24+AF24</f>
        <v>4184.4905999999992</v>
      </c>
      <c r="AI24" s="52">
        <f t="shared" si="89"/>
        <v>41.844905999999995</v>
      </c>
      <c r="AJ24" s="53">
        <f t="shared" si="90"/>
        <v>7.5320830799999987</v>
      </c>
      <c r="AK24" s="54">
        <f t="shared" si="91"/>
        <v>49.376989079999994</v>
      </c>
      <c r="AL24"/>
      <c r="AM24" s="17"/>
      <c r="AN24" s="18">
        <f t="shared" si="92"/>
        <v>4937.6989079999994</v>
      </c>
      <c r="AO24" s="19">
        <f t="shared" si="93"/>
        <v>753.20830799999999</v>
      </c>
      <c r="AP24" s="19">
        <f t="shared" si="94"/>
        <v>96.817625647059202</v>
      </c>
      <c r="AQ24" s="19">
        <f t="shared" si="95"/>
        <v>235.12851942857154</v>
      </c>
      <c r="AR24" s="19">
        <f t="shared" si="96"/>
        <v>1078</v>
      </c>
      <c r="AS24" s="20">
        <f t="shared" si="97"/>
        <v>746.05385492436926</v>
      </c>
      <c r="AT24" s="21"/>
      <c r="AU24" s="22">
        <f t="shared" ref="AU24" si="101">AR24*100/(AN24-AO24-AR24)</f>
        <v>34.701537484130817</v>
      </c>
      <c r="AV24" s="22">
        <f t="shared" si="98"/>
        <v>26.889237748569645</v>
      </c>
    </row>
    <row r="25" spans="2:48" s="2" customFormat="1" ht="93.75" customHeight="1" thickBot="1">
      <c r="B25" s="189">
        <v>9</v>
      </c>
      <c r="C25" s="187" t="s">
        <v>97</v>
      </c>
      <c r="D25" s="187" t="s">
        <v>98</v>
      </c>
      <c r="E25" s="191" t="s">
        <v>90</v>
      </c>
      <c r="F25" s="118">
        <f t="shared" si="81"/>
        <v>200</v>
      </c>
      <c r="G25" s="179">
        <v>3.99</v>
      </c>
      <c r="H25" s="120" t="s">
        <v>47</v>
      </c>
      <c r="I25" s="193" t="s">
        <v>99</v>
      </c>
      <c r="J25" s="180">
        <f t="shared" ref="J25:J26" si="102">F25*G25</f>
        <v>798</v>
      </c>
      <c r="K25"/>
      <c r="L25"/>
      <c r="M25" s="195" t="s">
        <v>100</v>
      </c>
      <c r="N25" s="197" t="s">
        <v>101</v>
      </c>
      <c r="O25" s="198"/>
      <c r="P25" s="201"/>
      <c r="Q25" s="28">
        <f>120/100</f>
        <v>1.2</v>
      </c>
      <c r="R25" s="29">
        <v>100</v>
      </c>
      <c r="S25" s="30">
        <f t="shared" ref="S25:S26" si="103">Q25*R25/100</f>
        <v>1.2</v>
      </c>
      <c r="T25" s="31">
        <f t="shared" ref="T25:T26" si="104">S25*V25</f>
        <v>240</v>
      </c>
      <c r="U25" s="32">
        <f t="shared" ref="U25:U26" si="105">Q25+S25</f>
        <v>2.4</v>
      </c>
      <c r="V25" s="29">
        <v>200</v>
      </c>
      <c r="W25" s="33">
        <f>U25*10</f>
        <v>24</v>
      </c>
      <c r="X25" s="27">
        <v>100</v>
      </c>
      <c r="Y25" s="34">
        <f t="shared" ref="Y25:Y26" si="106">V25*U25+W25+X25</f>
        <v>604</v>
      </c>
      <c r="Z25" s="232" t="s">
        <v>102</v>
      </c>
      <c r="AA25" s="27">
        <v>180</v>
      </c>
      <c r="AB25" s="35">
        <v>1</v>
      </c>
      <c r="AC25" s="35">
        <v>1</v>
      </c>
      <c r="AD25" s="35">
        <v>1</v>
      </c>
      <c r="AE25" s="36">
        <f t="shared" ref="AE25:AE26" si="107">AA25*AB25*AC25*AD25</f>
        <v>180</v>
      </c>
      <c r="AF25" s="50">
        <v>3.5</v>
      </c>
      <c r="AG25" s="133">
        <f t="shared" si="88"/>
        <v>7.875</v>
      </c>
      <c r="AH25" s="38">
        <f>Y25+AE25+AG25+AF25</f>
        <v>795.375</v>
      </c>
      <c r="AI25" s="39">
        <f t="shared" ref="AI25:AI26" si="108">AH25/V25</f>
        <v>3.9768750000000002</v>
      </c>
      <c r="AJ25" s="40">
        <f t="shared" ref="AJ25:AJ26" si="109">AI25*18%</f>
        <v>0.71583750000000002</v>
      </c>
      <c r="AK25" s="41">
        <f t="shared" ref="AK25:AK26" si="110">AI25+AJ25</f>
        <v>4.6927124999999998</v>
      </c>
      <c r="AL25"/>
      <c r="AM25" s="17"/>
      <c r="AN25" s="18">
        <f t="shared" ref="AN25:AN26" si="111">AK25*V25</f>
        <v>938.54250000000002</v>
      </c>
      <c r="AO25" s="19">
        <f t="shared" ref="AO25:AO26" si="112">(AK25-(AK25/1.18))*V25</f>
        <v>143.16749999999993</v>
      </c>
      <c r="AP25" s="19">
        <f t="shared" ref="AP25:AP26" si="113">(AK25-(AK25/1.02))*V25</f>
        <v>18.402794117647048</v>
      </c>
      <c r="AQ25" s="19">
        <f t="shared" ref="AQ25:AQ26" si="114">(AK25-(AK25/1.05))*V25</f>
        <v>44.692500000000024</v>
      </c>
      <c r="AR25" s="19">
        <f t="shared" ref="AR25:AR26" si="115">S25*V25</f>
        <v>240</v>
      </c>
      <c r="AS25" s="20">
        <f t="shared" ref="AS25:AS26" si="116">AR25-AQ25-AP25</f>
        <v>176.90470588235291</v>
      </c>
      <c r="AT25" s="21"/>
      <c r="AU25" s="22">
        <f>AR25*100/(AN25-AO25-AR25)</f>
        <v>43.214044564483451</v>
      </c>
      <c r="AV25" s="22">
        <f t="shared" ref="AV25:AV26" si="117">AS25*100/(AN25-AO25-AR25-AP25-AQ25)</f>
        <v>35.935811240740094</v>
      </c>
    </row>
    <row r="26" spans="2:48" s="2" customFormat="1" ht="93.75" customHeight="1" thickBot="1">
      <c r="B26" s="190"/>
      <c r="C26" s="188"/>
      <c r="D26" s="188"/>
      <c r="E26" s="192"/>
      <c r="F26" s="91">
        <f t="shared" si="81"/>
        <v>100</v>
      </c>
      <c r="G26" s="134">
        <v>5.49</v>
      </c>
      <c r="H26" s="183" t="s">
        <v>47</v>
      </c>
      <c r="I26" s="194"/>
      <c r="J26" s="168">
        <f t="shared" si="102"/>
        <v>549</v>
      </c>
      <c r="K26"/>
      <c r="L26"/>
      <c r="M26" s="196"/>
      <c r="N26" s="199"/>
      <c r="O26" s="200"/>
      <c r="P26" s="202"/>
      <c r="Q26" s="135">
        <v>1.3</v>
      </c>
      <c r="R26" s="42">
        <v>120</v>
      </c>
      <c r="S26" s="43">
        <f t="shared" si="103"/>
        <v>1.56</v>
      </c>
      <c r="T26" s="44">
        <f t="shared" si="104"/>
        <v>156</v>
      </c>
      <c r="U26" s="45">
        <f t="shared" si="105"/>
        <v>2.8600000000000003</v>
      </c>
      <c r="V26" s="42">
        <v>100</v>
      </c>
      <c r="W26" s="46">
        <f>U26*5</f>
        <v>14.3</v>
      </c>
      <c r="X26" s="13">
        <v>80</v>
      </c>
      <c r="Y26" s="47">
        <f t="shared" si="106"/>
        <v>380.30000000000007</v>
      </c>
      <c r="Z26" s="233"/>
      <c r="AA26" s="26">
        <v>150</v>
      </c>
      <c r="AB26" s="48">
        <v>1</v>
      </c>
      <c r="AC26" s="48">
        <v>1</v>
      </c>
      <c r="AD26" s="48">
        <v>1</v>
      </c>
      <c r="AE26" s="49">
        <f t="shared" si="107"/>
        <v>150</v>
      </c>
      <c r="AF26" s="50">
        <v>3.5</v>
      </c>
      <c r="AG26" s="137">
        <f t="shared" si="88"/>
        <v>5.338000000000001</v>
      </c>
      <c r="AH26" s="51">
        <f t="shared" ref="AH26" si="118">Y26+AE26+AG26+AF26</f>
        <v>539.13800000000003</v>
      </c>
      <c r="AI26" s="52">
        <f t="shared" si="108"/>
        <v>5.3913800000000007</v>
      </c>
      <c r="AJ26" s="53">
        <f t="shared" si="109"/>
        <v>0.9704484000000001</v>
      </c>
      <c r="AK26" s="54">
        <f t="shared" si="110"/>
        <v>6.3618284000000012</v>
      </c>
      <c r="AL26"/>
      <c r="AM26" s="17"/>
      <c r="AN26" s="18">
        <f t="shared" si="111"/>
        <v>636.18284000000017</v>
      </c>
      <c r="AO26" s="19">
        <f t="shared" si="112"/>
        <v>97.044839999999951</v>
      </c>
      <c r="AP26" s="19">
        <f t="shared" si="113"/>
        <v>12.474173333333383</v>
      </c>
      <c r="AQ26" s="19">
        <f t="shared" si="114"/>
        <v>30.294420952380996</v>
      </c>
      <c r="AR26" s="19">
        <f t="shared" si="115"/>
        <v>156</v>
      </c>
      <c r="AS26" s="20">
        <f t="shared" si="116"/>
        <v>113.23140571428563</v>
      </c>
      <c r="AT26" s="21"/>
      <c r="AU26" s="22">
        <f t="shared" ref="AU26" si="119">AR26*100/(AN26-AO26-AR26)</f>
        <v>40.716399835046353</v>
      </c>
      <c r="AV26" s="22">
        <f t="shared" si="117"/>
        <v>33.267210217282205</v>
      </c>
    </row>
    <row r="27" spans="2:48" s="2" customFormat="1" ht="93.75" customHeight="1" thickBot="1">
      <c r="B27" s="303">
        <v>10</v>
      </c>
      <c r="C27" s="304" t="s">
        <v>103</v>
      </c>
      <c r="D27" s="304" t="s">
        <v>98</v>
      </c>
      <c r="E27" s="294" t="s">
        <v>90</v>
      </c>
      <c r="F27" s="169">
        <f t="shared" ref="F27:F28" si="120">V27</f>
        <v>200</v>
      </c>
      <c r="G27" s="170">
        <v>10.99</v>
      </c>
      <c r="H27" s="185" t="s">
        <v>47</v>
      </c>
      <c r="I27" s="305" t="s">
        <v>104</v>
      </c>
      <c r="J27" s="171">
        <f t="shared" ref="J27:J28" si="121">F27*G27</f>
        <v>2198</v>
      </c>
      <c r="K27"/>
      <c r="L27"/>
      <c r="M27" s="195" t="s">
        <v>105</v>
      </c>
      <c r="N27" s="197" t="s">
        <v>106</v>
      </c>
      <c r="O27" s="198"/>
      <c r="P27" s="201"/>
      <c r="Q27" s="28">
        <v>6.2</v>
      </c>
      <c r="R27" s="29">
        <v>45</v>
      </c>
      <c r="S27" s="30">
        <f t="shared" ref="S27:S28" si="122">Q27*R27/100</f>
        <v>2.79</v>
      </c>
      <c r="T27" s="31">
        <f t="shared" ref="T27:T28" si="123">S27*V27</f>
        <v>558</v>
      </c>
      <c r="U27" s="32">
        <f t="shared" ref="U27:U28" si="124">Q27+S27</f>
        <v>8.99</v>
      </c>
      <c r="V27" s="29">
        <v>200</v>
      </c>
      <c r="W27" s="33">
        <f>U27*10</f>
        <v>89.9</v>
      </c>
      <c r="X27" s="27">
        <v>100</v>
      </c>
      <c r="Y27" s="34">
        <f t="shared" ref="Y27:Y28" si="125">V27*U27+W27+X27</f>
        <v>1987.9</v>
      </c>
      <c r="Z27" s="232" t="s">
        <v>102</v>
      </c>
      <c r="AA27" s="27">
        <v>180</v>
      </c>
      <c r="AB27" s="35">
        <v>1</v>
      </c>
      <c r="AC27" s="35">
        <v>1</v>
      </c>
      <c r="AD27" s="35">
        <v>1</v>
      </c>
      <c r="AE27" s="36">
        <f t="shared" ref="AE27:AE28" si="126">AA27*AB27*AC27*AD27</f>
        <v>180</v>
      </c>
      <c r="AF27" s="50">
        <v>3.5</v>
      </c>
      <c r="AG27" s="133">
        <f t="shared" si="88"/>
        <v>21.714000000000002</v>
      </c>
      <c r="AH27" s="38">
        <f>Y27+AE27+AG27+AF27</f>
        <v>2193.114</v>
      </c>
      <c r="AI27" s="39">
        <f t="shared" ref="AI27:AI28" si="127">AH27/V27</f>
        <v>10.96557</v>
      </c>
      <c r="AJ27" s="40">
        <f t="shared" ref="AJ27:AJ28" si="128">AI27*18%</f>
        <v>1.9738026</v>
      </c>
      <c r="AK27" s="41">
        <f t="shared" ref="AK27:AK28" si="129">AI27+AJ27</f>
        <v>12.939372599999999</v>
      </c>
      <c r="AL27"/>
      <c r="AM27" s="17"/>
      <c r="AN27" s="18">
        <f t="shared" ref="AN27:AN28" si="130">AK27*V27</f>
        <v>2587.8745199999998</v>
      </c>
      <c r="AO27" s="19">
        <f t="shared" ref="AO27:AO28" si="131">(AK27-(AK27/1.18))*V27</f>
        <v>394.76051999999981</v>
      </c>
      <c r="AP27" s="19">
        <f t="shared" ref="AP27:AP28" si="132">(AK27-(AK27/1.02))*V27</f>
        <v>50.742637647058686</v>
      </c>
      <c r="AQ27" s="19">
        <f t="shared" ref="AQ27:AQ28" si="133">(AK27-(AK27/1.05))*V27</f>
        <v>123.23212000000012</v>
      </c>
      <c r="AR27" s="19">
        <f t="shared" ref="AR27:AR28" si="134">S27*V27</f>
        <v>558</v>
      </c>
      <c r="AS27" s="20">
        <f t="shared" ref="AS27:AS28" si="135">AR27-AQ27-AP27</f>
        <v>384.02524235294118</v>
      </c>
      <c r="AT27" s="21"/>
      <c r="AU27" s="22">
        <f>AR27*100/(AN27-AO27-AR27)</f>
        <v>34.126060935200847</v>
      </c>
      <c r="AV27" s="22">
        <f t="shared" ref="AV27:AV28" si="136">AS27*100/(AN27-AO27-AR27-AP27-AQ27)</f>
        <v>26.282590407641596</v>
      </c>
    </row>
    <row r="28" spans="2:48" s="2" customFormat="1" ht="93.75" customHeight="1" thickBot="1">
      <c r="B28" s="190"/>
      <c r="C28" s="188"/>
      <c r="D28" s="188"/>
      <c r="E28" s="192"/>
      <c r="F28" s="91">
        <f t="shared" si="120"/>
        <v>100</v>
      </c>
      <c r="G28" s="134">
        <v>12.89</v>
      </c>
      <c r="H28" s="183" t="s">
        <v>47</v>
      </c>
      <c r="I28" s="194"/>
      <c r="J28" s="168">
        <f t="shared" si="121"/>
        <v>1289</v>
      </c>
      <c r="K28"/>
      <c r="L28"/>
      <c r="M28" s="196"/>
      <c r="N28" s="199"/>
      <c r="O28" s="200"/>
      <c r="P28" s="202"/>
      <c r="Q28" s="28">
        <v>6.5</v>
      </c>
      <c r="R28" s="42">
        <v>50</v>
      </c>
      <c r="S28" s="43">
        <f t="shared" si="122"/>
        <v>3.25</v>
      </c>
      <c r="T28" s="44">
        <f t="shared" si="123"/>
        <v>325</v>
      </c>
      <c r="U28" s="45">
        <f t="shared" si="124"/>
        <v>9.75</v>
      </c>
      <c r="V28" s="42">
        <v>100</v>
      </c>
      <c r="W28" s="46">
        <f>U28*5</f>
        <v>48.75</v>
      </c>
      <c r="X28" s="13">
        <v>80</v>
      </c>
      <c r="Y28" s="47">
        <f t="shared" si="125"/>
        <v>1103.75</v>
      </c>
      <c r="Z28" s="233"/>
      <c r="AA28" s="26">
        <v>150</v>
      </c>
      <c r="AB28" s="48">
        <v>1</v>
      </c>
      <c r="AC28" s="48">
        <v>1</v>
      </c>
      <c r="AD28" s="48">
        <v>1</v>
      </c>
      <c r="AE28" s="49">
        <f t="shared" si="126"/>
        <v>150</v>
      </c>
      <c r="AF28" s="50">
        <v>3.5</v>
      </c>
      <c r="AG28" s="137">
        <f t="shared" si="88"/>
        <v>12.5725</v>
      </c>
      <c r="AH28" s="51">
        <f t="shared" ref="AH28" si="137">Y28+AE28+AG28+AF28</f>
        <v>1269.8225</v>
      </c>
      <c r="AI28" s="52">
        <f t="shared" si="127"/>
        <v>12.698225000000001</v>
      </c>
      <c r="AJ28" s="53">
        <f t="shared" si="128"/>
        <v>2.2856805000000002</v>
      </c>
      <c r="AK28" s="54">
        <f t="shared" si="129"/>
        <v>14.983905500000001</v>
      </c>
      <c r="AL28"/>
      <c r="AM28" s="17"/>
      <c r="AN28" s="18">
        <f t="shared" si="130"/>
        <v>1498.3905500000001</v>
      </c>
      <c r="AO28" s="19">
        <f t="shared" si="131"/>
        <v>228.56804999999997</v>
      </c>
      <c r="AP28" s="19">
        <f t="shared" si="132"/>
        <v>29.380206862745162</v>
      </c>
      <c r="AQ28" s="19">
        <f t="shared" si="133"/>
        <v>71.351930952381082</v>
      </c>
      <c r="AR28" s="19">
        <f t="shared" si="134"/>
        <v>325</v>
      </c>
      <c r="AS28" s="20">
        <f t="shared" si="135"/>
        <v>224.26786218487376</v>
      </c>
      <c r="AT28" s="21"/>
      <c r="AU28" s="22">
        <f t="shared" ref="AU28" si="138">AR28*100/(AN28-AO28-AR28)</f>
        <v>34.397995390668612</v>
      </c>
      <c r="AV28" s="22">
        <f t="shared" si="136"/>
        <v>26.569176978205359</v>
      </c>
    </row>
    <row r="29" spans="2:48" s="154" customFormat="1" ht="29.25" customHeight="1">
      <c r="B29" s="181" t="s">
        <v>51</v>
      </c>
      <c r="J29" s="157"/>
      <c r="M29" s="155"/>
      <c r="N29" s="155"/>
      <c r="O29" s="155"/>
      <c r="P29" s="155"/>
    </row>
    <row r="32" spans="2:48" ht="24" thickBot="1">
      <c r="E32" s="55"/>
      <c r="M32" s="150"/>
      <c r="N32" s="151" t="s">
        <v>107</v>
      </c>
    </row>
    <row r="33" spans="1:90" ht="21" thickBot="1">
      <c r="B33" s="273" t="s">
        <v>108</v>
      </c>
      <c r="C33" s="274"/>
      <c r="D33" s="274"/>
      <c r="E33" s="274"/>
      <c r="F33" s="274"/>
      <c r="G33" s="274"/>
      <c r="H33" s="274"/>
      <c r="I33" s="274"/>
      <c r="J33" s="275"/>
      <c r="K33" s="276" t="s">
        <v>1</v>
      </c>
      <c r="L33" s="2"/>
      <c r="M33" s="225" t="s">
        <v>2</v>
      </c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"/>
      <c r="AE33" s="2"/>
      <c r="AF33" s="2"/>
      <c r="AG33" s="2"/>
      <c r="AH33" s="2"/>
      <c r="AI33" s="2"/>
      <c r="AJ33" s="2"/>
      <c r="AK33" s="2"/>
    </row>
    <row r="34" spans="1:90" ht="39.75" thickBot="1">
      <c r="B34" s="66" t="s">
        <v>3</v>
      </c>
      <c r="C34" s="67" t="s">
        <v>4</v>
      </c>
      <c r="D34" s="67" t="s">
        <v>5</v>
      </c>
      <c r="E34" s="67" t="s">
        <v>6</v>
      </c>
      <c r="F34" s="67" t="s">
        <v>7</v>
      </c>
      <c r="G34" s="68" t="s">
        <v>8</v>
      </c>
      <c r="H34" s="68" t="s">
        <v>9</v>
      </c>
      <c r="I34" s="68" t="s">
        <v>10</v>
      </c>
      <c r="J34" s="69" t="s">
        <v>35</v>
      </c>
      <c r="K34" s="276"/>
      <c r="L34" s="1"/>
      <c r="M34" s="140" t="s">
        <v>12</v>
      </c>
      <c r="N34" s="141" t="s">
        <v>13</v>
      </c>
      <c r="O34" s="141" t="s">
        <v>14</v>
      </c>
      <c r="P34" s="142" t="s">
        <v>15</v>
      </c>
      <c r="Q34" s="14" t="s">
        <v>16</v>
      </c>
      <c r="R34" s="15" t="s">
        <v>17</v>
      </c>
      <c r="S34" s="15" t="s">
        <v>18</v>
      </c>
      <c r="T34" s="15" t="s">
        <v>19</v>
      </c>
      <c r="U34" s="15" t="s">
        <v>20</v>
      </c>
      <c r="V34" s="15" t="s">
        <v>21</v>
      </c>
      <c r="W34" s="16" t="s">
        <v>22</v>
      </c>
      <c r="X34" s="3" t="s">
        <v>23</v>
      </c>
      <c r="Y34" s="4" t="s">
        <v>24</v>
      </c>
      <c r="Z34" s="8" t="s">
        <v>25</v>
      </c>
      <c r="AA34" s="9" t="s">
        <v>26</v>
      </c>
      <c r="AB34" s="9" t="s">
        <v>27</v>
      </c>
      <c r="AC34" s="9" t="s">
        <v>28</v>
      </c>
      <c r="AD34" s="9" t="s">
        <v>29</v>
      </c>
      <c r="AE34" s="10" t="s">
        <v>30</v>
      </c>
      <c r="AF34" s="11" t="s">
        <v>31</v>
      </c>
      <c r="AG34" s="11" t="s">
        <v>32</v>
      </c>
      <c r="AH34" s="5" t="s">
        <v>20</v>
      </c>
      <c r="AI34" s="6" t="s">
        <v>33</v>
      </c>
      <c r="AJ34" s="6" t="s">
        <v>34</v>
      </c>
      <c r="AK34" s="7" t="s">
        <v>35</v>
      </c>
      <c r="AN34" s="23" t="s">
        <v>36</v>
      </c>
      <c r="AO34" s="23" t="s">
        <v>37</v>
      </c>
      <c r="AP34" s="23" t="s">
        <v>38</v>
      </c>
      <c r="AQ34" s="23" t="s">
        <v>39</v>
      </c>
      <c r="AR34" s="23" t="s">
        <v>40</v>
      </c>
      <c r="AS34" s="23" t="s">
        <v>41</v>
      </c>
      <c r="AT34" s="24"/>
      <c r="AU34" s="25" t="s">
        <v>42</v>
      </c>
      <c r="AV34" s="25" t="s">
        <v>43</v>
      </c>
    </row>
    <row r="35" spans="1:90" ht="102" customHeight="1">
      <c r="A35" s="71"/>
      <c r="B35" s="236">
        <v>1</v>
      </c>
      <c r="C35" s="238" t="s">
        <v>109</v>
      </c>
      <c r="D35" s="238" t="s">
        <v>110</v>
      </c>
      <c r="E35" s="240" t="s">
        <v>111</v>
      </c>
      <c r="F35" s="122">
        <v>200</v>
      </c>
      <c r="G35" s="123">
        <v>2.29</v>
      </c>
      <c r="H35" s="124" t="s">
        <v>112</v>
      </c>
      <c r="I35" s="242" t="s">
        <v>113</v>
      </c>
      <c r="J35" s="158">
        <f>G35*F35</f>
        <v>458</v>
      </c>
      <c r="K35" s="72"/>
      <c r="L35" s="255" t="s">
        <v>100</v>
      </c>
      <c r="M35" s="287" t="s">
        <v>114</v>
      </c>
      <c r="N35" s="287" t="s">
        <v>115</v>
      </c>
      <c r="O35" s="152"/>
      <c r="P35" s="73">
        <f>0.75/1.1</f>
        <v>0.68181818181818177</v>
      </c>
      <c r="Q35" s="74">
        <v>115</v>
      </c>
      <c r="R35" s="75">
        <f t="shared" ref="R35" si="139">P35*Q35/100</f>
        <v>0.78409090909090906</v>
      </c>
      <c r="S35" s="76">
        <f t="shared" ref="S35" si="140">R35*U35</f>
        <v>156.81818181818181</v>
      </c>
      <c r="T35" s="77">
        <f t="shared" ref="T35" si="141">P35+R35</f>
        <v>1.4659090909090908</v>
      </c>
      <c r="U35" s="74">
        <f t="shared" ref="U35" si="142">F35</f>
        <v>200</v>
      </c>
      <c r="V35" s="78">
        <f>P35*5</f>
        <v>3.4090909090909087</v>
      </c>
      <c r="W35" s="79">
        <v>90</v>
      </c>
      <c r="X35" s="80">
        <f t="shared" ref="X35" si="143">U35*T35+V35+W35</f>
        <v>386.59090909090912</v>
      </c>
      <c r="Y35" s="259" t="s">
        <v>116</v>
      </c>
      <c r="Z35" s="81">
        <v>50</v>
      </c>
      <c r="AA35" s="82">
        <v>1</v>
      </c>
      <c r="AB35" s="82">
        <v>1</v>
      </c>
      <c r="AC35" s="82">
        <v>1</v>
      </c>
      <c r="AD35" s="83">
        <f t="shared" ref="AD35" si="144">Z35*AA35*AB35*AC35</f>
        <v>50</v>
      </c>
      <c r="AE35" s="84">
        <f>3.5*1</f>
        <v>3.5</v>
      </c>
      <c r="AF35" s="85">
        <f>1%*(X35+AD35+AE35)</f>
        <v>4.4009090909090913</v>
      </c>
      <c r="AG35" s="86">
        <f>X35+AD35+AF35+AE35</f>
        <v>444.49181818181819</v>
      </c>
      <c r="AH35" s="87">
        <f t="shared" ref="AH35" si="145">AG35/U35</f>
        <v>2.2224590909090911</v>
      </c>
      <c r="AI35" s="73">
        <f t="shared" ref="AI35" si="146">AH35*0.18</f>
        <v>0.40004263636363641</v>
      </c>
      <c r="AJ35" s="88">
        <f t="shared" ref="AJ35" si="147">AH35+AI35</f>
        <v>2.6225017272727276</v>
      </c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90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</row>
    <row r="36" spans="1:90" ht="102" customHeight="1" thickBot="1">
      <c r="A36" s="71"/>
      <c r="B36" s="237"/>
      <c r="C36" s="239"/>
      <c r="D36" s="239"/>
      <c r="E36" s="241"/>
      <c r="F36" s="125">
        <v>100</v>
      </c>
      <c r="G36" s="126">
        <v>2.99</v>
      </c>
      <c r="H36" s="127" t="s">
        <v>112</v>
      </c>
      <c r="I36" s="243"/>
      <c r="J36" s="159">
        <f t="shared" ref="J36:J42" si="148">G36*F36</f>
        <v>299</v>
      </c>
      <c r="K36" s="72"/>
      <c r="L36" s="255"/>
      <c r="M36" s="287"/>
      <c r="N36" s="287"/>
      <c r="O36" s="152"/>
      <c r="P36" s="73">
        <v>0.75</v>
      </c>
      <c r="Q36" s="74">
        <v>140</v>
      </c>
      <c r="R36" s="75">
        <f t="shared" ref="R36" si="149">P36*Q36/100</f>
        <v>1.05</v>
      </c>
      <c r="S36" s="76">
        <f t="shared" ref="S36" si="150">R36*U36</f>
        <v>105</v>
      </c>
      <c r="T36" s="77">
        <f t="shared" ref="T36" si="151">P36+R36</f>
        <v>1.8</v>
      </c>
      <c r="U36" s="74">
        <f t="shared" ref="U36" si="152">F36</f>
        <v>100</v>
      </c>
      <c r="V36" s="78">
        <f>P36*3</f>
        <v>2.25</v>
      </c>
      <c r="W36" s="79">
        <v>60</v>
      </c>
      <c r="X36" s="80">
        <f t="shared" ref="X36" si="153">U36*T36+V36+W36</f>
        <v>242.25</v>
      </c>
      <c r="Y36" s="260"/>
      <c r="Z36" s="81">
        <v>50</v>
      </c>
      <c r="AA36" s="82">
        <v>1</v>
      </c>
      <c r="AB36" s="82">
        <v>1</v>
      </c>
      <c r="AC36" s="82">
        <v>1</v>
      </c>
      <c r="AD36" s="83">
        <f t="shared" ref="AD36:AD40" si="154">Z36*AA36*AB36*AC36</f>
        <v>50</v>
      </c>
      <c r="AE36" s="84">
        <v>0</v>
      </c>
      <c r="AF36" s="85">
        <f t="shared" ref="AF36:AG42" si="155">1%*(X36+AD36+AE36)</f>
        <v>2.9224999999999999</v>
      </c>
      <c r="AG36" s="86">
        <f>X36+AD36+AF36+AE36</f>
        <v>295.17250000000001</v>
      </c>
      <c r="AH36" s="87">
        <f t="shared" ref="AH36" si="156">AG36/U36</f>
        <v>2.9517250000000002</v>
      </c>
      <c r="AI36" s="73">
        <f t="shared" ref="AI36" si="157">AH36*0.18</f>
        <v>0.53131050000000002</v>
      </c>
      <c r="AJ36" s="88">
        <f t="shared" ref="AJ36" si="158">AH36+AI36</f>
        <v>3.4830355000000002</v>
      </c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90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</row>
    <row r="37" spans="1:90" ht="113.25" customHeight="1">
      <c r="A37" s="71"/>
      <c r="B37" s="236">
        <v>2</v>
      </c>
      <c r="C37" s="238" t="s">
        <v>117</v>
      </c>
      <c r="D37" s="238" t="s">
        <v>118</v>
      </c>
      <c r="E37" s="240" t="s">
        <v>111</v>
      </c>
      <c r="F37" s="122">
        <v>200</v>
      </c>
      <c r="G37" s="123">
        <v>2.99</v>
      </c>
      <c r="H37" s="124" t="s">
        <v>112</v>
      </c>
      <c r="I37" s="242" t="s">
        <v>119</v>
      </c>
      <c r="J37" s="158">
        <f t="shared" si="148"/>
        <v>598</v>
      </c>
      <c r="K37" s="72"/>
      <c r="L37" s="255" t="s">
        <v>120</v>
      </c>
      <c r="M37" s="256" t="s">
        <v>121</v>
      </c>
      <c r="N37" s="257" t="s">
        <v>122</v>
      </c>
      <c r="O37" s="73"/>
      <c r="P37" s="73">
        <f>1.2/1.1</f>
        <v>1.0909090909090908</v>
      </c>
      <c r="Q37" s="74">
        <v>90</v>
      </c>
      <c r="R37" s="75">
        <f>P37*Q37/100</f>
        <v>0.9818181818181817</v>
      </c>
      <c r="S37" s="76">
        <f>R37*U37</f>
        <v>196.36363636363635</v>
      </c>
      <c r="T37" s="77">
        <f>P37+R37</f>
        <v>2.0727272727272723</v>
      </c>
      <c r="U37" s="74">
        <v>200</v>
      </c>
      <c r="V37" s="78">
        <f>P37*5</f>
        <v>5.4545454545454541</v>
      </c>
      <c r="W37" s="79">
        <f>W35</f>
        <v>90</v>
      </c>
      <c r="X37" s="80">
        <f>U37*T37+V37+W37</f>
        <v>509.99999999999989</v>
      </c>
      <c r="Y37" s="259" t="s">
        <v>116</v>
      </c>
      <c r="Z37" s="81">
        <v>50</v>
      </c>
      <c r="AA37" s="82">
        <v>1</v>
      </c>
      <c r="AB37" s="82">
        <v>1</v>
      </c>
      <c r="AC37" s="82">
        <v>1</v>
      </c>
      <c r="AD37" s="83">
        <f t="shared" ref="AD37" si="159">Z37*AA37*AB37*AC37</f>
        <v>50</v>
      </c>
      <c r="AE37" s="84">
        <f>3.5*1</f>
        <v>3.5</v>
      </c>
      <c r="AF37" s="85">
        <f t="shared" si="155"/>
        <v>5.6349999999999989</v>
      </c>
      <c r="AG37" s="86">
        <f>X37+AD37+AF37+AE37</f>
        <v>569.13499999999988</v>
      </c>
      <c r="AH37" s="87">
        <f>AG37/U37</f>
        <v>2.8456749999999995</v>
      </c>
      <c r="AI37" s="73">
        <f>AH37*0.18</f>
        <v>0.51222149999999989</v>
      </c>
      <c r="AJ37" s="88">
        <f>AH37+AI37</f>
        <v>3.3578964999999994</v>
      </c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90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</row>
    <row r="38" spans="1:90" ht="113.25" customHeight="1" thickBot="1">
      <c r="A38" s="71"/>
      <c r="B38" s="237"/>
      <c r="C38" s="239"/>
      <c r="D38" s="239"/>
      <c r="E38" s="241"/>
      <c r="F38" s="125">
        <v>100</v>
      </c>
      <c r="G38" s="126">
        <v>3.59</v>
      </c>
      <c r="H38" s="127" t="s">
        <v>112</v>
      </c>
      <c r="I38" s="243"/>
      <c r="J38" s="159">
        <f t="shared" si="148"/>
        <v>359</v>
      </c>
      <c r="K38" s="72"/>
      <c r="L38" s="255"/>
      <c r="M38" s="256"/>
      <c r="N38" s="258"/>
      <c r="O38" s="73"/>
      <c r="P38" s="73">
        <v>1.2</v>
      </c>
      <c r="Q38" s="74">
        <v>100</v>
      </c>
      <c r="R38" s="75">
        <f>P38*Q38/100</f>
        <v>1.2</v>
      </c>
      <c r="S38" s="76">
        <f>R38*U38</f>
        <v>120</v>
      </c>
      <c r="T38" s="77">
        <f>P38+R38</f>
        <v>2.4</v>
      </c>
      <c r="U38" s="74">
        <v>100</v>
      </c>
      <c r="V38" s="78">
        <f>P38*3</f>
        <v>3.5999999999999996</v>
      </c>
      <c r="W38" s="79">
        <f>W36</f>
        <v>60</v>
      </c>
      <c r="X38" s="80">
        <f>U38*T38+V38+W38</f>
        <v>303.60000000000002</v>
      </c>
      <c r="Y38" s="260"/>
      <c r="Z38" s="81">
        <v>50</v>
      </c>
      <c r="AA38" s="82">
        <v>1</v>
      </c>
      <c r="AB38" s="82">
        <v>1</v>
      </c>
      <c r="AC38" s="82">
        <v>1</v>
      </c>
      <c r="AD38" s="83">
        <f t="shared" si="154"/>
        <v>50</v>
      </c>
      <c r="AE38" s="84">
        <v>0</v>
      </c>
      <c r="AF38" s="85">
        <f t="shared" si="155"/>
        <v>3.5360000000000005</v>
      </c>
      <c r="AG38" s="86">
        <f>X38+AD38+AF38+AE38</f>
        <v>357.13600000000002</v>
      </c>
      <c r="AH38" s="87">
        <f>AG38/U38</f>
        <v>3.5713600000000003</v>
      </c>
      <c r="AI38" s="73">
        <f>AH38*0.18</f>
        <v>0.64284479999999999</v>
      </c>
      <c r="AJ38" s="88">
        <f>AH38+AI38</f>
        <v>4.2142048000000001</v>
      </c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90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</row>
    <row r="39" spans="1:90" s="115" customFormat="1" ht="104.25" customHeight="1">
      <c r="B39" s="263">
        <v>3</v>
      </c>
      <c r="C39" s="277" t="s">
        <v>75</v>
      </c>
      <c r="D39" s="279" t="s">
        <v>76</v>
      </c>
      <c r="E39" s="265" t="s">
        <v>46</v>
      </c>
      <c r="F39" s="118">
        <v>250</v>
      </c>
      <c r="G39" s="119">
        <v>6.49</v>
      </c>
      <c r="H39" s="120" t="s">
        <v>112</v>
      </c>
      <c r="I39" s="267" t="s">
        <v>123</v>
      </c>
      <c r="J39" s="158">
        <f t="shared" ref="J39:J41" si="160">G39*F39</f>
        <v>1622.5</v>
      </c>
      <c r="K39" s="116"/>
      <c r="L39" s="281" t="s">
        <v>79</v>
      </c>
      <c r="M39" s="282" t="s">
        <v>80</v>
      </c>
      <c r="N39" s="284" t="s">
        <v>124</v>
      </c>
      <c r="O39" s="282" t="s">
        <v>82</v>
      </c>
      <c r="P39" s="73">
        <v>3.5</v>
      </c>
      <c r="Q39" s="74">
        <v>45</v>
      </c>
      <c r="R39" s="75">
        <f t="shared" ref="R39" si="161">P39*Q39/100</f>
        <v>1.575</v>
      </c>
      <c r="S39" s="76">
        <f t="shared" ref="S39" si="162">R39*U39</f>
        <v>315</v>
      </c>
      <c r="T39" s="77">
        <f t="shared" ref="T39" si="163">P39+R39</f>
        <v>5.0750000000000002</v>
      </c>
      <c r="U39" s="74">
        <v>200</v>
      </c>
      <c r="V39" s="78">
        <f>P39*4</f>
        <v>14</v>
      </c>
      <c r="W39" s="79">
        <v>120</v>
      </c>
      <c r="X39" s="80">
        <f t="shared" ref="X39" si="164">U39*T39+V39+W39</f>
        <v>1149</v>
      </c>
      <c r="Y39" s="286" t="s">
        <v>50</v>
      </c>
      <c r="Z39" s="81">
        <v>120</v>
      </c>
      <c r="AA39" s="82">
        <v>1</v>
      </c>
      <c r="AB39" s="82">
        <v>1</v>
      </c>
      <c r="AC39" s="82">
        <v>1</v>
      </c>
      <c r="AD39" s="83">
        <f t="shared" ref="AD39" si="165">Z39*AA39*AB39*AC39</f>
        <v>120</v>
      </c>
      <c r="AE39" s="84">
        <f t="shared" ref="AE39" si="166">U39/100*3.5</f>
        <v>7</v>
      </c>
      <c r="AF39" s="85">
        <f t="shared" si="155"/>
        <v>12.76</v>
      </c>
      <c r="AG39" s="86">
        <f t="shared" ref="AG39" si="167">X39+AD39+AF39+AE39</f>
        <v>1288.76</v>
      </c>
      <c r="AH39" s="87">
        <f t="shared" ref="AH39" si="168">AG39/U39</f>
        <v>6.4437999999999995</v>
      </c>
      <c r="AI39" s="73">
        <f t="shared" ref="AI39" si="169">AH39*18%</f>
        <v>1.1598839999999999</v>
      </c>
      <c r="AJ39" s="88">
        <f t="shared" ref="AJ39" si="170">AH39+AI39</f>
        <v>7.6036839999999994</v>
      </c>
    </row>
    <row r="40" spans="1:90" s="115" customFormat="1" ht="104.25" customHeight="1" thickBot="1">
      <c r="B40" s="264"/>
      <c r="C40" s="278"/>
      <c r="D40" s="280"/>
      <c r="E40" s="266"/>
      <c r="F40" s="91">
        <v>100</v>
      </c>
      <c r="G40" s="121">
        <v>7.29</v>
      </c>
      <c r="H40" s="183" t="s">
        <v>112</v>
      </c>
      <c r="I40" s="268"/>
      <c r="J40" s="159">
        <f t="shared" si="148"/>
        <v>729</v>
      </c>
      <c r="K40" s="116"/>
      <c r="L40" s="281"/>
      <c r="M40" s="283"/>
      <c r="N40" s="285"/>
      <c r="O40" s="283"/>
      <c r="P40" s="73">
        <v>3.6</v>
      </c>
      <c r="Q40" s="74">
        <v>58</v>
      </c>
      <c r="R40" s="75">
        <f t="shared" ref="R40" si="171">P40*Q40/100</f>
        <v>2.0880000000000001</v>
      </c>
      <c r="S40" s="76">
        <f t="shared" ref="S40" si="172">R40*U40</f>
        <v>208.8</v>
      </c>
      <c r="T40" s="77">
        <f t="shared" ref="T40" si="173">P40+R40</f>
        <v>5.6880000000000006</v>
      </c>
      <c r="U40" s="74">
        <v>100</v>
      </c>
      <c r="V40" s="78">
        <f t="shared" ref="V40" si="174">P40*2</f>
        <v>7.2</v>
      </c>
      <c r="W40" s="79">
        <v>80</v>
      </c>
      <c r="X40" s="80">
        <f t="shared" ref="X40" si="175">U40*T40+V40+W40</f>
        <v>656.00000000000011</v>
      </c>
      <c r="Y40" s="286"/>
      <c r="Z40" s="81">
        <v>60</v>
      </c>
      <c r="AA40" s="82">
        <v>1</v>
      </c>
      <c r="AB40" s="82">
        <v>1</v>
      </c>
      <c r="AC40" s="82">
        <v>1</v>
      </c>
      <c r="AD40" s="83">
        <f t="shared" si="154"/>
        <v>60</v>
      </c>
      <c r="AE40" s="84">
        <f t="shared" ref="AE40" si="176">U40/100*3.5</f>
        <v>3.5</v>
      </c>
      <c r="AF40" s="85">
        <f t="shared" si="155"/>
        <v>7.1950000000000012</v>
      </c>
      <c r="AG40" s="86">
        <f t="shared" ref="AG40" si="177">X40+AD40+AF40+AE40</f>
        <v>726.69500000000016</v>
      </c>
      <c r="AH40" s="87">
        <f t="shared" ref="AH40" si="178">AG40/U40</f>
        <v>7.2669500000000014</v>
      </c>
      <c r="AI40" s="73">
        <f t="shared" ref="AI40" si="179">AH40*18%</f>
        <v>1.3080510000000003</v>
      </c>
      <c r="AJ40" s="88">
        <f t="shared" ref="AJ40" si="180">AH40+AI40</f>
        <v>8.5750010000000021</v>
      </c>
    </row>
    <row r="41" spans="1:90" s="114" customFormat="1" ht="90" customHeight="1" thickBot="1">
      <c r="A41" s="117"/>
      <c r="B41" s="263">
        <v>4</v>
      </c>
      <c r="C41" s="269" t="s">
        <v>125</v>
      </c>
      <c r="D41" s="270"/>
      <c r="E41" s="265"/>
      <c r="F41" s="118">
        <v>100</v>
      </c>
      <c r="G41" s="119">
        <v>7.99</v>
      </c>
      <c r="H41" s="120" t="s">
        <v>126</v>
      </c>
      <c r="I41" s="267" t="s">
        <v>127</v>
      </c>
      <c r="J41" s="158">
        <f t="shared" si="160"/>
        <v>799</v>
      </c>
      <c r="K41" s="92"/>
      <c r="L41" s="93"/>
      <c r="M41" s="94" t="s">
        <v>128</v>
      </c>
      <c r="N41" s="262" t="s">
        <v>129</v>
      </c>
      <c r="O41" s="262"/>
      <c r="P41" s="262"/>
      <c r="Q41" s="95">
        <f>6/1.14</f>
        <v>5.2631578947368425</v>
      </c>
      <c r="R41" s="96">
        <v>37.5</v>
      </c>
      <c r="S41" s="97">
        <f t="shared" ref="S41" si="181">Q41*R41/100</f>
        <v>1.9736842105263159</v>
      </c>
      <c r="T41" s="98">
        <f t="shared" ref="T41" si="182">S41*V41</f>
        <v>394.73684210526318</v>
      </c>
      <c r="U41" s="99">
        <f t="shared" ref="U41" si="183">Q41+S41</f>
        <v>7.2368421052631584</v>
      </c>
      <c r="V41" s="100">
        <v>200</v>
      </c>
      <c r="W41" s="101">
        <f>Q41*2</f>
        <v>10.526315789473685</v>
      </c>
      <c r="X41" s="102">
        <v>100</v>
      </c>
      <c r="Y41" s="103">
        <f t="shared" ref="Y41" si="184">V41*U41+W41+X41</f>
        <v>1557.8947368421054</v>
      </c>
      <c r="Z41" s="104"/>
      <c r="AA41" s="105"/>
      <c r="AB41" s="106">
        <v>1</v>
      </c>
      <c r="AC41" s="106">
        <v>1</v>
      </c>
      <c r="AD41" s="106">
        <v>1</v>
      </c>
      <c r="AE41" s="107">
        <f t="shared" ref="AE41" si="185">AA41*AB41*AC41*AD41</f>
        <v>0</v>
      </c>
      <c r="AF41" s="108">
        <v>15</v>
      </c>
      <c r="AG41" s="85">
        <f>1%*(Y41+AE41+AF41)</f>
        <v>15.728947368421055</v>
      </c>
      <c r="AH41" s="109">
        <f t="shared" ref="AH41" si="186">Y41+AE41+AG41+AF41</f>
        <v>1588.6236842105266</v>
      </c>
      <c r="AI41" s="110">
        <f t="shared" ref="AI41" si="187">AH41/V41</f>
        <v>7.9431184210526329</v>
      </c>
      <c r="AJ41" s="111">
        <f t="shared" ref="AJ41" si="188">AI41*18%</f>
        <v>1.429761315789474</v>
      </c>
      <c r="AK41" s="112">
        <f t="shared" ref="AK41" si="189">AI41+AJ41</f>
        <v>9.3728797368421066</v>
      </c>
      <c r="AL41" s="113"/>
    </row>
    <row r="42" spans="1:90" s="114" customFormat="1" ht="90" customHeight="1" thickBot="1">
      <c r="A42" s="117"/>
      <c r="B42" s="264">
        <v>4</v>
      </c>
      <c r="C42" s="271"/>
      <c r="D42" s="272"/>
      <c r="E42" s="266"/>
      <c r="F42" s="91">
        <v>100</v>
      </c>
      <c r="G42" s="121">
        <v>8.59</v>
      </c>
      <c r="H42" s="183" t="s">
        <v>126</v>
      </c>
      <c r="I42" s="268" t="s">
        <v>130</v>
      </c>
      <c r="J42" s="159">
        <f t="shared" si="148"/>
        <v>859</v>
      </c>
      <c r="K42" s="92"/>
      <c r="L42" s="93"/>
      <c r="M42" s="94" t="s">
        <v>128</v>
      </c>
      <c r="N42" s="262" t="s">
        <v>131</v>
      </c>
      <c r="O42" s="262"/>
      <c r="P42" s="262"/>
      <c r="Q42" s="95">
        <f>6/1.1</f>
        <v>5.4545454545454541</v>
      </c>
      <c r="R42" s="96">
        <v>40</v>
      </c>
      <c r="S42" s="97">
        <f t="shared" ref="S42" si="190">Q42*R42/100</f>
        <v>2.1818181818181817</v>
      </c>
      <c r="T42" s="98">
        <f t="shared" ref="T42" si="191">S42*V42</f>
        <v>218.18181818181816</v>
      </c>
      <c r="U42" s="99">
        <f t="shared" ref="U42" si="192">Q42+S42</f>
        <v>7.6363636363636358</v>
      </c>
      <c r="V42" s="100">
        <f>F42</f>
        <v>100</v>
      </c>
      <c r="W42" s="101">
        <f>Q42*2</f>
        <v>10.909090909090908</v>
      </c>
      <c r="X42" s="102">
        <v>70</v>
      </c>
      <c r="Y42" s="103">
        <f t="shared" ref="Y42" si="193">V42*U42+W42+X42</f>
        <v>844.5454545454545</v>
      </c>
      <c r="Z42" s="104"/>
      <c r="AA42" s="105"/>
      <c r="AB42" s="106">
        <v>1</v>
      </c>
      <c r="AC42" s="106">
        <v>1</v>
      </c>
      <c r="AD42" s="106">
        <v>1</v>
      </c>
      <c r="AE42" s="107">
        <f t="shared" ref="AE42" si="194">AA42*AB42*AC42*AD42</f>
        <v>0</v>
      </c>
      <c r="AF42" s="108">
        <v>7</v>
      </c>
      <c r="AG42" s="85">
        <f t="shared" si="155"/>
        <v>8.5154545454545456</v>
      </c>
      <c r="AH42" s="109">
        <f t="shared" ref="AH42" si="195">Y42+AE42+AG42+AF42</f>
        <v>860.06090909090904</v>
      </c>
      <c r="AI42" s="110">
        <f t="shared" ref="AI42" si="196">AH42/V42</f>
        <v>8.6006090909090904</v>
      </c>
      <c r="AJ42" s="111">
        <f t="shared" ref="AJ42" si="197">AI42*18%</f>
        <v>1.5481096363636362</v>
      </c>
      <c r="AK42" s="112">
        <f t="shared" ref="AK42" si="198">AI42+AJ42</f>
        <v>10.148718727272726</v>
      </c>
      <c r="AL42" s="113"/>
    </row>
    <row r="43" spans="1:90" ht="25.15" customHeight="1" thickBot="1">
      <c r="E43" s="55"/>
      <c r="M43" s="150"/>
      <c r="N43" s="151" t="s">
        <v>107</v>
      </c>
    </row>
    <row r="44" spans="1:90" ht="29.45" customHeight="1" thickBot="1">
      <c r="B44" s="252" t="s">
        <v>132</v>
      </c>
      <c r="C44" s="253"/>
      <c r="D44" s="253"/>
      <c r="E44" s="253"/>
      <c r="F44" s="253"/>
      <c r="G44" s="253"/>
      <c r="H44" s="253"/>
      <c r="I44" s="253"/>
      <c r="J44" s="254"/>
      <c r="K44" s="251" t="s">
        <v>1</v>
      </c>
      <c r="L44" s="2"/>
      <c r="M44" s="225" t="s">
        <v>2</v>
      </c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"/>
      <c r="AE44" s="2"/>
      <c r="AF44" s="2"/>
      <c r="AG44" s="2"/>
      <c r="AH44" s="2"/>
      <c r="AI44" s="2"/>
      <c r="AJ44" s="2"/>
      <c r="AK44" s="2"/>
    </row>
    <row r="45" spans="1:90" ht="36" customHeight="1" thickBot="1">
      <c r="B45" s="66" t="s">
        <v>3</v>
      </c>
      <c r="C45" s="67" t="s">
        <v>4</v>
      </c>
      <c r="D45" s="67" t="s">
        <v>5</v>
      </c>
      <c r="E45" s="67" t="s">
        <v>6</v>
      </c>
      <c r="F45" s="67" t="s">
        <v>7</v>
      </c>
      <c r="G45" s="68" t="s">
        <v>8</v>
      </c>
      <c r="H45" s="68" t="s">
        <v>9</v>
      </c>
      <c r="I45" s="68" t="s">
        <v>10</v>
      </c>
      <c r="J45" s="69" t="s">
        <v>35</v>
      </c>
      <c r="K45" s="251"/>
      <c r="L45" s="1"/>
      <c r="M45" s="140" t="s">
        <v>12</v>
      </c>
      <c r="N45" s="141" t="s">
        <v>13</v>
      </c>
      <c r="O45" s="141" t="s">
        <v>14</v>
      </c>
      <c r="P45" s="142" t="s">
        <v>15</v>
      </c>
      <c r="Q45" s="14" t="s">
        <v>16</v>
      </c>
      <c r="R45" s="15" t="s">
        <v>17</v>
      </c>
      <c r="S45" s="15" t="s">
        <v>18</v>
      </c>
      <c r="T45" s="15" t="s">
        <v>19</v>
      </c>
      <c r="U45" s="15" t="s">
        <v>20</v>
      </c>
      <c r="V45" s="15" t="s">
        <v>21</v>
      </c>
      <c r="W45" s="16" t="s">
        <v>22</v>
      </c>
      <c r="X45" s="3" t="s">
        <v>23</v>
      </c>
      <c r="Y45" s="4" t="s">
        <v>24</v>
      </c>
      <c r="Z45" s="8" t="s">
        <v>25</v>
      </c>
      <c r="AA45" s="9" t="s">
        <v>26</v>
      </c>
      <c r="AB45" s="9" t="s">
        <v>27</v>
      </c>
      <c r="AC45" s="9" t="s">
        <v>28</v>
      </c>
      <c r="AD45" s="9" t="s">
        <v>29</v>
      </c>
      <c r="AE45" s="10" t="s">
        <v>30</v>
      </c>
      <c r="AF45" s="11" t="s">
        <v>31</v>
      </c>
      <c r="AG45" s="11" t="s">
        <v>32</v>
      </c>
      <c r="AH45" s="5" t="s">
        <v>20</v>
      </c>
      <c r="AI45" s="6" t="s">
        <v>33</v>
      </c>
      <c r="AJ45" s="6" t="s">
        <v>34</v>
      </c>
      <c r="AK45" s="7" t="s">
        <v>35</v>
      </c>
      <c r="AN45" s="23" t="s">
        <v>36</v>
      </c>
      <c r="AO45" s="23" t="s">
        <v>37</v>
      </c>
      <c r="AP45" s="23" t="s">
        <v>38</v>
      </c>
      <c r="AQ45" s="23" t="s">
        <v>39</v>
      </c>
      <c r="AR45" s="23" t="s">
        <v>40</v>
      </c>
      <c r="AS45" s="23" t="s">
        <v>41</v>
      </c>
      <c r="AT45" s="24"/>
      <c r="AU45" s="25" t="s">
        <v>42</v>
      </c>
      <c r="AV45" s="25" t="s">
        <v>43</v>
      </c>
    </row>
    <row r="46" spans="1:90" s="2" customFormat="1" ht="122.25" customHeight="1" thickBot="1">
      <c r="B46" s="189">
        <v>1</v>
      </c>
      <c r="C46" s="226" t="s">
        <v>133</v>
      </c>
      <c r="D46" s="226"/>
      <c r="E46" s="228" t="s">
        <v>134</v>
      </c>
      <c r="F46" s="186">
        <v>200</v>
      </c>
      <c r="G46" s="70">
        <v>28.49</v>
      </c>
      <c r="H46" s="234" t="s">
        <v>135</v>
      </c>
      <c r="I46" s="230" t="s">
        <v>136</v>
      </c>
      <c r="J46" s="160">
        <f>G46*F46</f>
        <v>5698</v>
      </c>
      <c r="K46"/>
      <c r="L46"/>
      <c r="M46" s="195" t="s">
        <v>137</v>
      </c>
      <c r="N46" s="197" t="s">
        <v>138</v>
      </c>
      <c r="O46" s="198"/>
      <c r="P46" s="148"/>
      <c r="Q46" s="28">
        <f>22/1.12</f>
        <v>19.642857142857142</v>
      </c>
      <c r="R46" s="42">
        <v>36</v>
      </c>
      <c r="S46" s="43">
        <f t="shared" ref="S46" si="199">Q46*R46/100</f>
        <v>7.0714285714285712</v>
      </c>
      <c r="T46" s="44">
        <f t="shared" ref="T46" si="200">S46*V46</f>
        <v>1414.2857142857142</v>
      </c>
      <c r="U46" s="45">
        <f t="shared" ref="U46" si="201">Q46+S46</f>
        <v>26.714285714285715</v>
      </c>
      <c r="V46" s="42">
        <v>200</v>
      </c>
      <c r="W46" s="46">
        <f t="shared" ref="W46" si="202">U46*2+60</f>
        <v>113.42857142857143</v>
      </c>
      <c r="X46" s="13">
        <v>120</v>
      </c>
      <c r="Y46" s="47">
        <f t="shared" ref="Y46" si="203">V46*U46+W46+X46</f>
        <v>5576.2857142857147</v>
      </c>
      <c r="Z46" s="232" t="s">
        <v>139</v>
      </c>
      <c r="AA46" s="26">
        <v>0</v>
      </c>
      <c r="AB46" s="48">
        <v>1</v>
      </c>
      <c r="AC46" s="48">
        <v>1</v>
      </c>
      <c r="AD46" s="48">
        <v>1</v>
      </c>
      <c r="AE46" s="49">
        <f t="shared" ref="AE46" si="204">AA46*AB46*AC46*AD46</f>
        <v>0</v>
      </c>
      <c r="AF46" s="50">
        <v>15</v>
      </c>
      <c r="AG46" s="49">
        <f>1%*(Y46+AE46+AF46)</f>
        <v>55.912857142857149</v>
      </c>
      <c r="AH46" s="51">
        <f t="shared" ref="AH46" si="205">Y46+AE46+AG46+AF46</f>
        <v>5647.198571428572</v>
      </c>
      <c r="AI46" s="52">
        <f t="shared" ref="AI46" si="206">AH46/V46</f>
        <v>28.235992857142861</v>
      </c>
      <c r="AJ46" s="53">
        <f t="shared" ref="AJ46" si="207">AI46*18%</f>
        <v>5.0824787142857151</v>
      </c>
      <c r="AK46" s="54">
        <f t="shared" ref="AK46" si="208">AI46+AJ46</f>
        <v>33.318471571428574</v>
      </c>
      <c r="AL46"/>
      <c r="AM46" s="17"/>
      <c r="AN46" s="18">
        <f t="shared" ref="AN46" si="209">AK46*V46</f>
        <v>6663.6943142857144</v>
      </c>
      <c r="AO46" s="19">
        <f t="shared" ref="AO46" si="210">(AK46-(AK46/1.18))*V46</f>
        <v>1016.4957428571427</v>
      </c>
      <c r="AP46" s="19">
        <f t="shared" ref="AP46" si="211">(AK46-(AK46/1.02))*V46</f>
        <v>130.66067282913139</v>
      </c>
      <c r="AQ46" s="19">
        <f t="shared" ref="AQ46" si="212">(AK46-(AK46/1.05))*V46</f>
        <v>317.31877687074859</v>
      </c>
      <c r="AR46" s="19">
        <f t="shared" ref="AR46" si="213">S46*V46</f>
        <v>1414.2857142857142</v>
      </c>
      <c r="AS46" s="20">
        <f t="shared" ref="AS46" si="214">AR46-AQ46-AP46</f>
        <v>966.30626458583436</v>
      </c>
      <c r="AT46" s="21"/>
      <c r="AU46" s="22">
        <f t="shared" ref="AU46" si="215">AR46*100/(AN46-AO46-AR46)</f>
        <v>33.411642573722446</v>
      </c>
      <c r="AV46" s="22">
        <f t="shared" ref="AV46" si="216">AS46*100/(AN46-AO46-AR46-AP46-AQ46)</f>
        <v>25.530337275832043</v>
      </c>
    </row>
    <row r="47" spans="1:90" s="2" customFormat="1" ht="122.25" customHeight="1" thickBot="1">
      <c r="B47" s="190"/>
      <c r="C47" s="227"/>
      <c r="D47" s="227"/>
      <c r="E47" s="229"/>
      <c r="F47" s="184">
        <v>100</v>
      </c>
      <c r="G47" s="62">
        <v>29.99</v>
      </c>
      <c r="H47" s="235"/>
      <c r="I47" s="231"/>
      <c r="J47" s="161">
        <f>G47*F47</f>
        <v>2999</v>
      </c>
      <c r="K47"/>
      <c r="L47"/>
      <c r="M47" s="196"/>
      <c r="N47" s="199"/>
      <c r="O47" s="200"/>
      <c r="P47" s="148"/>
      <c r="Q47" s="28">
        <f>22/1.1</f>
        <v>20</v>
      </c>
      <c r="R47" s="42">
        <v>37.5</v>
      </c>
      <c r="S47" s="43">
        <f t="shared" ref="S47" si="217">Q47*R47/100</f>
        <v>7.5</v>
      </c>
      <c r="T47" s="44">
        <f t="shared" ref="T47" si="218">S47*V47</f>
        <v>750</v>
      </c>
      <c r="U47" s="45">
        <f t="shared" ref="U47" si="219">Q47+S47</f>
        <v>27.5</v>
      </c>
      <c r="V47" s="42">
        <v>100</v>
      </c>
      <c r="W47" s="46">
        <f t="shared" ref="W47" si="220">U47*2+60</f>
        <v>115</v>
      </c>
      <c r="X47" s="13">
        <v>90</v>
      </c>
      <c r="Y47" s="47">
        <f t="shared" ref="Y47" si="221">V47*U47+W47+X47</f>
        <v>2955</v>
      </c>
      <c r="Z47" s="233"/>
      <c r="AA47" s="26">
        <v>0</v>
      </c>
      <c r="AB47" s="48">
        <v>1</v>
      </c>
      <c r="AC47" s="48">
        <v>1</v>
      </c>
      <c r="AD47" s="48">
        <v>1</v>
      </c>
      <c r="AE47" s="49">
        <f t="shared" ref="AE47" si="222">AA47*AB47*AC47*AD47</f>
        <v>0</v>
      </c>
      <c r="AF47" s="50">
        <v>10</v>
      </c>
      <c r="AG47" s="49">
        <f t="shared" ref="AG47" si="223">1%*(Y47+AE47+AF47)</f>
        <v>29.650000000000002</v>
      </c>
      <c r="AH47" s="51">
        <f t="shared" ref="AH47" si="224">Y47+AE47+AG47+AF47</f>
        <v>2994.65</v>
      </c>
      <c r="AI47" s="52">
        <f t="shared" ref="AI47" si="225">AH47/V47</f>
        <v>29.9465</v>
      </c>
      <c r="AJ47" s="53">
        <f t="shared" ref="AJ47" si="226">AI47*18%</f>
        <v>5.3903699999999999</v>
      </c>
      <c r="AK47" s="54">
        <f t="shared" ref="AK47" si="227">AI47+AJ47</f>
        <v>35.336869999999998</v>
      </c>
      <c r="AL47"/>
      <c r="AM47" s="17"/>
      <c r="AN47" s="18">
        <f t="shared" ref="AN47" si="228">AK47*V47</f>
        <v>3533.6869999999999</v>
      </c>
      <c r="AO47" s="19">
        <f t="shared" ref="AO47" si="229">(AK47-(AK47/1.18))*V47</f>
        <v>539.03699999999969</v>
      </c>
      <c r="AP47" s="19">
        <f t="shared" ref="AP47" si="230">(AK47-(AK47/1.02))*V47</f>
        <v>69.287980392157067</v>
      </c>
      <c r="AQ47" s="19">
        <f t="shared" ref="AQ47" si="231">(AK47-(AK47/1.05))*V47</f>
        <v>168.27080952380982</v>
      </c>
      <c r="AR47" s="19">
        <f t="shared" ref="AR47" si="232">S47*V47</f>
        <v>750</v>
      </c>
      <c r="AS47" s="20">
        <f t="shared" ref="AS47" si="233">AR47-AQ47-AP47</f>
        <v>512.44121008403317</v>
      </c>
      <c r="AT47" s="21"/>
      <c r="AU47" s="22">
        <f t="shared" ref="AU47" si="234">AR47*100/(AN47-AO47-AR47)</f>
        <v>33.412781502684162</v>
      </c>
      <c r="AV47" s="22">
        <f t="shared" ref="AV47" si="235">AS47*100/(AN47-AO47-AR47-AP47-AQ47)</f>
        <v>25.531535762272515</v>
      </c>
    </row>
    <row r="48" spans="1:90" s="63" customFormat="1" ht="19.5">
      <c r="B48" s="65" t="s">
        <v>140</v>
      </c>
      <c r="J48" s="162"/>
      <c r="M48" s="153"/>
      <c r="N48" s="153"/>
      <c r="O48" s="153"/>
      <c r="P48" s="153"/>
      <c r="AF48" s="64"/>
      <c r="AG48" s="64"/>
    </row>
    <row r="49" spans="2:48" ht="25.15" customHeight="1" thickBot="1">
      <c r="E49" s="55"/>
      <c r="M49" s="150"/>
      <c r="N49" s="151" t="s">
        <v>107</v>
      </c>
    </row>
    <row r="50" spans="2:48" ht="29.45" customHeight="1" thickBot="1">
      <c r="B50" s="252" t="s">
        <v>141</v>
      </c>
      <c r="C50" s="253"/>
      <c r="D50" s="253"/>
      <c r="E50" s="253"/>
      <c r="F50" s="253"/>
      <c r="G50" s="253"/>
      <c r="H50" s="253"/>
      <c r="I50" s="253"/>
      <c r="J50" s="254"/>
      <c r="K50" s="251" t="s">
        <v>1</v>
      </c>
      <c r="L50" s="2"/>
      <c r="M50" s="225" t="s">
        <v>2</v>
      </c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"/>
      <c r="AE50" s="2"/>
      <c r="AF50" s="2"/>
      <c r="AG50" s="2"/>
      <c r="AH50" s="2"/>
      <c r="AI50" s="2"/>
      <c r="AJ50" s="2"/>
      <c r="AK50" s="2"/>
    </row>
    <row r="51" spans="2:48" ht="36" customHeight="1" thickBot="1">
      <c r="B51" s="56" t="s">
        <v>3</v>
      </c>
      <c r="C51" s="57" t="s">
        <v>4</v>
      </c>
      <c r="D51" s="57" t="s">
        <v>5</v>
      </c>
      <c r="E51" s="57" t="s">
        <v>6</v>
      </c>
      <c r="F51" s="57" t="s">
        <v>7</v>
      </c>
      <c r="G51" s="58" t="s">
        <v>8</v>
      </c>
      <c r="H51" s="58" t="s">
        <v>9</v>
      </c>
      <c r="I51" s="58" t="s">
        <v>10</v>
      </c>
      <c r="J51" s="59" t="s">
        <v>35</v>
      </c>
      <c r="K51" s="251"/>
      <c r="L51" s="1"/>
      <c r="M51" s="140" t="s">
        <v>12</v>
      </c>
      <c r="N51" s="141" t="s">
        <v>13</v>
      </c>
      <c r="O51" s="141" t="s">
        <v>14</v>
      </c>
      <c r="P51" s="142" t="s">
        <v>15</v>
      </c>
      <c r="Q51" s="14" t="s">
        <v>16</v>
      </c>
      <c r="R51" s="15" t="s">
        <v>17</v>
      </c>
      <c r="S51" s="15" t="s">
        <v>18</v>
      </c>
      <c r="T51" s="15" t="s">
        <v>19</v>
      </c>
      <c r="U51" s="15" t="s">
        <v>20</v>
      </c>
      <c r="V51" s="15" t="s">
        <v>21</v>
      </c>
      <c r="W51" s="16" t="s">
        <v>22</v>
      </c>
      <c r="X51" s="3" t="s">
        <v>23</v>
      </c>
      <c r="Y51" s="4" t="s">
        <v>24</v>
      </c>
      <c r="Z51" s="8" t="s">
        <v>25</v>
      </c>
      <c r="AA51" s="9" t="s">
        <v>26</v>
      </c>
      <c r="AB51" s="9" t="s">
        <v>27</v>
      </c>
      <c r="AC51" s="9" t="s">
        <v>28</v>
      </c>
      <c r="AD51" s="9" t="s">
        <v>29</v>
      </c>
      <c r="AE51" s="10" t="s">
        <v>30</v>
      </c>
      <c r="AF51" s="11" t="s">
        <v>31</v>
      </c>
      <c r="AG51" s="11" t="s">
        <v>32</v>
      </c>
      <c r="AH51" s="5" t="s">
        <v>20</v>
      </c>
      <c r="AI51" s="6" t="s">
        <v>33</v>
      </c>
      <c r="AJ51" s="6" t="s">
        <v>34</v>
      </c>
      <c r="AK51" s="7" t="s">
        <v>35</v>
      </c>
      <c r="AN51" s="23" t="s">
        <v>36</v>
      </c>
      <c r="AO51" s="23" t="s">
        <v>37</v>
      </c>
      <c r="AP51" s="23" t="s">
        <v>38</v>
      </c>
      <c r="AQ51" s="23" t="s">
        <v>39</v>
      </c>
      <c r="AR51" s="23" t="s">
        <v>40</v>
      </c>
      <c r="AS51" s="23" t="s">
        <v>41</v>
      </c>
      <c r="AT51" s="24"/>
      <c r="AU51" s="25" t="s">
        <v>42</v>
      </c>
      <c r="AV51" s="25" t="s">
        <v>43</v>
      </c>
    </row>
    <row r="52" spans="2:48" s="2" customFormat="1" ht="80.25" customHeight="1" thickBot="1">
      <c r="B52" s="207">
        <v>1</v>
      </c>
      <c r="C52" s="250" t="s">
        <v>133</v>
      </c>
      <c r="D52" s="250"/>
      <c r="E52" s="244" t="s">
        <v>142</v>
      </c>
      <c r="F52" s="60">
        <v>300</v>
      </c>
      <c r="G52" s="61">
        <v>26.9</v>
      </c>
      <c r="H52" s="182" t="s">
        <v>143</v>
      </c>
      <c r="I52" s="245" t="s">
        <v>144</v>
      </c>
      <c r="J52" s="163">
        <f>G52*F52</f>
        <v>8070</v>
      </c>
      <c r="K52"/>
      <c r="L52"/>
      <c r="M52" s="195" t="s">
        <v>145</v>
      </c>
      <c r="N52" s="197" t="s">
        <v>146</v>
      </c>
      <c r="O52" s="198"/>
      <c r="P52" s="145"/>
      <c r="Q52" s="28">
        <f>22/1.15</f>
        <v>19.130434782608699</v>
      </c>
      <c r="R52" s="29">
        <v>34</v>
      </c>
      <c r="S52" s="30">
        <f t="shared" ref="S52:S54" si="236">Q52*R52/100</f>
        <v>6.5043478260869572</v>
      </c>
      <c r="T52" s="31">
        <f t="shared" ref="T52:T54" si="237">S52*V52</f>
        <v>1951.3043478260872</v>
      </c>
      <c r="U52" s="32">
        <f t="shared" ref="U52:U54" si="238">Q52+S52</f>
        <v>25.634782608695655</v>
      </c>
      <c r="V52" s="29">
        <v>300</v>
      </c>
      <c r="W52" s="33">
        <f t="shared" ref="W52:W57" si="239">U52*2+60</f>
        <v>111.26956521739132</v>
      </c>
      <c r="X52" s="27">
        <v>150</v>
      </c>
      <c r="Y52" s="34">
        <f t="shared" ref="Y52:Y54" si="240">V52*U52+W52+X52</f>
        <v>7951.7043478260885</v>
      </c>
      <c r="Z52" s="232" t="s">
        <v>139</v>
      </c>
      <c r="AA52" s="27">
        <v>0</v>
      </c>
      <c r="AB52" s="35">
        <v>1</v>
      </c>
      <c r="AC52" s="35">
        <v>1</v>
      </c>
      <c r="AD52" s="35">
        <v>1</v>
      </c>
      <c r="AE52" s="36">
        <f t="shared" ref="AE52:AE54" si="241">AA52*AB52*AC52*AD52</f>
        <v>0</v>
      </c>
      <c r="AF52" s="37">
        <v>30</v>
      </c>
      <c r="AG52" s="36">
        <f>1%*(Y52+AE52+AF52)</f>
        <v>79.817043478260885</v>
      </c>
      <c r="AH52" s="38">
        <f t="shared" ref="AH52:AH54" si="242">Y52+AE52+AG52+AF52</f>
        <v>8061.521391304349</v>
      </c>
      <c r="AI52" s="39">
        <f t="shared" ref="AI52:AI54" si="243">AH52/V52</f>
        <v>26.871737971014497</v>
      </c>
      <c r="AJ52" s="40">
        <f t="shared" ref="AJ52:AJ54" si="244">AI52*18%</f>
        <v>4.8369128347826091</v>
      </c>
      <c r="AK52" s="41">
        <f t="shared" ref="AK52:AK54" si="245">AI52+AJ52</f>
        <v>31.708650805797106</v>
      </c>
      <c r="AL52"/>
      <c r="AM52" s="17"/>
      <c r="AN52" s="18">
        <f t="shared" ref="AN52:AN54" si="246">AK52*V52</f>
        <v>9512.5952417391309</v>
      </c>
      <c r="AO52" s="19">
        <f t="shared" ref="AO52:AO54" si="247">(AK52-(AK52/1.18))*V52</f>
        <v>1451.0738504347828</v>
      </c>
      <c r="AP52" s="19">
        <f t="shared" ref="AP52:AP54" si="248">(AK52-(AK52/1.02))*V52</f>
        <v>186.52147532821851</v>
      </c>
      <c r="AQ52" s="19">
        <f t="shared" ref="AQ52:AQ54" si="249">(AK52-(AK52/1.05))*V52</f>
        <v>452.9807257971022</v>
      </c>
      <c r="AR52" s="19">
        <f t="shared" ref="AR52:AR54" si="250">S52*V52</f>
        <v>1951.3043478260872</v>
      </c>
      <c r="AS52" s="20">
        <f t="shared" ref="AS52:AS54" si="251">AR52-AQ52-AP52</f>
        <v>1311.8021467007666</v>
      </c>
      <c r="AT52" s="21"/>
      <c r="AU52" s="22">
        <f>AR52*100/(AN52-AO52-AR52)</f>
        <v>31.935106951868619</v>
      </c>
      <c r="AV52" s="22">
        <f t="shared" ref="AV52:AV54" si="252">AS52*100/(AN52-AO52-AR52-AP52-AQ52)</f>
        <v>23.978624083001261</v>
      </c>
    </row>
    <row r="53" spans="2:48" s="2" customFormat="1" ht="72.75" customHeight="1" thickBot="1">
      <c r="B53" s="207"/>
      <c r="C53" s="250"/>
      <c r="D53" s="250"/>
      <c r="E53" s="244"/>
      <c r="F53" s="60">
        <v>200</v>
      </c>
      <c r="G53" s="61">
        <v>28.49</v>
      </c>
      <c r="H53" s="182" t="s">
        <v>147</v>
      </c>
      <c r="I53" s="245"/>
      <c r="J53" s="163">
        <f>G53*F53</f>
        <v>5698</v>
      </c>
      <c r="K53"/>
      <c r="L53"/>
      <c r="M53" s="246"/>
      <c r="N53" s="247"/>
      <c r="O53" s="248"/>
      <c r="P53" s="148"/>
      <c r="Q53" s="28">
        <f>22/1.12</f>
        <v>19.642857142857142</v>
      </c>
      <c r="R53" s="42">
        <v>36</v>
      </c>
      <c r="S53" s="43">
        <f t="shared" ref="S53" si="253">Q53*R53/100</f>
        <v>7.0714285714285712</v>
      </c>
      <c r="T53" s="44">
        <f t="shared" ref="T53" si="254">S53*V53</f>
        <v>1414.2857142857142</v>
      </c>
      <c r="U53" s="45">
        <f t="shared" ref="U53" si="255">Q53+S53</f>
        <v>26.714285714285715</v>
      </c>
      <c r="V53" s="42">
        <v>200</v>
      </c>
      <c r="W53" s="46">
        <f t="shared" si="239"/>
        <v>113.42857142857143</v>
      </c>
      <c r="X53" s="13">
        <v>120</v>
      </c>
      <c r="Y53" s="47">
        <f t="shared" ref="Y53" si="256">V53*U53+W53+X53</f>
        <v>5576.2857142857147</v>
      </c>
      <c r="Z53" s="249"/>
      <c r="AA53" s="26">
        <v>0</v>
      </c>
      <c r="AB53" s="48">
        <v>1</v>
      </c>
      <c r="AC53" s="48">
        <v>1</v>
      </c>
      <c r="AD53" s="48">
        <v>1</v>
      </c>
      <c r="AE53" s="49">
        <f t="shared" ref="AE53" si="257">AA53*AB53*AC53*AD53</f>
        <v>0</v>
      </c>
      <c r="AF53" s="50">
        <v>15</v>
      </c>
      <c r="AG53" s="49">
        <f t="shared" ref="AG53" si="258">1%*(Y53+AE53+AF53)</f>
        <v>55.912857142857149</v>
      </c>
      <c r="AH53" s="51">
        <f t="shared" ref="AH53" si="259">Y53+AE53+AG53+AF53</f>
        <v>5647.198571428572</v>
      </c>
      <c r="AI53" s="52">
        <f t="shared" ref="AI53" si="260">AH53/V53</f>
        <v>28.235992857142861</v>
      </c>
      <c r="AJ53" s="53">
        <f t="shared" ref="AJ53" si="261">AI53*18%</f>
        <v>5.0824787142857151</v>
      </c>
      <c r="AK53" s="54">
        <f t="shared" ref="AK53" si="262">AI53+AJ53</f>
        <v>33.318471571428574</v>
      </c>
      <c r="AL53"/>
      <c r="AM53" s="17"/>
      <c r="AN53" s="18">
        <f t="shared" ref="AN53" si="263">AK53*V53</f>
        <v>6663.6943142857144</v>
      </c>
      <c r="AO53" s="19">
        <f t="shared" ref="AO53" si="264">(AK53-(AK53/1.18))*V53</f>
        <v>1016.4957428571427</v>
      </c>
      <c r="AP53" s="19">
        <f t="shared" ref="AP53" si="265">(AK53-(AK53/1.02))*V53</f>
        <v>130.66067282913139</v>
      </c>
      <c r="AQ53" s="19">
        <f t="shared" ref="AQ53" si="266">(AK53-(AK53/1.05))*V53</f>
        <v>317.31877687074859</v>
      </c>
      <c r="AR53" s="19">
        <f t="shared" ref="AR53" si="267">S53*V53</f>
        <v>1414.2857142857142</v>
      </c>
      <c r="AS53" s="20">
        <f t="shared" ref="AS53" si="268">AR53-AQ53-AP53</f>
        <v>966.30626458583436</v>
      </c>
      <c r="AT53" s="21"/>
      <c r="AU53" s="22">
        <f t="shared" ref="AU53" si="269">AR53*100/(AN53-AO53-AR53)</f>
        <v>33.411642573722446</v>
      </c>
      <c r="AV53" s="22">
        <f t="shared" ref="AV53" si="270">AS53*100/(AN53-AO53-AR53-AP53-AQ53)</f>
        <v>25.530337275832043</v>
      </c>
    </row>
    <row r="54" spans="2:48" s="2" customFormat="1" ht="82.5" customHeight="1" thickBot="1">
      <c r="B54" s="207"/>
      <c r="C54" s="250"/>
      <c r="D54" s="250"/>
      <c r="E54" s="244"/>
      <c r="F54" s="60">
        <v>100</v>
      </c>
      <c r="G54" s="61">
        <v>29.99</v>
      </c>
      <c r="H54" s="182" t="s">
        <v>148</v>
      </c>
      <c r="I54" s="245"/>
      <c r="J54" s="163">
        <f>G54*F54</f>
        <v>2999</v>
      </c>
      <c r="K54"/>
      <c r="L54"/>
      <c r="M54" s="196"/>
      <c r="N54" s="199"/>
      <c r="O54" s="200"/>
      <c r="P54" s="148"/>
      <c r="Q54" s="28">
        <f>22/1.1</f>
        <v>20</v>
      </c>
      <c r="R54" s="42">
        <v>37.5</v>
      </c>
      <c r="S54" s="43">
        <f t="shared" si="236"/>
        <v>7.5</v>
      </c>
      <c r="T54" s="44">
        <f t="shared" si="237"/>
        <v>750</v>
      </c>
      <c r="U54" s="45">
        <f t="shared" si="238"/>
        <v>27.5</v>
      </c>
      <c r="V54" s="42">
        <v>100</v>
      </c>
      <c r="W54" s="46">
        <f t="shared" si="239"/>
        <v>115</v>
      </c>
      <c r="X54" s="13">
        <v>90</v>
      </c>
      <c r="Y54" s="47">
        <f t="shared" si="240"/>
        <v>2955</v>
      </c>
      <c r="Z54" s="233"/>
      <c r="AA54" s="26">
        <v>0</v>
      </c>
      <c r="AB54" s="48">
        <v>1</v>
      </c>
      <c r="AC54" s="48">
        <v>1</v>
      </c>
      <c r="AD54" s="48">
        <v>1</v>
      </c>
      <c r="AE54" s="49">
        <f t="shared" si="241"/>
        <v>0</v>
      </c>
      <c r="AF54" s="50">
        <v>10</v>
      </c>
      <c r="AG54" s="49">
        <f t="shared" ref="AG54" si="271">1%*(Y54+AE54+AF54)</f>
        <v>29.650000000000002</v>
      </c>
      <c r="AH54" s="51">
        <f t="shared" si="242"/>
        <v>2994.65</v>
      </c>
      <c r="AI54" s="52">
        <f t="shared" si="243"/>
        <v>29.9465</v>
      </c>
      <c r="AJ54" s="53">
        <f t="shared" si="244"/>
        <v>5.3903699999999999</v>
      </c>
      <c r="AK54" s="54">
        <f t="shared" si="245"/>
        <v>35.336869999999998</v>
      </c>
      <c r="AL54"/>
      <c r="AM54" s="17"/>
      <c r="AN54" s="18">
        <f t="shared" si="246"/>
        <v>3533.6869999999999</v>
      </c>
      <c r="AO54" s="19">
        <f t="shared" si="247"/>
        <v>539.03699999999969</v>
      </c>
      <c r="AP54" s="19">
        <f t="shared" si="248"/>
        <v>69.287980392157067</v>
      </c>
      <c r="AQ54" s="19">
        <f t="shared" si="249"/>
        <v>168.27080952380982</v>
      </c>
      <c r="AR54" s="19">
        <f t="shared" si="250"/>
        <v>750</v>
      </c>
      <c r="AS54" s="20">
        <f t="shared" si="251"/>
        <v>512.44121008403317</v>
      </c>
      <c r="AT54" s="21"/>
      <c r="AU54" s="22">
        <f t="shared" ref="AU54" si="272">AR54*100/(AN54-AO54-AR54)</f>
        <v>33.412781502684162</v>
      </c>
      <c r="AV54" s="22">
        <f t="shared" si="252"/>
        <v>25.531535762272515</v>
      </c>
    </row>
    <row r="55" spans="2:48" s="2" customFormat="1" ht="80.25" customHeight="1" thickBot="1">
      <c r="B55" s="207">
        <v>2</v>
      </c>
      <c r="C55" s="250" t="s">
        <v>133</v>
      </c>
      <c r="D55" s="250"/>
      <c r="E55" s="244" t="s">
        <v>142</v>
      </c>
      <c r="F55" s="60">
        <v>300</v>
      </c>
      <c r="G55" s="61">
        <v>22.89</v>
      </c>
      <c r="H55" s="182" t="s">
        <v>143</v>
      </c>
      <c r="I55" s="245" t="s">
        <v>149</v>
      </c>
      <c r="J55" s="163">
        <f t="shared" ref="J55:J56" si="273">G55*F55</f>
        <v>6867</v>
      </c>
      <c r="K55"/>
      <c r="L55"/>
      <c r="M55" s="195" t="s">
        <v>150</v>
      </c>
      <c r="N55" s="197" t="s">
        <v>151</v>
      </c>
      <c r="O55" s="198"/>
      <c r="P55" s="145"/>
      <c r="Q55" s="28">
        <f>18.5/1.15</f>
        <v>16.086956521739133</v>
      </c>
      <c r="R55" s="29">
        <v>35</v>
      </c>
      <c r="S55" s="30">
        <f t="shared" ref="S55:S57" si="274">Q55*R55/100</f>
        <v>5.6304347826086962</v>
      </c>
      <c r="T55" s="31">
        <f t="shared" ref="T55:T57" si="275">S55*V55</f>
        <v>1689.130434782609</v>
      </c>
      <c r="U55" s="32">
        <f t="shared" ref="U55:U57" si="276">Q55+S55</f>
        <v>21.717391304347828</v>
      </c>
      <c r="V55" s="29">
        <v>300</v>
      </c>
      <c r="W55" s="33">
        <f t="shared" si="239"/>
        <v>103.43478260869566</v>
      </c>
      <c r="X55" s="27">
        <v>150</v>
      </c>
      <c r="Y55" s="34">
        <f t="shared" ref="Y55:Y57" si="277">V55*U55+W55+X55</f>
        <v>6768.652173913044</v>
      </c>
      <c r="Z55" s="232" t="s">
        <v>139</v>
      </c>
      <c r="AA55" s="27">
        <v>0</v>
      </c>
      <c r="AB55" s="35">
        <v>1</v>
      </c>
      <c r="AC55" s="35">
        <v>1</v>
      </c>
      <c r="AD55" s="35">
        <v>1</v>
      </c>
      <c r="AE55" s="36">
        <f t="shared" ref="AE55:AE57" si="278">AA55*AB55*AC55*AD55</f>
        <v>0</v>
      </c>
      <c r="AF55" s="37">
        <v>30</v>
      </c>
      <c r="AG55" s="36">
        <f t="shared" ref="AG55:AG57" si="279">1%*(Y55+AE55+AF55)</f>
        <v>67.986521739130438</v>
      </c>
      <c r="AH55" s="38">
        <f t="shared" ref="AH55:AH57" si="280">Y55+AE55+AG55+AF55</f>
        <v>6866.6386956521746</v>
      </c>
      <c r="AI55" s="39">
        <f t="shared" ref="AI55:AI57" si="281">AH55/V55</f>
        <v>22.888795652173915</v>
      </c>
      <c r="AJ55" s="40">
        <f t="shared" ref="AJ55:AJ57" si="282">AI55*18%</f>
        <v>4.1199832173913045</v>
      </c>
      <c r="AK55" s="41">
        <f t="shared" ref="AK55:AK57" si="283">AI55+AJ55</f>
        <v>27.008778869565219</v>
      </c>
      <c r="AL55"/>
      <c r="AM55" s="17"/>
      <c r="AN55" s="18">
        <f t="shared" ref="AN55:AN57" si="284">AK55*V55</f>
        <v>8102.6336608695656</v>
      </c>
      <c r="AO55" s="19">
        <f t="shared" ref="AO55:AO57" si="285">(AK55-(AK55/1.18))*V55</f>
        <v>1235.9949652173914</v>
      </c>
      <c r="AP55" s="19">
        <f t="shared" ref="AP55:AP57" si="286">(AK55-(AK55/1.02))*V55</f>
        <v>158.87516982097162</v>
      </c>
      <c r="AQ55" s="19">
        <f t="shared" ref="AQ55:AQ57" si="287">(AK55-(AK55/1.05))*V55</f>
        <v>385.83969813664612</v>
      </c>
      <c r="AR55" s="19">
        <f t="shared" ref="AR55:AR57" si="288">S55*V55</f>
        <v>1689.130434782609</v>
      </c>
      <c r="AS55" s="20">
        <f t="shared" ref="AS55:AS57" si="289">AR55-AQ55-AP55</f>
        <v>1144.4155668249912</v>
      </c>
      <c r="AT55" s="21"/>
      <c r="AU55" s="22">
        <f>AR55*100/(AN55-AO55-AR55)</f>
        <v>32.624388985502428</v>
      </c>
      <c r="AV55" s="22">
        <f t="shared" ref="AV55:AV57" si="290">AS55*100/(AN55-AO55-AR55-AP55-AQ55)</f>
        <v>24.702495228384603</v>
      </c>
    </row>
    <row r="56" spans="2:48" s="2" customFormat="1" ht="72.75" customHeight="1" thickBot="1">
      <c r="B56" s="207"/>
      <c r="C56" s="250"/>
      <c r="D56" s="250"/>
      <c r="E56" s="244"/>
      <c r="F56" s="60">
        <v>200</v>
      </c>
      <c r="G56" s="61">
        <v>24.79</v>
      </c>
      <c r="H56" s="182" t="s">
        <v>147</v>
      </c>
      <c r="I56" s="245"/>
      <c r="J56" s="163">
        <f t="shared" si="273"/>
        <v>4958</v>
      </c>
      <c r="K56"/>
      <c r="L56"/>
      <c r="M56" s="246"/>
      <c r="N56" s="247"/>
      <c r="O56" s="248"/>
      <c r="P56" s="148"/>
      <c r="Q56" s="28">
        <f>19.5/1.15</f>
        <v>16.956521739130437</v>
      </c>
      <c r="R56" s="42">
        <v>37.5</v>
      </c>
      <c r="S56" s="43">
        <f t="shared" si="274"/>
        <v>6.358695652173914</v>
      </c>
      <c r="T56" s="44">
        <f t="shared" si="275"/>
        <v>1271.7391304347827</v>
      </c>
      <c r="U56" s="45">
        <f t="shared" si="276"/>
        <v>23.315217391304351</v>
      </c>
      <c r="V56" s="42">
        <v>200</v>
      </c>
      <c r="W56" s="46">
        <f t="shared" si="239"/>
        <v>106.6304347826087</v>
      </c>
      <c r="X56" s="13">
        <v>120</v>
      </c>
      <c r="Y56" s="47">
        <f t="shared" si="277"/>
        <v>4889.6739130434789</v>
      </c>
      <c r="Z56" s="249"/>
      <c r="AA56" s="26">
        <v>0</v>
      </c>
      <c r="AB56" s="48">
        <v>1</v>
      </c>
      <c r="AC56" s="48">
        <v>1</v>
      </c>
      <c r="AD56" s="48">
        <v>1</v>
      </c>
      <c r="AE56" s="49">
        <f t="shared" si="278"/>
        <v>0</v>
      </c>
      <c r="AF56" s="50">
        <v>15</v>
      </c>
      <c r="AG56" s="49">
        <f t="shared" si="279"/>
        <v>49.046739130434787</v>
      </c>
      <c r="AH56" s="51">
        <f t="shared" si="280"/>
        <v>4953.7206521739135</v>
      </c>
      <c r="AI56" s="52">
        <f t="shared" si="281"/>
        <v>24.768603260869568</v>
      </c>
      <c r="AJ56" s="53">
        <f t="shared" si="282"/>
        <v>4.4583485869565225</v>
      </c>
      <c r="AK56" s="54">
        <f t="shared" si="283"/>
        <v>29.22695184782609</v>
      </c>
      <c r="AL56"/>
      <c r="AM56" s="17"/>
      <c r="AN56" s="18">
        <f t="shared" si="284"/>
        <v>5845.390369565218</v>
      </c>
      <c r="AO56" s="19">
        <f t="shared" si="285"/>
        <v>891.66971739130429</v>
      </c>
      <c r="AP56" s="19">
        <f t="shared" si="286"/>
        <v>114.61549744245545</v>
      </c>
      <c r="AQ56" s="19">
        <f t="shared" si="287"/>
        <v>278.35192236024898</v>
      </c>
      <c r="AR56" s="19">
        <f t="shared" si="288"/>
        <v>1271.7391304347827</v>
      </c>
      <c r="AS56" s="20">
        <f t="shared" si="289"/>
        <v>878.77171063207834</v>
      </c>
      <c r="AT56" s="21"/>
      <c r="AU56" s="22">
        <f t="shared" ref="AU56:AU57" si="291">AR56*100/(AN56-AO56-AR56)</f>
        <v>34.539530492648836</v>
      </c>
      <c r="AV56" s="22">
        <f t="shared" si="290"/>
        <v>26.718392910346488</v>
      </c>
    </row>
    <row r="57" spans="2:48" s="2" customFormat="1" ht="82.5" customHeight="1" thickBot="1">
      <c r="B57" s="190"/>
      <c r="C57" s="227"/>
      <c r="D57" s="227"/>
      <c r="E57" s="229"/>
      <c r="F57" s="184">
        <v>100</v>
      </c>
      <c r="G57" s="62">
        <v>26.79</v>
      </c>
      <c r="H57" s="183" t="s">
        <v>148</v>
      </c>
      <c r="I57" s="231"/>
      <c r="J57" s="161">
        <f>G57*F57</f>
        <v>2679</v>
      </c>
      <c r="K57"/>
      <c r="L57"/>
      <c r="M57" s="196"/>
      <c r="N57" s="199"/>
      <c r="O57" s="200"/>
      <c r="P57" s="148"/>
      <c r="Q57" s="28">
        <f>19.5/1.1</f>
        <v>17.727272727272727</v>
      </c>
      <c r="R57" s="42">
        <v>37.5</v>
      </c>
      <c r="S57" s="43">
        <f t="shared" si="274"/>
        <v>6.6477272727272725</v>
      </c>
      <c r="T57" s="44">
        <f t="shared" si="275"/>
        <v>664.77272727272725</v>
      </c>
      <c r="U57" s="45">
        <f t="shared" si="276"/>
        <v>24.375</v>
      </c>
      <c r="V57" s="42">
        <v>100</v>
      </c>
      <c r="W57" s="46">
        <f t="shared" si="239"/>
        <v>108.75</v>
      </c>
      <c r="X57" s="13">
        <v>90</v>
      </c>
      <c r="Y57" s="47">
        <f t="shared" si="277"/>
        <v>2636.25</v>
      </c>
      <c r="Z57" s="233"/>
      <c r="AA57" s="26">
        <v>0</v>
      </c>
      <c r="AB57" s="48">
        <v>1</v>
      </c>
      <c r="AC57" s="48">
        <v>1</v>
      </c>
      <c r="AD57" s="48">
        <v>1</v>
      </c>
      <c r="AE57" s="49">
        <f t="shared" si="278"/>
        <v>0</v>
      </c>
      <c r="AF57" s="50">
        <v>10</v>
      </c>
      <c r="AG57" s="49">
        <f t="shared" si="279"/>
        <v>26.462500000000002</v>
      </c>
      <c r="AH57" s="51">
        <f t="shared" si="280"/>
        <v>2672.7125000000001</v>
      </c>
      <c r="AI57" s="52">
        <f t="shared" si="281"/>
        <v>26.727125000000001</v>
      </c>
      <c r="AJ57" s="53">
        <f t="shared" si="282"/>
        <v>4.8108825</v>
      </c>
      <c r="AK57" s="54">
        <f t="shared" si="283"/>
        <v>31.538007499999999</v>
      </c>
      <c r="AL57"/>
      <c r="AM57" s="17"/>
      <c r="AN57" s="18">
        <f t="shared" si="284"/>
        <v>3153.8007499999999</v>
      </c>
      <c r="AO57" s="19">
        <f t="shared" si="285"/>
        <v>481.08824999999979</v>
      </c>
      <c r="AP57" s="19">
        <f t="shared" si="286"/>
        <v>61.839230392157063</v>
      </c>
      <c r="AQ57" s="19">
        <f t="shared" si="287"/>
        <v>150.18098809523826</v>
      </c>
      <c r="AR57" s="19">
        <f t="shared" si="288"/>
        <v>664.77272727272725</v>
      </c>
      <c r="AS57" s="20">
        <f t="shared" si="289"/>
        <v>452.75250878533194</v>
      </c>
      <c r="AT57" s="21"/>
      <c r="AU57" s="22">
        <f t="shared" si="291"/>
        <v>33.107204523858968</v>
      </c>
      <c r="AV57" s="22">
        <f t="shared" si="290"/>
        <v>25.21006621462838</v>
      </c>
    </row>
    <row r="58" spans="2:48">
      <c r="AF58" s="2"/>
      <c r="AG58" s="2"/>
    </row>
    <row r="59" spans="2:48">
      <c r="AF59" s="12"/>
      <c r="AG59" s="12"/>
    </row>
    <row r="60" spans="2:48">
      <c r="AF60" s="12"/>
      <c r="AG60" s="12"/>
    </row>
    <row r="61" spans="2:48">
      <c r="AF61" s="2"/>
      <c r="AG61" s="2"/>
    </row>
    <row r="62" spans="2:48">
      <c r="AF62" s="2"/>
      <c r="AG62" s="2"/>
    </row>
  </sheetData>
  <mergeCells count="160">
    <mergeCell ref="P3:P4"/>
    <mergeCell ref="Z3:Z4"/>
    <mergeCell ref="B1:J1"/>
    <mergeCell ref="M1:AC1"/>
    <mergeCell ref="B3:B4"/>
    <mergeCell ref="C3:C4"/>
    <mergeCell ref="D3:D4"/>
    <mergeCell ref="E3:E4"/>
    <mergeCell ref="H3:H4"/>
    <mergeCell ref="I3:I4"/>
    <mergeCell ref="M3:M4"/>
    <mergeCell ref="N3:N4"/>
    <mergeCell ref="O3:O4"/>
    <mergeCell ref="B27:B28"/>
    <mergeCell ref="C27:C28"/>
    <mergeCell ref="D27:D28"/>
    <mergeCell ref="E27:E28"/>
    <mergeCell ref="I27:I28"/>
    <mergeCell ref="M27:M28"/>
    <mergeCell ref="N27:O28"/>
    <mergeCell ref="P27:P28"/>
    <mergeCell ref="Z27:Z28"/>
    <mergeCell ref="Z25:Z26"/>
    <mergeCell ref="O11:O12"/>
    <mergeCell ref="H19:H20"/>
    <mergeCell ref="B7:J7"/>
    <mergeCell ref="Z19:Z20"/>
    <mergeCell ref="C9:D10"/>
    <mergeCell ref="C11:D12"/>
    <mergeCell ref="C13:D14"/>
    <mergeCell ref="C15:D16"/>
    <mergeCell ref="C17:D18"/>
    <mergeCell ref="I19:I20"/>
    <mergeCell ref="M19:M20"/>
    <mergeCell ref="N19:N20"/>
    <mergeCell ref="O19:O20"/>
    <mergeCell ref="P19:P20"/>
    <mergeCell ref="H17:H18"/>
    <mergeCell ref="M7:AC7"/>
    <mergeCell ref="N15:N16"/>
    <mergeCell ref="O15:O16"/>
    <mergeCell ref="N17:N18"/>
    <mergeCell ref="O17:O18"/>
    <mergeCell ref="I15:I16"/>
    <mergeCell ref="M15:M16"/>
    <mergeCell ref="E13:E14"/>
    <mergeCell ref="I13:I14"/>
    <mergeCell ref="M13:M14"/>
    <mergeCell ref="B19:B20"/>
    <mergeCell ref="C19:C20"/>
    <mergeCell ref="D19:D20"/>
    <mergeCell ref="E19:E20"/>
    <mergeCell ref="M9:M10"/>
    <mergeCell ref="H9:H10"/>
    <mergeCell ref="H11:H12"/>
    <mergeCell ref="H13:H14"/>
    <mergeCell ref="H15:H16"/>
    <mergeCell ref="B9:B10"/>
    <mergeCell ref="E9:E10"/>
    <mergeCell ref="I9:I10"/>
    <mergeCell ref="B17:B18"/>
    <mergeCell ref="E17:E18"/>
    <mergeCell ref="I17:I18"/>
    <mergeCell ref="M17:M18"/>
    <mergeCell ref="B11:B12"/>
    <mergeCell ref="E11:E12"/>
    <mergeCell ref="I11:I12"/>
    <mergeCell ref="B13:B14"/>
    <mergeCell ref="M11:M12"/>
    <mergeCell ref="B15:B16"/>
    <mergeCell ref="E15:E16"/>
    <mergeCell ref="N41:P41"/>
    <mergeCell ref="B41:B42"/>
    <mergeCell ref="E41:E42"/>
    <mergeCell ref="I41:I42"/>
    <mergeCell ref="C41:D42"/>
    <mergeCell ref="B33:J33"/>
    <mergeCell ref="K33:K34"/>
    <mergeCell ref="M33:AC33"/>
    <mergeCell ref="N42:P42"/>
    <mergeCell ref="B39:B40"/>
    <mergeCell ref="C39:C40"/>
    <mergeCell ref="D39:D40"/>
    <mergeCell ref="E39:E40"/>
    <mergeCell ref="I39:I40"/>
    <mergeCell ref="L39:L40"/>
    <mergeCell ref="M39:M40"/>
    <mergeCell ref="N39:N40"/>
    <mergeCell ref="O39:O40"/>
    <mergeCell ref="Y39:Y40"/>
    <mergeCell ref="L35:L36"/>
    <mergeCell ref="M35:M36"/>
    <mergeCell ref="N35:N36"/>
    <mergeCell ref="Y35:Y36"/>
    <mergeCell ref="B37:B38"/>
    <mergeCell ref="C37:C38"/>
    <mergeCell ref="D37:D38"/>
    <mergeCell ref="E37:E38"/>
    <mergeCell ref="I37:I38"/>
    <mergeCell ref="L37:L38"/>
    <mergeCell ref="M37:M38"/>
    <mergeCell ref="N37:N38"/>
    <mergeCell ref="Y37:Y38"/>
    <mergeCell ref="B35:B36"/>
    <mergeCell ref="C35:C36"/>
    <mergeCell ref="D35:D36"/>
    <mergeCell ref="E35:E36"/>
    <mergeCell ref="I35:I36"/>
    <mergeCell ref="E55:E57"/>
    <mergeCell ref="I52:I54"/>
    <mergeCell ref="M55:M57"/>
    <mergeCell ref="M50:AC50"/>
    <mergeCell ref="N55:O57"/>
    <mergeCell ref="Z55:Z57"/>
    <mergeCell ref="B55:B57"/>
    <mergeCell ref="B52:B54"/>
    <mergeCell ref="E52:E54"/>
    <mergeCell ref="I55:I57"/>
    <mergeCell ref="M52:M54"/>
    <mergeCell ref="C52:D54"/>
    <mergeCell ref="C55:D57"/>
    <mergeCell ref="Z52:Z54"/>
    <mergeCell ref="K50:K51"/>
    <mergeCell ref="N52:O54"/>
    <mergeCell ref="B50:J50"/>
    <mergeCell ref="B44:J44"/>
    <mergeCell ref="K44:K45"/>
    <mergeCell ref="M44:AC44"/>
    <mergeCell ref="B46:B47"/>
    <mergeCell ref="C46:D47"/>
    <mergeCell ref="E46:E47"/>
    <mergeCell ref="I46:I47"/>
    <mergeCell ref="M46:M47"/>
    <mergeCell ref="N46:O47"/>
    <mergeCell ref="Z46:Z47"/>
    <mergeCell ref="H46:H47"/>
    <mergeCell ref="C25:C26"/>
    <mergeCell ref="B25:B26"/>
    <mergeCell ref="E25:E26"/>
    <mergeCell ref="I25:I26"/>
    <mergeCell ref="M25:M26"/>
    <mergeCell ref="N25:O26"/>
    <mergeCell ref="P25:P26"/>
    <mergeCell ref="M21:M22"/>
    <mergeCell ref="N21:N22"/>
    <mergeCell ref="O21:O22"/>
    <mergeCell ref="B21:B22"/>
    <mergeCell ref="C21:C22"/>
    <mergeCell ref="D21:D22"/>
    <mergeCell ref="E21:E22"/>
    <mergeCell ref="I21:I22"/>
    <mergeCell ref="B23:B24"/>
    <mergeCell ref="E23:E24"/>
    <mergeCell ref="I23:I24"/>
    <mergeCell ref="M23:M24"/>
    <mergeCell ref="C23:D24"/>
    <mergeCell ref="N23:O24"/>
    <mergeCell ref="H21:H22"/>
    <mergeCell ref="P23:P24"/>
    <mergeCell ref="D25:D26"/>
  </mergeCells>
  <pageMargins left="0.7" right="0.7" top="0.75" bottom="0.75" header="0.3" footer="0.3"/>
  <pageSetup scale="7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X125</dc:creator>
  <cp:keywords/>
  <dc:description/>
  <cp:lastModifiedBy>Karla Huamaccto</cp:lastModifiedBy>
  <cp:revision/>
  <dcterms:created xsi:type="dcterms:W3CDTF">2013-02-05T14:34:43Z</dcterms:created>
  <dcterms:modified xsi:type="dcterms:W3CDTF">2026-05-29T15:57:13Z</dcterms:modified>
  <cp:category/>
  <cp:contentStatus/>
</cp:coreProperties>
</file>