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Lhy\Desktop\南化日效益\调研材料\"/>
    </mc:Choice>
  </mc:AlternateContent>
  <xr:revisionPtr revIDLastSave="0" documentId="13_ncr:1_{E2E0FB9E-BC92-4828-839A-A36E6CFFD4D9}" xr6:coauthVersionLast="47" xr6:coauthVersionMax="47" xr10:uidLastSave="{00000000-0000-0000-0000-000000000000}"/>
  <bookViews>
    <workbookView xWindow="-108" yWindow="-108" windowWidth="23256" windowHeight="12576" tabRatio="879" firstSheet="1" activeTab="1" xr2:uid="{00000000-000D-0000-FFFF-FFFF00000000}"/>
  </bookViews>
  <sheets>
    <sheet name="硝基苯、苯胺" sheetId="2" r:id="rId1"/>
    <sheet name="烧碱、氯化苯、硝基氯苯" sheetId="3" r:id="rId2"/>
    <sheet name="TMQ、6PPD、NA" sheetId="5" r:id="rId3"/>
    <sheet name="9月与8月固定费用对比" sheetId="9" r:id="rId4"/>
    <sheet name="硫酸" sheetId="6" r:id="rId5"/>
    <sheet name="合成氨、硝酸" sheetId="7" r:id="rId6"/>
    <sheet name="结果和效益情况" sheetId="1" r:id="rId7"/>
    <sheet name="效益排序" sheetId="8" r:id="rId8"/>
    <sheet name="Sheet1" sheetId="10" r:id="rId9"/>
  </sheets>
  <externalReferences>
    <externalReference r:id="rId10"/>
    <externalReference r:id="rId11"/>
  </externalReferences>
  <calcPr calcId="191029"/>
</workbook>
</file>

<file path=xl/calcChain.xml><?xml version="1.0" encoding="utf-8"?>
<calcChain xmlns="http://schemas.openxmlformats.org/spreadsheetml/2006/main">
  <c r="D15" i="10" l="1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I12" i="8"/>
  <c r="H12" i="8"/>
  <c r="I14" i="8"/>
  <c r="H14" i="8"/>
  <c r="G73" i="8"/>
  <c r="G71" i="8"/>
  <c r="E71" i="8"/>
  <c r="Q69" i="8"/>
  <c r="R66" i="8"/>
  <c r="K66" i="8"/>
  <c r="J66" i="8"/>
  <c r="I66" i="8"/>
  <c r="H66" i="8"/>
  <c r="G66" i="8"/>
  <c r="F66" i="8"/>
  <c r="R65" i="8"/>
  <c r="H58" i="8"/>
  <c r="J58" i="8" s="1"/>
  <c r="L58" i="8" s="1"/>
  <c r="N58" i="8" s="1"/>
  <c r="P58" i="8" s="1"/>
  <c r="F58" i="8"/>
  <c r="J57" i="8"/>
  <c r="L57" i="8" s="1"/>
  <c r="N57" i="8" s="1"/>
  <c r="P57" i="8" s="1"/>
  <c r="H57" i="8"/>
  <c r="H49" i="8"/>
  <c r="D49" i="8"/>
  <c r="G49" i="8" s="1"/>
  <c r="E71" i="1"/>
  <c r="F71" i="1" s="1"/>
  <c r="F62" i="1"/>
  <c r="E62" i="1"/>
  <c r="E60" i="1"/>
  <c r="F60" i="1" s="1"/>
  <c r="F59" i="1"/>
  <c r="E59" i="1"/>
  <c r="E52" i="1"/>
  <c r="F52" i="1" s="1"/>
  <c r="F50" i="1"/>
  <c r="E50" i="1"/>
  <c r="F40" i="1"/>
  <c r="E40" i="1"/>
  <c r="E38" i="1"/>
  <c r="E36" i="1"/>
  <c r="F36" i="1" s="1"/>
  <c r="F35" i="1"/>
  <c r="E35" i="1"/>
  <c r="C27" i="1"/>
  <c r="C26" i="1"/>
  <c r="C25" i="1"/>
  <c r="D24" i="1"/>
  <c r="C23" i="1"/>
  <c r="C22" i="1"/>
  <c r="C21" i="1"/>
  <c r="C18" i="1"/>
  <c r="C17" i="1"/>
  <c r="C16" i="1"/>
  <c r="C15" i="1"/>
  <c r="C14" i="1"/>
  <c r="D13" i="1"/>
  <c r="C13" i="1" s="1"/>
  <c r="C12" i="1"/>
  <c r="C11" i="1"/>
  <c r="C10" i="1"/>
  <c r="C7" i="1"/>
  <c r="C6" i="1"/>
  <c r="C5" i="1"/>
  <c r="AA8" i="5" s="1"/>
  <c r="C4" i="1"/>
  <c r="C3" i="1"/>
  <c r="J82" i="7"/>
  <c r="D82" i="7"/>
  <c r="K81" i="7"/>
  <c r="J81" i="7"/>
  <c r="I81" i="7"/>
  <c r="D81" i="7"/>
  <c r="E75" i="7"/>
  <c r="D75" i="7"/>
  <c r="C75" i="7"/>
  <c r="J74" i="7"/>
  <c r="I74" i="7"/>
  <c r="K74" i="7" s="1"/>
  <c r="D74" i="7"/>
  <c r="J73" i="7"/>
  <c r="D73" i="7"/>
  <c r="D72" i="7" s="1"/>
  <c r="C73" i="7"/>
  <c r="E73" i="7" s="1"/>
  <c r="J72" i="7"/>
  <c r="K65" i="7"/>
  <c r="E65" i="7"/>
  <c r="K62" i="7"/>
  <c r="E62" i="7"/>
  <c r="K61" i="7"/>
  <c r="E61" i="7"/>
  <c r="K59" i="7"/>
  <c r="E59" i="7"/>
  <c r="K48" i="7"/>
  <c r="E48" i="7"/>
  <c r="F45" i="7"/>
  <c r="K44" i="7"/>
  <c r="K42" i="7"/>
  <c r="F42" i="7"/>
  <c r="I40" i="7"/>
  <c r="K40" i="7" s="1"/>
  <c r="K31" i="7"/>
  <c r="E31" i="7"/>
  <c r="K28" i="7"/>
  <c r="E28" i="7"/>
  <c r="L45" i="7" s="1"/>
  <c r="K27" i="7"/>
  <c r="E27" i="7"/>
  <c r="L43" i="7" s="1"/>
  <c r="K26" i="7"/>
  <c r="E26" i="7"/>
  <c r="K25" i="7"/>
  <c r="E25" i="7"/>
  <c r="L41" i="7" s="1"/>
  <c r="K24" i="7"/>
  <c r="L58" i="7" s="1"/>
  <c r="E24" i="7"/>
  <c r="I72" i="7" s="1"/>
  <c r="K72" i="7" s="1"/>
  <c r="D23" i="7"/>
  <c r="K15" i="7"/>
  <c r="E15" i="7"/>
  <c r="K12" i="7"/>
  <c r="E12" i="7"/>
  <c r="K11" i="7"/>
  <c r="E11" i="7"/>
  <c r="F43" i="7" s="1"/>
  <c r="K10" i="7"/>
  <c r="F60" i="7" s="1"/>
  <c r="E10" i="7"/>
  <c r="C74" i="7" s="1"/>
  <c r="E74" i="7" s="1"/>
  <c r="K9" i="7"/>
  <c r="E9" i="7"/>
  <c r="K8" i="7"/>
  <c r="E8" i="7"/>
  <c r="C72" i="7" s="1"/>
  <c r="E72" i="7" s="1"/>
  <c r="J7" i="7"/>
  <c r="D7" i="7"/>
  <c r="F3" i="7"/>
  <c r="C23" i="7" s="1"/>
  <c r="E23" i="7" s="1"/>
  <c r="N26" i="6"/>
  <c r="N25" i="6"/>
  <c r="N24" i="6"/>
  <c r="N23" i="6"/>
  <c r="N22" i="6"/>
  <c r="O16" i="6"/>
  <c r="O15" i="6"/>
  <c r="M26" i="6" s="1"/>
  <c r="O26" i="6" s="1"/>
  <c r="O14" i="6"/>
  <c r="O13" i="6"/>
  <c r="M25" i="6" s="1"/>
  <c r="N9" i="6"/>
  <c r="N8" i="6"/>
  <c r="N7" i="6"/>
  <c r="M7" i="6"/>
  <c r="O7" i="6" s="1"/>
  <c r="F3" i="6"/>
  <c r="C16" i="9"/>
  <c r="D16" i="9" s="1"/>
  <c r="B16" i="9"/>
  <c r="C15" i="9"/>
  <c r="D15" i="9" s="1"/>
  <c r="B15" i="9"/>
  <c r="D14" i="9"/>
  <c r="C14" i="9"/>
  <c r="B14" i="9"/>
  <c r="C13" i="9"/>
  <c r="D13" i="9" s="1"/>
  <c r="B13" i="9"/>
  <c r="C12" i="9"/>
  <c r="B12" i="9"/>
  <c r="D12" i="9" s="1"/>
  <c r="C11" i="9"/>
  <c r="D11" i="9" s="1"/>
  <c r="B11" i="9"/>
  <c r="D10" i="9"/>
  <c r="C10" i="9"/>
  <c r="B10" i="9"/>
  <c r="C8" i="9"/>
  <c r="D8" i="9" s="1"/>
  <c r="B8" i="9"/>
  <c r="C7" i="9"/>
  <c r="B7" i="9"/>
  <c r="C6" i="9"/>
  <c r="B6" i="9"/>
  <c r="C5" i="9"/>
  <c r="B5" i="9"/>
  <c r="C4" i="9"/>
  <c r="D4" i="9" s="1"/>
  <c r="B4" i="9"/>
  <c r="C3" i="9"/>
  <c r="D3" i="9" s="1"/>
  <c r="B3" i="9"/>
  <c r="AB35" i="5"/>
  <c r="AT34" i="5"/>
  <c r="AN34" i="5"/>
  <c r="AB34" i="5"/>
  <c r="AT33" i="5"/>
  <c r="AN33" i="5"/>
  <c r="AM33" i="5"/>
  <c r="AO33" i="5" s="1"/>
  <c r="AB33" i="5"/>
  <c r="AT32" i="5"/>
  <c r="AN32" i="5"/>
  <c r="AB32" i="5"/>
  <c r="AT31" i="5"/>
  <c r="AN31" i="5"/>
  <c r="AB31" i="5"/>
  <c r="AT30" i="5"/>
  <c r="AN30" i="5"/>
  <c r="AB30" i="5"/>
  <c r="AT29" i="5"/>
  <c r="AN29" i="5"/>
  <c r="AB29" i="5"/>
  <c r="AU20" i="5"/>
  <c r="AO20" i="5"/>
  <c r="AI20" i="5"/>
  <c r="AU19" i="5"/>
  <c r="AS34" i="5" s="1"/>
  <c r="AU34" i="5" s="1"/>
  <c r="AO19" i="5"/>
  <c r="AM34" i="5" s="1"/>
  <c r="AO34" i="5" s="1"/>
  <c r="AI19" i="5"/>
  <c r="AU18" i="5"/>
  <c r="AO18" i="5"/>
  <c r="AI18" i="5"/>
  <c r="AU17" i="5"/>
  <c r="AS33" i="5" s="1"/>
  <c r="AU33" i="5" s="1"/>
  <c r="AO17" i="5"/>
  <c r="AI17" i="5"/>
  <c r="AI15" i="5"/>
  <c r="AI14" i="5"/>
  <c r="AC14" i="5"/>
  <c r="AH13" i="5"/>
  <c r="AI13" i="5" s="1"/>
  <c r="AG13" i="5"/>
  <c r="AC13" i="5"/>
  <c r="AA35" i="5" s="1"/>
  <c r="AC35" i="5" s="1"/>
  <c r="AH12" i="5"/>
  <c r="AG12" i="5"/>
  <c r="AI12" i="5" s="1"/>
  <c r="AC12" i="5"/>
  <c r="AH11" i="5"/>
  <c r="AC11" i="5"/>
  <c r="AA34" i="5" s="1"/>
  <c r="AC34" i="5" s="1"/>
  <c r="AU10" i="5"/>
  <c r="AN10" i="5"/>
  <c r="AI10" i="5"/>
  <c r="AH10" i="5"/>
  <c r="AG10" i="5"/>
  <c r="AB10" i="5"/>
  <c r="AA10" i="5"/>
  <c r="AT9" i="5"/>
  <c r="AN9" i="5"/>
  <c r="AM9" i="5"/>
  <c r="AO9" i="5" s="1"/>
  <c r="AM31" i="5" s="1"/>
  <c r="AI9" i="5"/>
  <c r="AH9" i="5"/>
  <c r="AG9" i="5"/>
  <c r="AB9" i="5"/>
  <c r="AT8" i="5"/>
  <c r="AS8" i="5"/>
  <c r="AU8" i="5" s="1"/>
  <c r="AS31" i="5" s="1"/>
  <c r="AU31" i="5" s="1"/>
  <c r="AO8" i="5"/>
  <c r="AH8" i="5"/>
  <c r="AC8" i="5"/>
  <c r="AA31" i="5" s="1"/>
  <c r="AC31" i="5" s="1"/>
  <c r="AB8" i="5"/>
  <c r="AT7" i="5"/>
  <c r="AN7" i="5"/>
  <c r="AH7" i="5"/>
  <c r="AB7" i="5"/>
  <c r="X7" i="5"/>
  <c r="F71" i="8" s="1"/>
  <c r="Q59" i="3"/>
  <c r="AB30" i="3"/>
  <c r="V30" i="3"/>
  <c r="U30" i="3"/>
  <c r="W30" i="3" s="1"/>
  <c r="AB29" i="3"/>
  <c r="W29" i="3"/>
  <c r="V29" i="3"/>
  <c r="AH28" i="3"/>
  <c r="AG28" i="3"/>
  <c r="AI28" i="3" s="1"/>
  <c r="AB28" i="3"/>
  <c r="V28" i="3"/>
  <c r="AH27" i="3"/>
  <c r="AB27" i="3"/>
  <c r="V27" i="3"/>
  <c r="AH26" i="3"/>
  <c r="AB26" i="3"/>
  <c r="W26" i="3"/>
  <c r="V26" i="3"/>
  <c r="AH25" i="3"/>
  <c r="AB25" i="3"/>
  <c r="AH24" i="3"/>
  <c r="V24" i="3"/>
  <c r="AH23" i="3"/>
  <c r="W18" i="3"/>
  <c r="AC17" i="3"/>
  <c r="AA30" i="3" s="1"/>
  <c r="AC30" i="3" s="1"/>
  <c r="W17" i="3"/>
  <c r="AI16" i="3"/>
  <c r="AC16" i="3"/>
  <c r="W16" i="3"/>
  <c r="U29" i="3" s="1"/>
  <c r="AI15" i="3"/>
  <c r="AC15" i="3"/>
  <c r="AA29" i="3" s="1"/>
  <c r="AC29" i="3" s="1"/>
  <c r="W15" i="3"/>
  <c r="AI14" i="3"/>
  <c r="AC14" i="3"/>
  <c r="W14" i="3"/>
  <c r="U28" i="3" s="1"/>
  <c r="W28" i="3" s="1"/>
  <c r="AI13" i="3"/>
  <c r="AC13" i="3"/>
  <c r="AA28" i="3" s="1"/>
  <c r="AC28" i="3" s="1"/>
  <c r="V13" i="3"/>
  <c r="U13" i="3"/>
  <c r="W13" i="3" s="1"/>
  <c r="AH12" i="3"/>
  <c r="AI12" i="3" s="1"/>
  <c r="AG12" i="3"/>
  <c r="V12" i="3"/>
  <c r="W12" i="3" s="1"/>
  <c r="AH11" i="3"/>
  <c r="AI11" i="3" s="1"/>
  <c r="AG11" i="3"/>
  <c r="W11" i="3"/>
  <c r="U26" i="3" s="1"/>
  <c r="V11" i="3"/>
  <c r="U11" i="3"/>
  <c r="AH10" i="3"/>
  <c r="AB10" i="3"/>
  <c r="AC10" i="3" s="1"/>
  <c r="AA27" i="3" s="1"/>
  <c r="AC27" i="3" s="1"/>
  <c r="AA10" i="3"/>
  <c r="W10" i="3"/>
  <c r="AH9" i="3"/>
  <c r="AB9" i="3"/>
  <c r="V9" i="3"/>
  <c r="U9" i="3"/>
  <c r="AH8" i="3"/>
  <c r="AB8" i="3"/>
  <c r="AC8" i="3" s="1"/>
  <c r="AA25" i="3" s="1"/>
  <c r="AC25" i="3" s="1"/>
  <c r="V8" i="3"/>
  <c r="W8" i="3" s="1"/>
  <c r="U24" i="3" s="1"/>
  <c r="W24" i="3" s="1"/>
  <c r="U8" i="3"/>
  <c r="AH7" i="3"/>
  <c r="D50" i="8" s="1"/>
  <c r="AB7" i="3"/>
  <c r="AA7" i="3"/>
  <c r="U7" i="3"/>
  <c r="W7" i="3" s="1"/>
  <c r="U3" i="3"/>
  <c r="P51" i="2"/>
  <c r="Q50" i="2"/>
  <c r="P50" i="2"/>
  <c r="O50" i="2"/>
  <c r="P49" i="2"/>
  <c r="O49" i="2"/>
  <c r="Q49" i="2" s="1"/>
  <c r="AB48" i="2"/>
  <c r="AA48" i="2"/>
  <c r="AC48" i="2" s="1"/>
  <c r="V48" i="2"/>
  <c r="P48" i="2"/>
  <c r="AB47" i="2"/>
  <c r="AA47" i="2"/>
  <c r="AC47" i="2" s="1"/>
  <c r="V47" i="2"/>
  <c r="P47" i="2"/>
  <c r="AB46" i="2"/>
  <c r="V46" i="2"/>
  <c r="P46" i="2"/>
  <c r="W37" i="2"/>
  <c r="Q37" i="2"/>
  <c r="W35" i="2"/>
  <c r="Q35" i="2"/>
  <c r="AC33" i="2"/>
  <c r="Q33" i="2"/>
  <c r="Q32" i="2"/>
  <c r="AC31" i="2"/>
  <c r="Q31" i="2"/>
  <c r="Q30" i="2"/>
  <c r="AC29" i="2"/>
  <c r="U29" i="2"/>
  <c r="W29" i="2" s="1"/>
  <c r="Q29" i="2"/>
  <c r="W16" i="2"/>
  <c r="Q16" i="2"/>
  <c r="W15" i="2"/>
  <c r="Q15" i="2"/>
  <c r="R36" i="2" s="1"/>
  <c r="W14" i="2"/>
  <c r="Q14" i="2"/>
  <c r="W13" i="2"/>
  <c r="AC12" i="2"/>
  <c r="P12" i="2"/>
  <c r="O12" i="2"/>
  <c r="Q12" i="2" s="1"/>
  <c r="AC11" i="2"/>
  <c r="AD32" i="2" s="1"/>
  <c r="P11" i="2"/>
  <c r="O11" i="2"/>
  <c r="Q11" i="2" s="1"/>
  <c r="AC10" i="2"/>
  <c r="P10" i="2"/>
  <c r="AC9" i="2"/>
  <c r="P9" i="2"/>
  <c r="AB8" i="2"/>
  <c r="V8" i="2"/>
  <c r="P8" i="2"/>
  <c r="AB7" i="2"/>
  <c r="V7" i="2"/>
  <c r="Q7" i="2"/>
  <c r="P7" i="2"/>
  <c r="O7" i="2"/>
  <c r="O28" i="2" s="1"/>
  <c r="Q28" i="2" s="1"/>
  <c r="F6" i="2"/>
  <c r="D5" i="9" l="1"/>
  <c r="O51" i="2"/>
  <c r="Q51" i="2" s="1"/>
  <c r="R38" i="2"/>
  <c r="R28" i="2"/>
  <c r="O45" i="2"/>
  <c r="Q45" i="2" s="1"/>
  <c r="U27" i="3"/>
  <c r="W27" i="3" s="1"/>
  <c r="AC7" i="3"/>
  <c r="AB24" i="3"/>
  <c r="AB23" i="3"/>
  <c r="W9" i="3"/>
  <c r="U25" i="3" s="1"/>
  <c r="W25" i="3" s="1"/>
  <c r="AC10" i="5"/>
  <c r="AA33" i="5" s="1"/>
  <c r="AC33" i="5" s="1"/>
  <c r="X36" i="2"/>
  <c r="U48" i="2"/>
  <c r="W48" i="2" s="1"/>
  <c r="D7" i="9"/>
  <c r="C81" i="7"/>
  <c r="E81" i="7" s="1"/>
  <c r="F58" i="7"/>
  <c r="O25" i="6"/>
  <c r="J71" i="7"/>
  <c r="K39" i="7"/>
  <c r="K47" i="7" s="1"/>
  <c r="J70" i="7" s="1"/>
  <c r="I50" i="8"/>
  <c r="H50" i="8"/>
  <c r="G50" i="8"/>
  <c r="F50" i="8"/>
  <c r="E50" i="8"/>
  <c r="Q39" i="2"/>
  <c r="Q27" i="2"/>
  <c r="P45" i="2"/>
  <c r="AO31" i="5"/>
  <c r="E22" i="7"/>
  <c r="F22" i="7" s="1"/>
  <c r="E24" i="1" s="1"/>
  <c r="G24" i="1" s="1"/>
  <c r="D14" i="8" s="1"/>
  <c r="I71" i="7"/>
  <c r="L40" i="7"/>
  <c r="U47" i="2"/>
  <c r="W47" i="2" s="1"/>
  <c r="C7" i="7"/>
  <c r="E7" i="7" s="1"/>
  <c r="C82" i="7"/>
  <c r="E82" i="7" s="1"/>
  <c r="I49" i="8"/>
  <c r="V23" i="3"/>
  <c r="V25" i="3"/>
  <c r="M23" i="6"/>
  <c r="O23" i="6" s="1"/>
  <c r="I73" i="7"/>
  <c r="K73" i="7" s="1"/>
  <c r="L60" i="7"/>
  <c r="I82" i="7"/>
  <c r="K82" i="7" s="1"/>
  <c r="E72" i="1"/>
  <c r="F72" i="1" s="1"/>
  <c r="E49" i="8"/>
  <c r="C40" i="7"/>
  <c r="E40" i="7" s="1"/>
  <c r="F49" i="8"/>
  <c r="D6" i="9"/>
  <c r="E39" i="7" l="1"/>
  <c r="E46" i="7" s="1"/>
  <c r="D71" i="7"/>
  <c r="E30" i="7"/>
  <c r="W6" i="3"/>
  <c r="X6" i="3" s="1"/>
  <c r="E23" i="1" s="1"/>
  <c r="G23" i="1" s="1"/>
  <c r="F40" i="7"/>
  <c r="E6" i="7"/>
  <c r="C71" i="7"/>
  <c r="E71" i="7" s="1"/>
  <c r="P44" i="2"/>
  <c r="U28" i="2"/>
  <c r="W28" i="2" s="1"/>
  <c r="W19" i="3"/>
  <c r="K71" i="7"/>
  <c r="AA24" i="3"/>
  <c r="AC24" i="3" s="1"/>
  <c r="F6" i="7" l="1"/>
  <c r="E13" i="7"/>
  <c r="L47" i="7"/>
  <c r="I70" i="7"/>
  <c r="K70" i="7" s="1"/>
  <c r="F24" i="1"/>
  <c r="H24" i="1" s="1"/>
  <c r="E14" i="8" s="1"/>
  <c r="AG11" i="5"/>
  <c r="U8" i="2"/>
  <c r="D6" i="8"/>
  <c r="AA9" i="3"/>
  <c r="AC9" i="3" s="1"/>
  <c r="M9" i="6"/>
  <c r="O9" i="6" s="1"/>
  <c r="M24" i="6" s="1"/>
  <c r="O24" i="6" s="1"/>
  <c r="AA9" i="5"/>
  <c r="AC9" i="5" s="1"/>
  <c r="AA32" i="5" s="1"/>
  <c r="AC32" i="5" s="1"/>
  <c r="F23" i="1"/>
  <c r="U23" i="3"/>
  <c r="W23" i="3" s="1"/>
  <c r="AG9" i="3"/>
  <c r="AI9" i="3" s="1"/>
  <c r="AG26" i="3" s="1"/>
  <c r="AI26" i="3" s="1"/>
  <c r="O9" i="2"/>
  <c r="Q9" i="2" s="1"/>
  <c r="O47" i="2" s="1"/>
  <c r="Q47" i="2" s="1"/>
  <c r="W39" i="2"/>
  <c r="V45" i="2"/>
  <c r="W27" i="2"/>
  <c r="D70" i="7"/>
  <c r="C57" i="7"/>
  <c r="E57" i="7" s="1"/>
  <c r="M8" i="6"/>
  <c r="O8" i="6" s="1"/>
  <c r="AM10" i="5" l="1"/>
  <c r="AI11" i="5"/>
  <c r="AA26" i="3"/>
  <c r="AC26" i="3" s="1"/>
  <c r="AC18" i="3"/>
  <c r="AC6" i="3"/>
  <c r="AD6" i="3" s="1"/>
  <c r="E12" i="1" s="1"/>
  <c r="AA8" i="2"/>
  <c r="AC8" i="2" s="1"/>
  <c r="W8" i="2"/>
  <c r="AA28" i="2"/>
  <c r="AC28" i="2" s="1"/>
  <c r="V44" i="2"/>
  <c r="O6" i="6"/>
  <c r="P7" i="6" s="1"/>
  <c r="O18" i="6"/>
  <c r="D35" i="1"/>
  <c r="H35" i="1" s="1"/>
  <c r="E20" i="8" s="1"/>
  <c r="C70" i="7"/>
  <c r="E70" i="7" s="1"/>
  <c r="F46" i="7"/>
  <c r="I7" i="7"/>
  <c r="K7" i="7" s="1"/>
  <c r="F25" i="1"/>
  <c r="H25" i="1" s="1"/>
  <c r="E12" i="8" s="1"/>
  <c r="D80" i="7"/>
  <c r="E56" i="7"/>
  <c r="E64" i="7" s="1"/>
  <c r="E61" i="8"/>
  <c r="H23" i="1"/>
  <c r="C35" i="1"/>
  <c r="G35" i="1" s="1"/>
  <c r="D20" i="8" s="1"/>
  <c r="E25" i="1"/>
  <c r="G25" i="1" s="1"/>
  <c r="D12" i="8" s="1"/>
  <c r="M22" i="6" l="1"/>
  <c r="O22" i="6" s="1"/>
  <c r="P9" i="6"/>
  <c r="I57" i="7"/>
  <c r="K57" i="7" s="1"/>
  <c r="D79" i="7"/>
  <c r="Q7" i="6"/>
  <c r="E22" i="1" s="1"/>
  <c r="G22" i="1" s="1"/>
  <c r="D11" i="8" s="1"/>
  <c r="R7" i="6"/>
  <c r="E21" i="1" s="1"/>
  <c r="G21" i="1" s="1"/>
  <c r="D9" i="8" s="1"/>
  <c r="T65" i="8" s="1"/>
  <c r="U65" i="8" s="1"/>
  <c r="C71" i="1"/>
  <c r="G71" i="1" s="1"/>
  <c r="D38" i="8" s="1"/>
  <c r="G12" i="1"/>
  <c r="K6" i="7"/>
  <c r="C80" i="7"/>
  <c r="E80" i="7" s="1"/>
  <c r="U46" i="2"/>
  <c r="W46" i="2" s="1"/>
  <c r="X34" i="2"/>
  <c r="AG7" i="3"/>
  <c r="AI7" i="3" s="1"/>
  <c r="F12" i="1"/>
  <c r="AA23" i="3"/>
  <c r="AC23" i="3" s="1"/>
  <c r="AC36" i="2"/>
  <c r="AB44" i="2" s="1"/>
  <c r="AC27" i="2"/>
  <c r="AB45" i="2"/>
  <c r="AD30" i="2"/>
  <c r="AA46" i="2"/>
  <c r="AC46" i="2" s="1"/>
  <c r="E6" i="8"/>
  <c r="AO10" i="5"/>
  <c r="AM32" i="5" s="1"/>
  <c r="AO32" i="5" s="1"/>
  <c r="AS9" i="5"/>
  <c r="AU9" i="5" s="1"/>
  <c r="AS32" i="5" s="1"/>
  <c r="AU32" i="5" s="1"/>
  <c r="D71" i="1" l="1"/>
  <c r="H71" i="1" s="1"/>
  <c r="E38" i="8" s="1"/>
  <c r="H12" i="1"/>
  <c r="D8" i="8"/>
  <c r="H67" i="8"/>
  <c r="G67" i="8"/>
  <c r="I67" i="8"/>
  <c r="J67" i="8"/>
  <c r="F67" i="8"/>
  <c r="AG24" i="3"/>
  <c r="AI24" i="3" s="1"/>
  <c r="J80" i="7"/>
  <c r="K56" i="7"/>
  <c r="K64" i="7" s="1"/>
  <c r="J79" i="7" s="1"/>
  <c r="R9" i="6"/>
  <c r="Q9" i="6"/>
  <c r="F22" i="1" s="1"/>
  <c r="H22" i="1" s="1"/>
  <c r="E11" i="8" s="1"/>
  <c r="L6" i="7"/>
  <c r="F56" i="7"/>
  <c r="K14" i="7"/>
  <c r="F21" i="1" l="1"/>
  <c r="H21" i="1" s="1"/>
  <c r="E9" i="8" s="1"/>
  <c r="O10" i="2"/>
  <c r="Q10" i="2" s="1"/>
  <c r="O48" i="2" s="1"/>
  <c r="Q48" i="2" s="1"/>
  <c r="AG10" i="3"/>
  <c r="AI10" i="3" s="1"/>
  <c r="AG27" i="3" s="1"/>
  <c r="AI27" i="3" s="1"/>
  <c r="E26" i="1"/>
  <c r="G26" i="1" s="1"/>
  <c r="D10" i="8" s="1"/>
  <c r="C36" i="1"/>
  <c r="G36" i="1" s="1"/>
  <c r="L7" i="7"/>
  <c r="E8" i="8"/>
  <c r="J68" i="8"/>
  <c r="G68" i="8"/>
  <c r="I68" i="8"/>
  <c r="F68" i="8"/>
  <c r="H68" i="8"/>
  <c r="F26" i="1"/>
  <c r="H26" i="1" s="1"/>
  <c r="E10" i="8" s="1"/>
  <c r="D36" i="1"/>
  <c r="H36" i="1" s="1"/>
  <c r="I23" i="7"/>
  <c r="K23" i="7" s="1"/>
  <c r="C79" i="7"/>
  <c r="E79" i="7" s="1"/>
  <c r="F64" i="7"/>
  <c r="L14" i="7"/>
  <c r="H37" i="1" l="1"/>
  <c r="H39" i="1" s="1"/>
  <c r="E21" i="8" s="1"/>
  <c r="H38" i="1"/>
  <c r="G38" i="1"/>
  <c r="G37" i="1"/>
  <c r="G39" i="1" s="1"/>
  <c r="D21" i="8" s="1"/>
  <c r="K22" i="7"/>
  <c r="L57" i="7"/>
  <c r="I80" i="7"/>
  <c r="K80" i="7" s="1"/>
  <c r="S65" i="8"/>
  <c r="V65" i="8"/>
  <c r="L22" i="7" l="1"/>
  <c r="K30" i="7"/>
  <c r="F27" i="1" l="1"/>
  <c r="H27" i="1" s="1"/>
  <c r="L64" i="7"/>
  <c r="D40" i="1"/>
  <c r="I79" i="7"/>
  <c r="K79" i="7" s="1"/>
  <c r="O8" i="2"/>
  <c r="Q8" i="2" s="1"/>
  <c r="AG8" i="3"/>
  <c r="AI8" i="3" s="1"/>
  <c r="L23" i="7"/>
  <c r="C40" i="1"/>
  <c r="E27" i="1"/>
  <c r="G27" i="1" s="1"/>
  <c r="L24" i="7"/>
  <c r="AG25" i="3" l="1"/>
  <c r="AI25" i="3" s="1"/>
  <c r="AI18" i="3"/>
  <c r="AI6" i="3"/>
  <c r="AJ6" i="3" s="1"/>
  <c r="R34" i="2"/>
  <c r="O46" i="2"/>
  <c r="Q46" i="2" s="1"/>
  <c r="Q6" i="2"/>
  <c r="R6" i="2" s="1"/>
  <c r="R8" i="2" s="1"/>
  <c r="Q18" i="2"/>
  <c r="R18" i="2" s="1"/>
  <c r="H40" i="1"/>
  <c r="H41" i="1" s="1"/>
  <c r="H42" i="1" s="1"/>
  <c r="E22" i="8" s="1"/>
  <c r="D59" i="1"/>
  <c r="H59" i="1" s="1"/>
  <c r="C59" i="1"/>
  <c r="G59" i="1" s="1"/>
  <c r="G40" i="1"/>
  <c r="G41" i="1" s="1"/>
  <c r="G42" i="1" s="1"/>
  <c r="D22" i="8" s="1"/>
  <c r="D32" i="8"/>
  <c r="D5" i="8"/>
  <c r="E32" i="8"/>
  <c r="E5" i="8"/>
  <c r="E14" i="1" l="1"/>
  <c r="E13" i="1"/>
  <c r="AJ7" i="3"/>
  <c r="F14" i="1"/>
  <c r="AG23" i="3"/>
  <c r="AI23" i="3" s="1"/>
  <c r="F13" i="1"/>
  <c r="AJ17" i="3"/>
  <c r="AG7" i="5"/>
  <c r="AI7" i="5" s="1"/>
  <c r="U7" i="2"/>
  <c r="W7" i="2" s="1"/>
  <c r="O44" i="2"/>
  <c r="Q44" i="2" s="1"/>
  <c r="R39" i="2"/>
  <c r="AJ8" i="3"/>
  <c r="AJ18" i="3"/>
  <c r="F15" i="1" l="1"/>
  <c r="H15" i="1" s="1"/>
  <c r="H14" i="1"/>
  <c r="C60" i="1"/>
  <c r="G60" i="1" s="1"/>
  <c r="G61" i="1" s="1"/>
  <c r="D33" i="8" s="1"/>
  <c r="G13" i="1"/>
  <c r="C72" i="1"/>
  <c r="G72" i="1" s="1"/>
  <c r="G73" i="1" s="1"/>
  <c r="D39" i="8" s="1"/>
  <c r="D60" i="1"/>
  <c r="H60" i="1" s="1"/>
  <c r="H61" i="1" s="1"/>
  <c r="E33" i="8" s="1"/>
  <c r="D72" i="1"/>
  <c r="H72" i="1" s="1"/>
  <c r="H73" i="1" s="1"/>
  <c r="E39" i="8" s="1"/>
  <c r="H13" i="1"/>
  <c r="W6" i="2"/>
  <c r="X6" i="2" s="1"/>
  <c r="E10" i="1" s="1"/>
  <c r="U45" i="2"/>
  <c r="W45" i="2" s="1"/>
  <c r="W18" i="2"/>
  <c r="X28" i="2"/>
  <c r="E15" i="1"/>
  <c r="G15" i="1" s="1"/>
  <c r="G14" i="1"/>
  <c r="F10" i="1" l="1"/>
  <c r="AG8" i="5"/>
  <c r="AI8" i="5" s="1"/>
  <c r="AA7" i="5"/>
  <c r="AC7" i="5" s="1"/>
  <c r="U44" i="2"/>
  <c r="W44" i="2" s="1"/>
  <c r="X39" i="2"/>
  <c r="AA7" i="2"/>
  <c r="AC7" i="2" s="1"/>
  <c r="G10" i="1"/>
  <c r="D4" i="8" s="1"/>
  <c r="C62" i="1"/>
  <c r="G62" i="1" s="1"/>
  <c r="O59" i="8"/>
  <c r="D13" i="8"/>
  <c r="M59" i="8"/>
  <c r="K59" i="8"/>
  <c r="I59" i="8"/>
  <c r="G59" i="8"/>
  <c r="E59" i="8"/>
  <c r="X7" i="2"/>
  <c r="X18" i="2"/>
  <c r="E60" i="8"/>
  <c r="E13" i="8"/>
  <c r="O60" i="8"/>
  <c r="M60" i="8"/>
  <c r="K60" i="8"/>
  <c r="G60" i="8"/>
  <c r="I60" i="8"/>
  <c r="G63" i="1" l="1"/>
  <c r="G64" i="1" s="1"/>
  <c r="D34" i="8" s="1"/>
  <c r="AA45" i="2"/>
  <c r="AC45" i="2" s="1"/>
  <c r="AD28" i="2"/>
  <c r="AC15" i="2"/>
  <c r="AC6" i="2"/>
  <c r="AD6" i="2" s="1"/>
  <c r="E11" i="1" s="1"/>
  <c r="G11" i="1" s="1"/>
  <c r="D15" i="8" s="1"/>
  <c r="AC16" i="5"/>
  <c r="AC6" i="5"/>
  <c r="AD6" i="5" s="1"/>
  <c r="E16" i="1" s="1"/>
  <c r="G16" i="1" s="1"/>
  <c r="D7" i="8" s="1"/>
  <c r="T66" i="8" s="1"/>
  <c r="AA30" i="5"/>
  <c r="AC30" i="5" s="1"/>
  <c r="AI22" i="5"/>
  <c r="AI6" i="5"/>
  <c r="C49" i="1" s="1"/>
  <c r="G49" i="1" s="1"/>
  <c r="H10" i="1"/>
  <c r="D62" i="1"/>
  <c r="H62" i="1" s="1"/>
  <c r="H63" i="1" s="1"/>
  <c r="H64" i="1" s="1"/>
  <c r="E34" i="8" s="1"/>
  <c r="T67" i="8" l="1"/>
  <c r="U67" i="8" s="1"/>
  <c r="I51" i="8"/>
  <c r="F51" i="8"/>
  <c r="G51" i="8"/>
  <c r="H51" i="8"/>
  <c r="E51" i="8"/>
  <c r="F11" i="1"/>
  <c r="H11" i="1" s="1"/>
  <c r="E15" i="8" s="1"/>
  <c r="AA44" i="2"/>
  <c r="AC44" i="2" s="1"/>
  <c r="AD36" i="2"/>
  <c r="F16" i="1"/>
  <c r="H16" i="1" s="1"/>
  <c r="AA29" i="5"/>
  <c r="AC29" i="5" s="1"/>
  <c r="E4" i="8"/>
  <c r="D73" i="8"/>
  <c r="U69" i="8"/>
  <c r="U66" i="8"/>
  <c r="AS7" i="5"/>
  <c r="AU7" i="5" s="1"/>
  <c r="D49" i="1"/>
  <c r="H49" i="1" s="1"/>
  <c r="AM7" i="5"/>
  <c r="AO7" i="5" s="1"/>
  <c r="AU22" i="5" l="1"/>
  <c r="AV9" i="5" s="1"/>
  <c r="AS30" i="5"/>
  <c r="AU30" i="5" s="1"/>
  <c r="AU6" i="5"/>
  <c r="AV6" i="5" s="1"/>
  <c r="AV7" i="5"/>
  <c r="V67" i="8"/>
  <c r="S67" i="8"/>
  <c r="G52" i="8"/>
  <c r="F52" i="8"/>
  <c r="I52" i="8"/>
  <c r="H52" i="8"/>
  <c r="E52" i="8"/>
  <c r="AM30" i="5"/>
  <c r="AO30" i="5" s="1"/>
  <c r="AO6" i="5"/>
  <c r="AP6" i="5" s="1"/>
  <c r="AO22" i="5"/>
  <c r="E7" i="8"/>
  <c r="I16" i="1"/>
  <c r="D71" i="8"/>
  <c r="U68" i="8"/>
  <c r="U70" i="8" s="1"/>
  <c r="C52" i="1" l="1"/>
  <c r="G52" i="1" s="1"/>
  <c r="G53" i="1" s="1"/>
  <c r="D27" i="8" s="1"/>
  <c r="E18" i="1"/>
  <c r="G18" i="1" s="1"/>
  <c r="D2" i="8" s="1"/>
  <c r="F17" i="1"/>
  <c r="H17" i="1" s="1"/>
  <c r="E3" i="8" s="1"/>
  <c r="D50" i="1"/>
  <c r="H50" i="1" s="1"/>
  <c r="H51" i="1" s="1"/>
  <c r="E26" i="8" s="1"/>
  <c r="AM29" i="5"/>
  <c r="AO29" i="5" s="1"/>
  <c r="F72" i="8"/>
  <c r="E72" i="8"/>
  <c r="E17" i="1"/>
  <c r="G17" i="1" s="1"/>
  <c r="D3" i="8" s="1"/>
  <c r="C50" i="1"/>
  <c r="G50" i="1" s="1"/>
  <c r="AP16" i="5"/>
  <c r="V69" i="8"/>
  <c r="S66" i="8"/>
  <c r="V66" i="8"/>
  <c r="AP7" i="5"/>
  <c r="AS29" i="5"/>
  <c r="AU29" i="5" s="1"/>
  <c r="D52" i="1"/>
  <c r="H52" i="1" s="1"/>
  <c r="H53" i="1" s="1"/>
  <c r="E27" i="8" s="1"/>
  <c r="F18" i="1"/>
  <c r="H18" i="1" s="1"/>
  <c r="E2" i="8" s="1"/>
  <c r="V68" i="8" l="1"/>
  <c r="V70" i="8"/>
  <c r="G51" i="1"/>
  <c r="D26" i="8" s="1"/>
</calcChain>
</file>

<file path=xl/sharedStrings.xml><?xml version="1.0" encoding="utf-8"?>
<sst xmlns="http://schemas.openxmlformats.org/spreadsheetml/2006/main" count="1379" uniqueCount="351">
  <si>
    <t>硝基苯    产品单位成本表</t>
  </si>
  <si>
    <t>苯胺    产品单位成本表</t>
  </si>
  <si>
    <t>环己胺    产品单位成本表</t>
  </si>
  <si>
    <t>环己胺     产品单位成本表</t>
  </si>
  <si>
    <t>项目</t>
  </si>
  <si>
    <t>行</t>
  </si>
  <si>
    <t>12月份预计成本</t>
  </si>
  <si>
    <t>苯价变动后成本</t>
  </si>
  <si>
    <t>8月份预计成本</t>
  </si>
  <si>
    <t>单价</t>
  </si>
  <si>
    <t>消耗</t>
  </si>
  <si>
    <t>成本</t>
  </si>
  <si>
    <t>变动成本</t>
  </si>
  <si>
    <t>一、直接材料</t>
  </si>
  <si>
    <t>1、纯苯</t>
  </si>
  <si>
    <t>1、硝基苯</t>
  </si>
  <si>
    <t>1、苯胺</t>
  </si>
  <si>
    <t>2、浓硝酸（98%）</t>
  </si>
  <si>
    <t>2、氢气</t>
  </si>
  <si>
    <t>3、烧碱（32%）</t>
  </si>
  <si>
    <t>二、辅助材料</t>
  </si>
  <si>
    <t>4、硫酸（98%）</t>
  </si>
  <si>
    <t>三、燃料和动力</t>
  </si>
  <si>
    <t>5、副产稀硫酸（70%）</t>
  </si>
  <si>
    <t>四、直接人工费</t>
  </si>
  <si>
    <t>6、硫酸（86%）</t>
  </si>
  <si>
    <t>五、制造费用</t>
  </si>
  <si>
    <t>六、副产品成本</t>
  </si>
  <si>
    <t>七、制造成本</t>
  </si>
  <si>
    <t>1、氮气</t>
  </si>
  <si>
    <t>1、包装桶</t>
  </si>
  <si>
    <t>2、液氮</t>
  </si>
  <si>
    <t>3、其他</t>
  </si>
  <si>
    <t>硝基苯    去年平均成本表</t>
  </si>
  <si>
    <t>苯胺   去年平均成本表</t>
  </si>
  <si>
    <t>环己胺    去年平均成本表</t>
  </si>
  <si>
    <t>成本对比</t>
  </si>
  <si>
    <t>负为降本</t>
  </si>
  <si>
    <t>1、新鲜水</t>
  </si>
  <si>
    <t>2、除盐水</t>
  </si>
  <si>
    <t>3、循环水</t>
  </si>
  <si>
    <t>4、电</t>
  </si>
  <si>
    <t>5、低压汽</t>
  </si>
  <si>
    <t>6、中压汽</t>
  </si>
  <si>
    <t>含酸碱</t>
  </si>
  <si>
    <t>含氢气</t>
  </si>
  <si>
    <t>7、压缩空气</t>
  </si>
  <si>
    <t>8、副产低压汽</t>
  </si>
  <si>
    <t>9、除氧水</t>
  </si>
  <si>
    <t>硝基苯产品</t>
  </si>
  <si>
    <t>苯胺产品</t>
  </si>
  <si>
    <t>财务口径</t>
  </si>
  <si>
    <t>销售口径</t>
  </si>
  <si>
    <t>差距</t>
  </si>
  <si>
    <t>备注</t>
  </si>
  <si>
    <t xml:space="preserve">    其中：折旧</t>
  </si>
  <si>
    <t>总成本</t>
  </si>
  <si>
    <t>苯</t>
  </si>
  <si>
    <t>硝基苯</t>
  </si>
  <si>
    <t>苯胺</t>
  </si>
  <si>
    <t>浓硝</t>
  </si>
  <si>
    <t>氢气</t>
  </si>
  <si>
    <t>烧碱</t>
  </si>
  <si>
    <t>其他生产成本</t>
  </si>
  <si>
    <t>1、硝基苯焦油</t>
  </si>
  <si>
    <t>1、苯胺焦油</t>
  </si>
  <si>
    <t>硫酸</t>
  </si>
  <si>
    <t>浓缩成本</t>
  </si>
  <si>
    <t>固定费用</t>
  </si>
  <si>
    <t>副产品</t>
  </si>
  <si>
    <t>八、产量</t>
  </si>
  <si>
    <t>八、产量（不含来料加工 吨）</t>
  </si>
  <si>
    <t>离子膜烧碱     产品单位成本表</t>
  </si>
  <si>
    <t>氯化苯     产品单位成本表</t>
  </si>
  <si>
    <t>硝基氯苯     产品单位成本表</t>
  </si>
  <si>
    <t>1、工业盐（94%固体）</t>
  </si>
  <si>
    <t>1、氯化苯</t>
  </si>
  <si>
    <t>2、工业盐（精制盐）</t>
  </si>
  <si>
    <t>2、氯气</t>
  </si>
  <si>
    <t>3、盐卤</t>
  </si>
  <si>
    <t>5、烧碱（32%）</t>
  </si>
  <si>
    <t>4、氯化钡</t>
  </si>
  <si>
    <t>4、工业盐\盐（92%）</t>
  </si>
  <si>
    <t>3、硫酸（98%）</t>
  </si>
  <si>
    <t>5、纯碱</t>
  </si>
  <si>
    <t>4、副产稀硫酸（70%）</t>
  </si>
  <si>
    <t>6、硫酸（98%）</t>
  </si>
  <si>
    <t>5、硫酸（86%）</t>
  </si>
  <si>
    <t>7、副产稀硫酸（70%）</t>
  </si>
  <si>
    <t>1、三氯化铁</t>
  </si>
  <si>
    <t>1、铁环</t>
  </si>
  <si>
    <t>2、亚硫酸钠</t>
  </si>
  <si>
    <t>2、氮气</t>
  </si>
  <si>
    <t>3、氮气</t>
  </si>
  <si>
    <t>辅材</t>
  </si>
  <si>
    <t>4、树脂</t>
  </si>
  <si>
    <t>烧碱产品</t>
  </si>
  <si>
    <t>氯化苯产品</t>
  </si>
  <si>
    <t>硝基氯苯产品</t>
  </si>
  <si>
    <t>5、高纯盐酸</t>
  </si>
  <si>
    <t>6、其他</t>
  </si>
  <si>
    <t>盐</t>
  </si>
  <si>
    <t>氯化苯</t>
  </si>
  <si>
    <t>盐卤</t>
  </si>
  <si>
    <t>氯气</t>
  </si>
  <si>
    <t>硝酸</t>
  </si>
  <si>
    <t>纯碱</t>
  </si>
  <si>
    <t>氢气价格</t>
  </si>
  <si>
    <t>盐酸价格</t>
  </si>
  <si>
    <t>4、冷冻水</t>
  </si>
  <si>
    <t>4、除氧水</t>
  </si>
  <si>
    <t>5、直流电</t>
  </si>
  <si>
    <t>5、电</t>
  </si>
  <si>
    <t>5、冷冻水</t>
  </si>
  <si>
    <t>6、电</t>
  </si>
  <si>
    <t>6、低压汽</t>
  </si>
  <si>
    <t>7、低压汽</t>
  </si>
  <si>
    <t>7、中压汽</t>
  </si>
  <si>
    <t>8、中压汽</t>
  </si>
  <si>
    <t>8、压缩空气</t>
  </si>
  <si>
    <t>9、压缩空气</t>
  </si>
  <si>
    <t>9、副产冷凝水</t>
  </si>
  <si>
    <t>10、除氧水</t>
  </si>
  <si>
    <t>1.1蒸汽</t>
  </si>
  <si>
    <t>11、低压汽0.2</t>
  </si>
  <si>
    <t>副产低低压汽</t>
  </si>
  <si>
    <t>热水</t>
  </si>
  <si>
    <t>1、合成盐酸</t>
  </si>
  <si>
    <t>1、多氯苯（75%）</t>
  </si>
  <si>
    <t>1、硝基化合物</t>
  </si>
  <si>
    <t>2、硫酸钡</t>
  </si>
  <si>
    <t>2、盐酸（31%）</t>
  </si>
  <si>
    <t>2、废水处理</t>
  </si>
  <si>
    <t>3、次氯酸钠\残液(2%)</t>
  </si>
  <si>
    <t>4、次氯酸钠(98%)</t>
  </si>
  <si>
    <t>5、次氯酸钠(有效氯&gt;160g)</t>
  </si>
  <si>
    <t>6、副产氯气</t>
  </si>
  <si>
    <t>7、副产氢气</t>
  </si>
  <si>
    <t>八、产量（32%）</t>
  </si>
  <si>
    <t>其中：对硝产量</t>
  </si>
  <si>
    <t xml:space="preserve">      邻硝产量</t>
  </si>
  <si>
    <t xml:space="preserve"> </t>
  </si>
  <si>
    <t xml:space="preserve">      间位油产量</t>
  </si>
  <si>
    <t>RT培司     产品单位成本表</t>
  </si>
  <si>
    <t>防老剂6PPD    产品单位成本表</t>
  </si>
  <si>
    <t>防老剂4010NA    产品单位成本表</t>
  </si>
  <si>
    <t>防老剂TMQ    产品单位成本表</t>
  </si>
  <si>
    <t>苯、丙酮价格变动后成本</t>
  </si>
  <si>
    <t>苯、丙酮甲酮价格变动后成本</t>
  </si>
  <si>
    <t>1、RT培司</t>
  </si>
  <si>
    <t>2、苯胺</t>
  </si>
  <si>
    <t>2、RT培司（外购）</t>
  </si>
  <si>
    <t>2、丙酮</t>
  </si>
  <si>
    <t>3、氢氧化铵</t>
  </si>
  <si>
    <t>3、甲酮</t>
  </si>
  <si>
    <t>3、氢气</t>
  </si>
  <si>
    <t>4、甲醇</t>
  </si>
  <si>
    <t>4、氢气</t>
  </si>
  <si>
    <t>4、盐酸（31%）</t>
  </si>
  <si>
    <t>5、氢气</t>
  </si>
  <si>
    <t>6、盐酸（31%）</t>
  </si>
  <si>
    <t>7、硫酸70%</t>
  </si>
  <si>
    <t>五、直接人工费</t>
  </si>
  <si>
    <t>8、甲酸</t>
  </si>
  <si>
    <t>六、制造费用</t>
  </si>
  <si>
    <t>9、碳酸钾</t>
  </si>
  <si>
    <t>1、催化剂</t>
  </si>
  <si>
    <t>2、片碱</t>
  </si>
  <si>
    <t>2、异丙醇</t>
  </si>
  <si>
    <t>2、包装物</t>
  </si>
  <si>
    <t>3、活性炭</t>
  </si>
  <si>
    <t>4、氮气</t>
  </si>
  <si>
    <t>4、液氮</t>
  </si>
  <si>
    <t>3、矩铵环</t>
  </si>
  <si>
    <t>5、液氮</t>
  </si>
  <si>
    <t>5、包装物</t>
  </si>
  <si>
    <t>5、其他</t>
  </si>
  <si>
    <t>4、导热油</t>
  </si>
  <si>
    <t>6、复制桶</t>
  </si>
  <si>
    <t>7、其他</t>
  </si>
  <si>
    <t>8、煤气</t>
  </si>
  <si>
    <t>TMQ产品</t>
  </si>
  <si>
    <t>6PPD产品</t>
  </si>
  <si>
    <t>4010NA产品</t>
  </si>
  <si>
    <t>1、天然气</t>
  </si>
  <si>
    <t>2、新鲜水</t>
  </si>
  <si>
    <t>RT</t>
  </si>
  <si>
    <t>3、除盐水</t>
  </si>
  <si>
    <t>丙酮</t>
  </si>
  <si>
    <t>甲酮</t>
  </si>
  <si>
    <t>4、循环水</t>
  </si>
  <si>
    <t>盐酸</t>
  </si>
  <si>
    <t>低低压汽</t>
  </si>
  <si>
    <t>10、副产冷凝水</t>
  </si>
  <si>
    <t>八、产量（不含来料加工0吨）</t>
  </si>
  <si>
    <t>9月-8月</t>
  </si>
  <si>
    <t>直接人工费</t>
  </si>
  <si>
    <t>制造费用</t>
  </si>
  <si>
    <t>合计</t>
  </si>
  <si>
    <t>合成氨</t>
  </si>
  <si>
    <t>稀硝</t>
  </si>
  <si>
    <t>环己胺</t>
  </si>
  <si>
    <t>-</t>
  </si>
  <si>
    <t>硝基氯苯</t>
  </si>
  <si>
    <t>6PPD</t>
  </si>
  <si>
    <t>NA</t>
  </si>
  <si>
    <t>TMQ</t>
  </si>
  <si>
    <t>硫酸    产品单位成本表</t>
  </si>
  <si>
    <t>硫磺价格</t>
  </si>
  <si>
    <t>1、硫磺</t>
  </si>
  <si>
    <t>硫磺</t>
  </si>
  <si>
    <t>2、液氨</t>
  </si>
  <si>
    <t>液氨</t>
  </si>
  <si>
    <t>制造成本</t>
  </si>
  <si>
    <t>1、辅材</t>
  </si>
  <si>
    <t>2、催化剂</t>
  </si>
  <si>
    <t>硫酸产品</t>
  </si>
  <si>
    <t>蒸汽价格</t>
  </si>
  <si>
    <t>2、循环水</t>
  </si>
  <si>
    <t>3、除氧水</t>
  </si>
  <si>
    <t>6、压缩空气</t>
  </si>
  <si>
    <t>7、副产中压汽</t>
  </si>
  <si>
    <t>8、天然气</t>
  </si>
  <si>
    <t>除盐水</t>
  </si>
  <si>
    <t>1、工业硫磺下脚</t>
  </si>
  <si>
    <t>合成氨     产品单位成本表</t>
  </si>
  <si>
    <t>稀硝酸（折百）     产品单位成本表</t>
  </si>
  <si>
    <t>氢 气   产品单位成本表</t>
  </si>
  <si>
    <t>硝镁法浓硝酸     产品单位成本表</t>
  </si>
  <si>
    <t>煤价</t>
  </si>
  <si>
    <t>煤价变动后成本</t>
  </si>
  <si>
    <t>1、烟煤</t>
  </si>
  <si>
    <t>1、合成氨</t>
  </si>
  <si>
    <t>1、原料煤</t>
  </si>
  <si>
    <t>1、稀硝酸（50%）</t>
  </si>
  <si>
    <t>加权平均成本</t>
  </si>
  <si>
    <t>1、水煤浆添加剂</t>
  </si>
  <si>
    <t>1、硝酸镁</t>
  </si>
  <si>
    <t>2、灰水阻垢剂</t>
  </si>
  <si>
    <t>3、精甲醇</t>
  </si>
  <si>
    <t>4、絮凝剂</t>
  </si>
  <si>
    <t>七、制造成本（吨）</t>
  </si>
  <si>
    <t>八、产量（吨）</t>
  </si>
  <si>
    <t>合成氨     去年平均成本表</t>
  </si>
  <si>
    <t>氢 气   去年平均成本表</t>
  </si>
  <si>
    <t>6、高压汽</t>
  </si>
  <si>
    <t>7、副产除氧水</t>
  </si>
  <si>
    <t>8、冷凝水</t>
  </si>
  <si>
    <t>8、副产中压汽</t>
  </si>
  <si>
    <t>8、副产冷凝水</t>
  </si>
  <si>
    <t>9、副产低压汽</t>
  </si>
  <si>
    <t>10、副产中压汽</t>
  </si>
  <si>
    <t>10、副产低压汽0.5</t>
  </si>
  <si>
    <t>10、副产热水</t>
  </si>
  <si>
    <t>低压蒸汽</t>
  </si>
  <si>
    <t>11、天然气</t>
  </si>
  <si>
    <t>1、液氮</t>
  </si>
  <si>
    <t>2、液氧</t>
  </si>
  <si>
    <t>3、氧气</t>
  </si>
  <si>
    <t>2、液氩</t>
  </si>
  <si>
    <t>稀硝酸（折百）     去年平均成本表</t>
  </si>
  <si>
    <t>硝镁法浓硝酸     去年平均成本表</t>
  </si>
  <si>
    <t>4、液氩</t>
  </si>
  <si>
    <t>氧气</t>
  </si>
  <si>
    <t>5、氮气</t>
  </si>
  <si>
    <t>合成氨产品</t>
  </si>
  <si>
    <t>氢气产品</t>
  </si>
  <si>
    <t>原料煤</t>
  </si>
  <si>
    <t>其他辅料、燃动能耗</t>
  </si>
  <si>
    <t>辅料、燃动能耗</t>
  </si>
  <si>
    <t>低负荷</t>
  </si>
  <si>
    <t>高压蒸汽</t>
  </si>
  <si>
    <t>动力煤影响</t>
  </si>
  <si>
    <t>稀硝（折百）产品</t>
  </si>
  <si>
    <t>浓硝产品</t>
  </si>
  <si>
    <t>**附：</t>
  </si>
  <si>
    <t>主要原料价格（去税）</t>
  </si>
  <si>
    <t>含税</t>
  </si>
  <si>
    <t>纯苯</t>
  </si>
  <si>
    <t>硫黄</t>
  </si>
  <si>
    <t>苯化工产品价格（去税）</t>
  </si>
  <si>
    <t>边际效益</t>
  </si>
  <si>
    <t>毛利</t>
  </si>
  <si>
    <t>对硝基氯苯</t>
  </si>
  <si>
    <t>邻硝基氯苯</t>
  </si>
  <si>
    <t>防TMQ</t>
  </si>
  <si>
    <t>防6PPD</t>
  </si>
  <si>
    <t>防4010NA</t>
  </si>
  <si>
    <t>无机产品价格（去税）</t>
  </si>
  <si>
    <t>98%硫酸</t>
  </si>
  <si>
    <t>105%硫酸</t>
  </si>
  <si>
    <t>烧碱（实物）</t>
  </si>
  <si>
    <t>稀硝酸（60%）</t>
  </si>
  <si>
    <t>浓硝酸</t>
  </si>
  <si>
    <t>合成氨、硝酸效益测算表</t>
  </si>
  <si>
    <t>单位：元/吨</t>
  </si>
  <si>
    <t>序号</t>
  </si>
  <si>
    <t>产品名称</t>
  </si>
  <si>
    <t>预算成本（11月）</t>
  </si>
  <si>
    <t>产品价格</t>
  </si>
  <si>
    <t>产品效益情况</t>
  </si>
  <si>
    <t>可变</t>
  </si>
  <si>
    <t>制造</t>
  </si>
  <si>
    <t>不含税</t>
  </si>
  <si>
    <t>边际</t>
  </si>
  <si>
    <t>稀硝酸（100%）</t>
  </si>
  <si>
    <t>以合成氨计</t>
  </si>
  <si>
    <t>以稀硝酸（50%）计</t>
  </si>
  <si>
    <t>6PPD、4010NA效益测算表</t>
  </si>
  <si>
    <t>6PDD</t>
  </si>
  <si>
    <t>以RT计</t>
  </si>
  <si>
    <t>4010NA</t>
  </si>
  <si>
    <t>浓硝、硝基氯苯、苯胺效益测算表</t>
  </si>
  <si>
    <t>以硝酸计</t>
  </si>
  <si>
    <t>以硝基苯计</t>
  </si>
  <si>
    <t>氯化苯、硝基氯苯测算表</t>
  </si>
  <si>
    <t>以氯苯计</t>
  </si>
  <si>
    <t>产品</t>
  </si>
  <si>
    <t>氨系列产品（以合成氨计）</t>
  </si>
  <si>
    <t>氨</t>
  </si>
  <si>
    <t>稀硝酸</t>
  </si>
  <si>
    <t>6PPD/4010NA（以RT计）</t>
  </si>
  <si>
    <t>浓硝酸、苯胺、硝基氯苯（按浓硝计算）</t>
  </si>
  <si>
    <t>氯化苯、硝基氯苯（按氯化苯计算）</t>
  </si>
  <si>
    <t>产量（耗量）</t>
  </si>
  <si>
    <t>总边际</t>
  </si>
  <si>
    <t>元</t>
  </si>
  <si>
    <t>总毛利</t>
  </si>
  <si>
    <t>氯碱系统</t>
  </si>
  <si>
    <t>产量</t>
  </si>
  <si>
    <t>商品量</t>
  </si>
  <si>
    <t>毛利（元/吨）</t>
  </si>
  <si>
    <t>边际（元/吨）</t>
  </si>
  <si>
    <t>烧碱自用效益</t>
  </si>
  <si>
    <t>1.价格：苯按照7600-优惠；对硝8150、邻硝3850,；氯化苯6250；烧碱1025；
2.烧碱按照月7500吨产量（折百），商品量13000（32%），氯化苯9300吨产量；
3.烧碱自用效益按照1000元价格以及当前成本，自用量按2500吨。</t>
  </si>
  <si>
    <t>烧碱-氯化苯</t>
  </si>
  <si>
    <t>氯碱系统效益测算</t>
  </si>
  <si>
    <t>比例</t>
  </si>
  <si>
    <t>日（元、吨、元/吨）</t>
  </si>
  <si>
    <t>吨毛利</t>
  </si>
  <si>
    <t>吨边际</t>
  </si>
  <si>
    <t>不含自用合计</t>
  </si>
  <si>
    <t>烧碱自用</t>
  </si>
  <si>
    <t>毛利（元）</t>
  </si>
  <si>
    <t>苯胺消耗（kg/t）</t>
  </si>
  <si>
    <t>苯胺占TMQ成本</t>
  </si>
  <si>
    <t>测算价格（元）</t>
  </si>
  <si>
    <t>折苯胺毛利（元/吨）</t>
  </si>
  <si>
    <t>苯胺毛利（元/吨）</t>
  </si>
  <si>
    <t>烧碱</t>
    <phoneticPr fontId="68" type="noConversion"/>
  </si>
  <si>
    <t>占比</t>
    <phoneticPr fontId="6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</si>
</sst>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76" formatCode="&quot;真&quot;;&quot;真&quot;;&quot;假&quot;"/>
    <numFmt numFmtId="177" formatCode="&quot;开&quot;;&quot;开&quot;;&quot;关&quot;"/>
    <numFmt numFmtId="178" formatCode="0.00_ "/>
    <numFmt numFmtId="179" formatCode="&quot;$&quot;#,##0.00_);[Red]\(&quot;$&quot;#,##0.00\)"/>
    <numFmt numFmtId="180" formatCode="0.00_)"/>
    <numFmt numFmtId="181" formatCode="#,##0.0"/>
    <numFmt numFmtId="182" formatCode="&quot;$&quot;#,##0_);[Red]\(&quot;$&quot;#,##0\)"/>
    <numFmt numFmtId="183" formatCode="0_ "/>
    <numFmt numFmtId="184" formatCode="_-* #,##0_-;\-* #,##0_-;_-* &quot;-&quot;??_-;_-@_-"/>
    <numFmt numFmtId="185" formatCode="_ [$€]\ * #,##0.00_ ;_ [$€]\ * \-#,##0.00_ ;_ [$€]\ * &quot;-&quot;??_ ;_ @_ "/>
    <numFmt numFmtId="186" formatCode="#,##0.00_ "/>
    <numFmt numFmtId="187" formatCode="#,##0.0000_ "/>
    <numFmt numFmtId="188" formatCode="#,##0_ "/>
    <numFmt numFmtId="189" formatCode="#,##0.0000000_ "/>
    <numFmt numFmtId="190" formatCode="#,##0.00000_ "/>
    <numFmt numFmtId="191" formatCode="#,##0.0_ "/>
  </numFmts>
  <fonts count="7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00B0F0"/>
      <name val="宋体"/>
      <charset val="134"/>
      <scheme val="minor"/>
    </font>
    <font>
      <b/>
      <sz val="10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indexed="12"/>
      <name val="宋体"/>
      <charset val="134"/>
    </font>
    <font>
      <sz val="9"/>
      <color indexed="12"/>
      <name val="宋体"/>
      <charset val="134"/>
    </font>
    <font>
      <sz val="10"/>
      <color indexed="12"/>
      <name val="宋体"/>
      <charset val="134"/>
    </font>
    <font>
      <b/>
      <sz val="9"/>
      <color rgb="FFFF0000"/>
      <name val="宋体"/>
      <charset val="134"/>
    </font>
    <font>
      <sz val="20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0"/>
      <name val="Arial"/>
      <family val="2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2"/>
      <name val="Times New Roman"/>
      <family val="1"/>
    </font>
    <font>
      <sz val="11"/>
      <color indexed="17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2"/>
      <color indexed="63"/>
      <name val="宋体"/>
      <charset val="134"/>
    </font>
    <font>
      <b/>
      <sz val="18"/>
      <color indexed="56"/>
      <name val="宋体"/>
      <charset val="134"/>
    </font>
    <font>
      <sz val="11"/>
      <name val="Times New Roman"/>
      <family val="1"/>
    </font>
    <font>
      <sz val="11"/>
      <color indexed="52"/>
      <name val="宋体"/>
      <charset val="134"/>
    </font>
    <font>
      <sz val="12"/>
      <color indexed="60"/>
      <name val="宋体"/>
      <charset val="134"/>
    </font>
    <font>
      <b/>
      <sz val="11"/>
      <color indexed="52"/>
      <name val="宋体"/>
      <charset val="134"/>
    </font>
    <font>
      <sz val="10"/>
      <name val="MS Sans Serif"/>
      <family val="2"/>
    </font>
    <font>
      <sz val="8"/>
      <name val="Times New Roman"/>
      <family val="1"/>
    </font>
    <font>
      <b/>
      <sz val="12"/>
      <color indexed="8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sz val="8"/>
      <name val="Arial"/>
      <family val="2"/>
    </font>
    <font>
      <sz val="12"/>
      <color indexed="17"/>
      <name val="宋体"/>
      <charset val="134"/>
    </font>
    <font>
      <sz val="10"/>
      <name val="Times New Roman"/>
      <family val="1"/>
    </font>
    <font>
      <sz val="12"/>
      <color indexed="9"/>
      <name val="宋体"/>
      <charset val="134"/>
    </font>
    <font>
      <b/>
      <sz val="10"/>
      <name val="Arial"/>
      <family val="2"/>
    </font>
    <font>
      <b/>
      <i/>
      <sz val="16"/>
      <name val="Helv"/>
      <family val="2"/>
    </font>
    <font>
      <sz val="12"/>
      <color indexed="52"/>
      <name val="宋体"/>
      <charset val="134"/>
    </font>
    <font>
      <sz val="10"/>
      <color indexed="39"/>
      <name val="Arial"/>
      <family val="2"/>
    </font>
    <font>
      <sz val="10"/>
      <color indexed="10"/>
      <name val="Arial"/>
      <family val="2"/>
    </font>
    <font>
      <sz val="12"/>
      <color indexed="20"/>
      <name val="宋体"/>
      <charset val="134"/>
    </font>
    <font>
      <b/>
      <sz val="10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2"/>
      <color indexed="62"/>
      <name val="宋体"/>
      <charset val="134"/>
    </font>
    <font>
      <sz val="12"/>
      <color indexed="10"/>
      <name val="宋体"/>
      <charset val="134"/>
    </font>
    <font>
      <u/>
      <sz val="12"/>
      <color indexed="12"/>
      <name val="宋体"/>
      <charset val="134"/>
    </font>
    <font>
      <u/>
      <sz val="10"/>
      <color indexed="12"/>
      <name val="Tahoma"/>
      <family val="2"/>
    </font>
    <font>
      <u/>
      <sz val="12"/>
      <color indexed="36"/>
      <name val="宋体"/>
      <charset val="134"/>
    </font>
    <font>
      <b/>
      <sz val="12"/>
      <color indexed="52"/>
      <name val="宋体"/>
      <charset val="134"/>
    </font>
    <font>
      <b/>
      <sz val="12"/>
      <color indexed="9"/>
      <name val="宋体"/>
      <charset val="134"/>
    </font>
    <font>
      <i/>
      <sz val="12"/>
      <color indexed="23"/>
      <name val="宋体"/>
      <charset val="134"/>
    </font>
    <font>
      <u/>
      <sz val="10"/>
      <color indexed="36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</borders>
  <cellStyleXfs count="2817"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" fontId="18" fillId="19" borderId="20" applyNumberFormat="0" applyProtection="0">
      <alignment horizontal="left" vertical="center" indent="1"/>
    </xf>
    <xf numFmtId="0" fontId="18" fillId="0" borderId="0">
      <alignment vertical="top"/>
    </xf>
    <xf numFmtId="0" fontId="19" fillId="0" borderId="2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0" borderId="0"/>
    <xf numFmtId="0" fontId="16" fillId="23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22" fillId="0" borderId="0"/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0"/>
    <xf numFmtId="0" fontId="17" fillId="16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7" fillId="0" borderId="0"/>
    <xf numFmtId="0" fontId="1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2" fillId="0" borderId="0"/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30" borderId="20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Fill="0" applyBorder="0" applyAlignment="0">
      <alignment horizontal="left"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8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0" borderId="0">
      <alignment vertical="top"/>
    </xf>
    <xf numFmtId="0" fontId="22" fillId="0" borderId="0"/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>
      <alignment vertical="top"/>
    </xf>
    <xf numFmtId="0" fontId="17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7" fillId="0" borderId="0"/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4" fontId="18" fillId="19" borderId="20" applyNumberForma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0">
      <alignment vertical="top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0" borderId="0"/>
    <xf numFmtId="0" fontId="18" fillId="0" borderId="0">
      <alignment vertical="top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9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top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7" fillId="0" borderId="0">
      <alignment vertical="top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" fontId="18" fillId="9" borderId="20" applyNumberFormat="0" applyProtection="0">
      <alignment horizontal="left" vertical="center" indent="1"/>
    </xf>
    <xf numFmtId="0" fontId="27" fillId="0" borderId="0"/>
    <xf numFmtId="0" fontId="17" fillId="28" borderId="0" applyNumberFormat="0" applyBorder="0" applyAlignment="0" applyProtection="0">
      <alignment vertical="center"/>
    </xf>
    <xf numFmtId="4" fontId="18" fillId="31" borderId="20" applyNumberFormat="0" applyProtection="0">
      <alignment horizontal="left" vertical="center" indent="1"/>
    </xf>
    <xf numFmtId="0" fontId="27" fillId="0" borderId="0"/>
    <xf numFmtId="0" fontId="18" fillId="0" borderId="0">
      <alignment vertical="top"/>
    </xf>
    <xf numFmtId="0" fontId="7" fillId="0" borderId="0">
      <alignment vertical="center"/>
    </xf>
    <xf numFmtId="0" fontId="22" fillId="0" borderId="0"/>
    <xf numFmtId="0" fontId="16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6" fillId="26" borderId="0" applyNumberFormat="0" applyBorder="0" applyAlignment="0" applyProtection="0">
      <alignment vertical="center"/>
    </xf>
    <xf numFmtId="0" fontId="27" fillId="0" borderId="0"/>
    <xf numFmtId="0" fontId="19" fillId="0" borderId="21" applyNumberFormat="0" applyFill="0" applyAlignment="0" applyProtection="0">
      <alignment vertical="center"/>
    </xf>
    <xf numFmtId="0" fontId="18" fillId="0" borderId="0">
      <alignment vertical="top"/>
    </xf>
    <xf numFmtId="0" fontId="16" fillId="19" borderId="22" applyNumberFormat="0" applyFont="0" applyAlignment="0" applyProtection="0">
      <alignment vertical="center"/>
    </xf>
    <xf numFmtId="0" fontId="18" fillId="0" borderId="0">
      <alignment vertical="top"/>
    </xf>
    <xf numFmtId="43" fontId="2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0">
      <alignment vertical="top"/>
    </xf>
    <xf numFmtId="0" fontId="27" fillId="0" borderId="0"/>
    <xf numFmtId="0" fontId="17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8" fillId="0" borderId="0">
      <alignment vertical="top"/>
    </xf>
    <xf numFmtId="0" fontId="27" fillId="0" borderId="0"/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0"/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2" fillId="0" borderId="0"/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0" fillId="0" borderId="0"/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2" fillId="0" borderId="0"/>
    <xf numFmtId="0" fontId="16" fillId="26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2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0" borderId="0">
      <alignment vertical="center"/>
    </xf>
    <xf numFmtId="0" fontId="18" fillId="0" borderId="0">
      <alignment vertical="top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>
      <alignment vertical="top"/>
    </xf>
    <xf numFmtId="0" fontId="18" fillId="0" borderId="0">
      <alignment vertical="top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18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0"/>
    <xf numFmtId="0" fontId="30" fillId="30" borderId="20" applyNumberFormat="0" applyAlignment="0" applyProtection="0">
      <alignment vertical="center"/>
    </xf>
    <xf numFmtId="0" fontId="22" fillId="0" borderId="0"/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8" fillId="0" borderId="0">
      <alignment vertical="top"/>
    </xf>
    <xf numFmtId="0" fontId="16" fillId="19" borderId="22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0" borderId="0">
      <alignment vertical="top"/>
    </xf>
    <xf numFmtId="0" fontId="19" fillId="0" borderId="21" applyNumberFormat="0" applyFill="0" applyAlignment="0" applyProtection="0">
      <alignment vertical="center"/>
    </xf>
    <xf numFmtId="0" fontId="27" fillId="0" borderId="0"/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1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7" fillId="0" borderId="0"/>
    <xf numFmtId="0" fontId="17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27" fillId="0" borderId="0"/>
    <xf numFmtId="0" fontId="16" fillId="19" borderId="2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22" fillId="0" borderId="0"/>
    <xf numFmtId="0" fontId="17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6" fillId="21" borderId="0" applyNumberFormat="0" applyBorder="0" applyAlignment="0" applyProtection="0">
      <alignment vertical="center"/>
    </xf>
    <xf numFmtId="0" fontId="18" fillId="0" borderId="0">
      <alignment vertical="top"/>
    </xf>
    <xf numFmtId="179" fontId="39" fillId="0" borderId="0" applyFont="0" applyFill="0" applyBorder="0" applyAlignment="0" applyProtection="0"/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0" borderId="0">
      <alignment vertical="top"/>
    </xf>
    <xf numFmtId="0" fontId="17" fillId="33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>
      <alignment vertical="top"/>
    </xf>
    <xf numFmtId="0" fontId="27" fillId="0" borderId="0"/>
    <xf numFmtId="0" fontId="16" fillId="19" borderId="22" applyNumberFormat="0" applyFont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8" fillId="0" borderId="0">
      <alignment vertical="top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27" fillId="0" borderId="0"/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/>
    <xf numFmtId="0" fontId="42" fillId="10" borderId="26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0" borderId="0"/>
    <xf numFmtId="0" fontId="3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16" borderId="0" applyNumberFormat="0" applyBorder="0" applyAlignment="0" applyProtection="0">
      <alignment vertical="center"/>
    </xf>
    <xf numFmtId="0" fontId="18" fillId="0" borderId="0">
      <alignment vertical="top"/>
    </xf>
    <xf numFmtId="0" fontId="17" fillId="25" borderId="0" applyNumberFormat="0" applyBorder="0" applyAlignment="0" applyProtection="0">
      <alignment vertical="center"/>
    </xf>
    <xf numFmtId="0" fontId="22" fillId="0" borderId="0"/>
    <xf numFmtId="0" fontId="17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7" fillId="0" borderId="0"/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38" fontId="44" fillId="30" borderId="0" applyNumberFormat="0" applyBorder="0" applyAlignment="0" applyProtection="0"/>
    <xf numFmtId="0" fontId="27" fillId="0" borderId="0"/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8" fontId="7" fillId="0" borderId="2" applyFont="0" applyFill="0" applyBorder="0" applyAlignment="0" applyProtection="0"/>
    <xf numFmtId="0" fontId="16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178" fontId="7" fillId="0" borderId="2" applyFont="0" applyFill="0" applyBorder="0" applyAlignment="0" applyProtection="0"/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178" fontId="7" fillId="0" borderId="2" applyFont="0" applyFill="0" applyBorder="0" applyAlignment="0" applyProtection="0"/>
    <xf numFmtId="180" fontId="35" fillId="0" borderId="0" applyFill="0" applyBorder="0" applyAlignment="0"/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22" fillId="31" borderId="20" applyNumberFormat="0" applyProtection="0">
      <alignment horizontal="left" vertical="center" indent="1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17" borderId="20" applyNumberFormat="0" applyProtection="0">
      <alignment horizontal="left" vertical="center" indent="1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6" fillId="0" borderId="0"/>
    <xf numFmtId="0" fontId="38" fillId="30" borderId="2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0" borderId="0"/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" fontId="18" fillId="25" borderId="20" applyNumberFormat="0" applyProtection="0">
      <alignment horizontal="right"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0" borderId="0"/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" fontId="18" fillId="37" borderId="20" applyNumberFormat="0" applyProtection="0">
      <alignment horizontal="right"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0" borderId="0"/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0"/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2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177" fontId="48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0" fontId="39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0" borderId="0"/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0" borderId="0"/>
    <xf numFmtId="0" fontId="16" fillId="22" borderId="0" applyNumberFormat="0" applyBorder="0" applyAlignment="0" applyProtection="0">
      <alignment vertical="center"/>
    </xf>
    <xf numFmtId="0" fontId="18" fillId="0" borderId="0">
      <alignment vertical="top"/>
    </xf>
    <xf numFmtId="0" fontId="3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8" fillId="0" borderId="0">
      <alignment vertical="top"/>
    </xf>
    <xf numFmtId="0" fontId="3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/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176" fontId="48" fillId="0" borderId="0" applyFont="0" applyFill="0" applyBorder="0" applyAlignment="0" applyProtection="0"/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0">
      <alignment vertical="top"/>
    </xf>
    <xf numFmtId="0" fontId="16" fillId="20" borderId="0" applyNumberFormat="0" applyBorder="0" applyAlignment="0" applyProtection="0">
      <alignment vertical="center"/>
    </xf>
    <xf numFmtId="10" fontId="44" fillId="19" borderId="1" applyNumberFormat="0" applyBorder="0" applyAlignment="0" applyProtection="0"/>
    <xf numFmtId="0" fontId="30" fillId="30" borderId="2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180" fontId="49" fillId="0" borderId="0"/>
    <xf numFmtId="0" fontId="16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0" borderId="0"/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7" borderId="20" applyNumberFormat="0" applyProtection="0">
      <alignment horizontal="left" vertical="center" indent="1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0" fillId="0" borderId="2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4" fontId="51" fillId="9" borderId="20" applyNumberForma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0" borderId="0"/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0" borderId="0"/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0" borderId="0"/>
    <xf numFmtId="0" fontId="16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184" fontId="27" fillId="0" borderId="0" applyFill="0" applyBorder="0" applyAlignment="0"/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" fontId="18" fillId="32" borderId="20" applyNumberFormat="0" applyProtection="0">
      <alignment horizontal="right"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" fontId="52" fillId="37" borderId="20" applyNumberFormat="0" applyProtection="0">
      <alignment horizontal="right" vertical="center"/>
    </xf>
    <xf numFmtId="0" fontId="16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178" fontId="35" fillId="0" borderId="0" applyFill="0" applyBorder="0" applyAlignment="0">
      <alignment horizontal="left" vertical="center" wrapText="1"/>
    </xf>
    <xf numFmtId="0" fontId="25" fillId="0" borderId="0" applyNumberForma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82" fontId="39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0"/>
    <xf numFmtId="0" fontId="1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0"/>
    <xf numFmtId="0" fontId="4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0" borderId="0">
      <alignment vertical="center"/>
    </xf>
    <xf numFmtId="0" fontId="36" fillId="0" borderId="2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31" borderId="20" applyNumberFormat="0" applyProtection="0">
      <alignment horizontal="left" vertical="center" indent="1"/>
    </xf>
    <xf numFmtId="0" fontId="36" fillId="0" borderId="2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" fontId="18" fillId="34" borderId="20" applyNumberFormat="0" applyProtection="0">
      <alignment horizontal="right" vertical="center"/>
    </xf>
    <xf numFmtId="0" fontId="21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" fontId="18" fillId="38" borderId="20" applyNumberFormat="0" applyProtection="0">
      <alignment horizontal="right" vertical="center"/>
    </xf>
    <xf numFmtId="0" fontId="21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/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16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176" fontId="48" fillId="0" borderId="0" applyFont="0" applyFill="0" applyBorder="0" applyAlignment="0" applyProtection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7" fillId="0" borderId="0"/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22" fillId="36" borderId="20" applyNumberFormat="0" applyProtection="0">
      <alignment horizontal="left" vertical="center" indent="1"/>
    </xf>
    <xf numFmtId="0" fontId="19" fillId="0" borderId="2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22" fillId="30" borderId="20" applyNumberFormat="0" applyProtection="0">
      <alignment horizontal="left" vertical="center" indent="1"/>
    </xf>
    <xf numFmtId="0" fontId="3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9" fontId="48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4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4" fontId="54" fillId="9" borderId="29" applyNumberFormat="0" applyProtection="0">
      <alignment vertical="center"/>
    </xf>
    <xf numFmtId="0" fontId="42" fillId="10" borderId="26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7" fillId="19" borderId="22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7" fillId="0" borderId="0" applyBorder="0"/>
    <xf numFmtId="0" fontId="20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17" borderId="20" applyNumberFormat="0" applyProtection="0">
      <alignment horizontal="left" vertical="center" indent="1"/>
    </xf>
    <xf numFmtId="0" fontId="17" fillId="25" borderId="0" applyNumberFormat="0" applyBorder="0" applyAlignment="0" applyProtection="0">
      <alignment vertical="center"/>
    </xf>
    <xf numFmtId="38" fontId="39" fillId="0" borderId="0" applyFont="0" applyFill="0" applyBorder="0" applyAlignment="0" applyProtection="0"/>
    <xf numFmtId="0" fontId="16" fillId="19" borderId="22" applyNumberFormat="0" applyFont="0" applyAlignment="0" applyProtection="0">
      <alignment vertical="center"/>
    </xf>
    <xf numFmtId="181" fontId="46" fillId="0" borderId="0"/>
    <xf numFmtId="0" fontId="21" fillId="22" borderId="0" applyNumberFormat="0" applyBorder="0" applyAlignment="0" applyProtection="0">
      <alignment vertical="center"/>
    </xf>
    <xf numFmtId="0" fontId="7" fillId="0" borderId="0"/>
    <xf numFmtId="185" fontId="22" fillId="0" borderId="0" applyFont="0" applyFill="0" applyBorder="0" applyAlignment="0" applyProtection="0"/>
    <xf numFmtId="0" fontId="17" fillId="2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55" fillId="0" borderId="30" applyNumberFormat="0" applyAlignment="0" applyProtection="0">
      <alignment horizontal="left" vertical="center"/>
    </xf>
    <xf numFmtId="0" fontId="17" fillId="28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55" fillId="0" borderId="3">
      <alignment horizontal="left" vertical="center"/>
    </xf>
    <xf numFmtId="0" fontId="17" fillId="28" borderId="0" applyNumberFormat="0" applyBorder="0" applyAlignment="0" applyProtection="0">
      <alignment vertical="center"/>
    </xf>
    <xf numFmtId="0" fontId="55" fillId="0" borderId="3">
      <alignment horizontal="left" vertical="center"/>
    </xf>
    <xf numFmtId="0" fontId="56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0" fontId="44" fillId="19" borderId="1" applyNumberFormat="0" applyBorder="0" applyAlignment="0" applyProtection="0"/>
    <xf numFmtId="10" fontId="22" fillId="0" borderId="0" applyFont="0" applyFill="0" applyBorder="0" applyAlignment="0" applyProtection="0"/>
    <xf numFmtId="0" fontId="17" fillId="28" borderId="0" applyNumberFormat="0" applyBorder="0" applyAlignment="0" applyProtection="0">
      <alignment vertical="center"/>
    </xf>
    <xf numFmtId="176" fontId="48" fillId="0" borderId="0" applyFont="0" applyFill="0" applyBorder="0" applyAlignment="0" applyProtection="0"/>
    <xf numFmtId="4" fontId="18" fillId="9" borderId="20" applyNumberFormat="0" applyProtection="0">
      <alignment horizontal="left" vertical="center" indent="1"/>
    </xf>
    <xf numFmtId="4" fontId="18" fillId="22" borderId="20" applyNumberFormat="0" applyProtection="0">
      <alignment horizontal="right" vertical="center"/>
    </xf>
    <xf numFmtId="4" fontId="18" fillId="16" borderId="20" applyNumberFormat="0" applyProtection="0">
      <alignment horizontal="right" vertical="center"/>
    </xf>
    <xf numFmtId="4" fontId="18" fillId="18" borderId="20" applyNumberFormat="0" applyProtection="0">
      <alignment horizontal="right" vertical="center"/>
    </xf>
    <xf numFmtId="4" fontId="18" fillId="29" borderId="20" applyNumberFormat="0" applyProtection="0">
      <alignment horizontal="right" vertical="center"/>
    </xf>
    <xf numFmtId="0" fontId="25" fillId="0" borderId="0" applyNumberFormat="0" applyFill="0" applyBorder="0" applyAlignment="0" applyProtection="0">
      <alignment vertical="center"/>
    </xf>
    <xf numFmtId="4" fontId="18" fillId="24" borderId="20" applyNumberFormat="0" applyProtection="0">
      <alignment horizontal="right" vertical="center"/>
    </xf>
    <xf numFmtId="0" fontId="21" fillId="22" borderId="0" applyNumberFormat="0" applyBorder="0" applyAlignment="0" applyProtection="0">
      <alignment vertical="center"/>
    </xf>
    <xf numFmtId="4" fontId="54" fillId="39" borderId="20" applyNumberFormat="0" applyProtection="0">
      <alignment horizontal="left" vertical="center" indent="1"/>
    </xf>
    <xf numFmtId="0" fontId="21" fillId="2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4" fontId="18" fillId="37" borderId="31" applyNumberFormat="0" applyProtection="0">
      <alignment horizontal="left" vertical="center" indent="1"/>
    </xf>
    <xf numFmtId="4" fontId="57" fillId="40" borderId="0" applyNumberFormat="0" applyProtection="0">
      <alignment horizontal="left" vertical="center" indent="1"/>
    </xf>
    <xf numFmtId="4" fontId="18" fillId="37" borderId="20" applyNumberFormat="0" applyProtection="0">
      <alignment horizontal="left" vertical="center" indent="1"/>
    </xf>
    <xf numFmtId="0" fontId="34" fillId="0" borderId="0" applyNumberFormat="0" applyFill="0" applyBorder="0" applyAlignment="0" applyProtection="0">
      <alignment vertical="center"/>
    </xf>
    <xf numFmtId="0" fontId="22" fillId="36" borderId="20" applyNumberFormat="0" applyProtection="0">
      <alignment horizontal="left" vertical="center" indent="1"/>
    </xf>
    <xf numFmtId="0" fontId="22" fillId="30" borderId="20" applyNumberFormat="0" applyProtection="0">
      <alignment horizontal="left" vertical="center" indent="1"/>
    </xf>
    <xf numFmtId="0" fontId="22" fillId="17" borderId="20" applyNumberFormat="0" applyProtection="0">
      <alignment horizontal="left" vertical="center" indent="1"/>
    </xf>
    <xf numFmtId="0" fontId="16" fillId="0" borderId="0">
      <alignment vertical="center"/>
    </xf>
    <xf numFmtId="4" fontId="51" fillId="19" borderId="20" applyNumberFormat="0" applyProtection="0">
      <alignment vertical="center"/>
    </xf>
    <xf numFmtId="4" fontId="18" fillId="19" borderId="20" applyNumberFormat="0" applyProtection="0">
      <alignment horizontal="left" vertical="center" indent="1"/>
    </xf>
    <xf numFmtId="4" fontId="51" fillId="37" borderId="20" applyNumberFormat="0" applyProtection="0">
      <alignment horizontal="right" vertical="center"/>
    </xf>
    <xf numFmtId="4" fontId="18" fillId="41" borderId="29" applyNumberFormat="0" applyProtection="0">
      <alignment horizontal="left" vertical="center" indent="1"/>
    </xf>
    <xf numFmtId="0" fontId="22" fillId="17" borderId="20" applyNumberFormat="0" applyProtection="0">
      <alignment horizontal="left" vertical="center" indent="1"/>
    </xf>
    <xf numFmtId="0" fontId="1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58" fillId="0" borderId="0"/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0" borderId="0">
      <alignment vertical="top"/>
    </xf>
    <xf numFmtId="0" fontId="26" fillId="0" borderId="24" applyNumberFormat="0" applyFill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7" fillId="0" borderId="0"/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0" fontId="31" fillId="0" borderId="27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186" fontId="4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186" fontId="48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53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 applyBorder="0"/>
    <xf numFmtId="0" fontId="7" fillId="0" borderId="0" applyBorder="0"/>
    <xf numFmtId="0" fontId="28" fillId="20" borderId="0" applyNumberFormat="0" applyBorder="0" applyAlignment="0" applyProtection="0">
      <alignment vertical="center"/>
    </xf>
    <xf numFmtId="0" fontId="7" fillId="0" borderId="0" applyBorder="0"/>
    <xf numFmtId="0" fontId="7" fillId="0" borderId="0">
      <alignment vertical="center"/>
    </xf>
    <xf numFmtId="0" fontId="7" fillId="0" borderId="0">
      <alignment vertical="center"/>
    </xf>
    <xf numFmtId="0" fontId="7" fillId="0" borderId="0" applyBorder="0"/>
    <xf numFmtId="0" fontId="7" fillId="0" borderId="0"/>
    <xf numFmtId="0" fontId="43" fillId="36" borderId="28" applyNumberFormat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19" borderId="2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7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0" borderId="21" applyNumberFormat="0" applyFill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45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34" borderId="0" applyNumberFormat="0" applyBorder="0" applyAlignment="0" applyProtection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30" fillId="30" borderId="20" applyNumberFormat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16" fillId="0" borderId="0">
      <alignment vertical="center"/>
    </xf>
    <xf numFmtId="0" fontId="43" fillId="36" borderId="28" applyNumberFormat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59" fillId="10" borderId="26" applyNumberFormat="0" applyAlignment="0" applyProtection="0">
      <alignment vertical="center"/>
    </xf>
    <xf numFmtId="0" fontId="7" fillId="0" borderId="0">
      <alignment vertical="center"/>
    </xf>
    <xf numFmtId="0" fontId="42" fillId="10" borderId="26" applyNumberFormat="0" applyAlignment="0" applyProtection="0">
      <alignment vertical="center"/>
    </xf>
    <xf numFmtId="0" fontId="16" fillId="0" borderId="0">
      <alignment vertical="center"/>
    </xf>
    <xf numFmtId="0" fontId="42" fillId="10" borderId="26" applyNumberFormat="0" applyAlignment="0" applyProtection="0">
      <alignment vertical="center"/>
    </xf>
    <xf numFmtId="0" fontId="7" fillId="0" borderId="0">
      <alignment vertical="center"/>
    </xf>
    <xf numFmtId="0" fontId="42" fillId="10" borderId="26" applyNumberFormat="0" applyAlignment="0" applyProtection="0">
      <alignment vertical="center"/>
    </xf>
    <xf numFmtId="0" fontId="16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0" fillId="30" borderId="20" applyNumberFormat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Border="0"/>
    <xf numFmtId="0" fontId="7" fillId="0" borderId="0">
      <alignment vertical="center"/>
    </xf>
    <xf numFmtId="0" fontId="16" fillId="0" borderId="0">
      <alignment vertical="center"/>
    </xf>
    <xf numFmtId="0" fontId="7" fillId="0" borderId="0" applyBorder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6" fillId="0" borderId="0">
      <alignment vertical="center"/>
    </xf>
    <xf numFmtId="0" fontId="7" fillId="0" borderId="0"/>
    <xf numFmtId="0" fontId="16" fillId="0" borderId="0">
      <alignment vertical="center"/>
    </xf>
    <xf numFmtId="0" fontId="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7" fillId="0" borderId="0" applyBorder="0"/>
    <xf numFmtId="0" fontId="7" fillId="0" borderId="0" applyBorder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0" borderId="25" applyNumberFormat="0" applyFill="0" applyAlignment="0" applyProtection="0">
      <alignment vertical="center"/>
    </xf>
    <xf numFmtId="0" fontId="16" fillId="0" borderId="0">
      <alignment vertical="center"/>
    </xf>
    <xf numFmtId="0" fontId="36" fillId="0" borderId="25" applyNumberFormat="0" applyFill="0" applyAlignment="0" applyProtection="0">
      <alignment vertical="center"/>
    </xf>
    <xf numFmtId="0" fontId="16" fillId="0" borderId="0">
      <alignment vertical="center"/>
    </xf>
    <xf numFmtId="0" fontId="36" fillId="0" borderId="25" applyNumberFormat="0" applyFill="0" applyAlignment="0" applyProtection="0">
      <alignment vertical="center"/>
    </xf>
    <xf numFmtId="0" fontId="16" fillId="0" borderId="0">
      <alignment vertical="center"/>
    </xf>
    <xf numFmtId="0" fontId="36" fillId="0" borderId="25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/>
    <xf numFmtId="0" fontId="38" fillId="30" borderId="26" applyNumberFormat="0" applyAlignment="0" applyProtection="0">
      <alignment vertical="center"/>
    </xf>
    <xf numFmtId="0" fontId="7" fillId="0" borderId="0" applyBorder="0"/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0" fontId="17" fillId="3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64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38" fillId="30" borderId="26" applyNumberFormat="0" applyAlignment="0" applyProtection="0">
      <alignment vertical="center"/>
    </xf>
    <xf numFmtId="0" fontId="65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43" fillId="36" borderId="2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top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top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top"/>
    </xf>
    <xf numFmtId="0" fontId="32" fillId="0" borderId="0" applyNumberFormat="0" applyFill="0" applyBorder="0" applyAlignment="0" applyProtection="0">
      <alignment vertical="center"/>
    </xf>
    <xf numFmtId="0" fontId="18" fillId="0" borderId="0">
      <alignment vertical="top"/>
    </xf>
    <xf numFmtId="0" fontId="17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41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7" fillId="3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180" fontId="48" fillId="0" borderId="0" applyFont="0" applyFill="0" applyBorder="0" applyAlignment="0" applyProtection="0"/>
    <xf numFmtId="180" fontId="48" fillId="0" borderId="0" applyFont="0" applyFill="0" applyBorder="0" applyAlignment="0" applyProtection="0"/>
    <xf numFmtId="0" fontId="17" fillId="2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176" fontId="48" fillId="0" borderId="0" applyFont="0" applyFill="0" applyBorder="0" applyAlignment="0" applyProtection="0"/>
    <xf numFmtId="0" fontId="20" fillId="0" borderId="0" applyFont="0" applyFill="0" applyBorder="0" applyAlignment="0" applyProtection="0">
      <alignment vertical="center"/>
    </xf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176" fontId="48" fillId="0" borderId="0" applyFont="0" applyFill="0" applyBorder="0" applyAlignment="0" applyProtection="0"/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30" fillId="30" borderId="20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42" fillId="10" borderId="26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top"/>
      <protection locked="0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18" fillId="0" borderId="0">
      <alignment vertical="top"/>
    </xf>
    <xf numFmtId="0" fontId="7" fillId="0" borderId="0"/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16" fillId="19" borderId="22" applyNumberFormat="0" applyFont="0" applyAlignment="0" applyProtection="0">
      <alignment vertical="center"/>
    </xf>
    <xf numFmtId="0" fontId="39" fillId="0" borderId="0"/>
  </cellStyleXfs>
  <cellXfs count="26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83" fontId="1" fillId="0" borderId="1" xfId="0" applyNumberFormat="1" applyFont="1" applyBorder="1" applyAlignment="1">
      <alignment horizontal="center" vertical="center"/>
    </xf>
    <xf numFmtId="183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3" fontId="1" fillId="0" borderId="7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1" fillId="0" borderId="0" xfId="39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178" fontId="1" fillId="3" borderId="10" xfId="0" applyNumberFormat="1" applyFont="1" applyFill="1" applyBorder="1" applyAlignment="1">
      <alignment horizontal="center" vertical="center"/>
    </xf>
    <xf numFmtId="178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8" fontId="1" fillId="0" borderId="2" xfId="0" applyNumberFormat="1" applyFont="1" applyBorder="1" applyAlignment="1">
      <alignment horizontal="center" vertical="center"/>
    </xf>
    <xf numFmtId="178" fontId="1" fillId="3" borderId="2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178" fontId="1" fillId="0" borderId="15" xfId="0" applyNumberFormat="1" applyFont="1" applyBorder="1" applyAlignment="1">
      <alignment horizontal="center" vertical="center"/>
    </xf>
    <xf numFmtId="178" fontId="1" fillId="3" borderId="15" xfId="0" applyNumberFormat="1" applyFont="1" applyFill="1" applyBorder="1" applyAlignment="1">
      <alignment horizontal="center" vertical="center"/>
    </xf>
    <xf numFmtId="186" fontId="1" fillId="0" borderId="0" xfId="0" applyNumberFormat="1" applyFont="1" applyAlignment="1">
      <alignment horizontal="center" vertical="center"/>
    </xf>
    <xf numFmtId="186" fontId="1" fillId="0" borderId="0" xfId="0" applyNumberFormat="1" applyFont="1">
      <alignment vertical="center"/>
    </xf>
    <xf numFmtId="178" fontId="1" fillId="0" borderId="10" xfId="0" applyNumberFormat="1" applyFont="1" applyBorder="1" applyAlignment="1">
      <alignment horizontal="center" vertical="center"/>
    </xf>
    <xf numFmtId="183" fontId="1" fillId="4" borderId="10" xfId="0" applyNumberFormat="1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righ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183" fontId="1" fillId="3" borderId="2" xfId="0" applyNumberFormat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right" vertical="center"/>
    </xf>
    <xf numFmtId="183" fontId="1" fillId="4" borderId="2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183" fontId="1" fillId="3" borderId="15" xfId="0" applyNumberFormat="1" applyFont="1" applyFill="1" applyBorder="1" applyAlignment="1">
      <alignment horizontal="center" vertical="center"/>
    </xf>
    <xf numFmtId="178" fontId="1" fillId="0" borderId="15" xfId="0" applyNumberFormat="1" applyFont="1" applyBorder="1" applyAlignment="1">
      <alignment horizontal="right" vertical="center"/>
    </xf>
    <xf numFmtId="183" fontId="1" fillId="4" borderId="15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178" fontId="6" fillId="5" borderId="14" xfId="0" applyNumberFormat="1" applyFont="1" applyFill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8" fontId="1" fillId="3" borderId="12" xfId="0" applyNumberFormat="1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43" fontId="1" fillId="0" borderId="0" xfId="256" applyFo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7" fillId="0" borderId="0" xfId="767"/>
    <xf numFmtId="0" fontId="7" fillId="0" borderId="0" xfId="2280"/>
    <xf numFmtId="0" fontId="20" fillId="0" borderId="0" xfId="2341">
      <alignment vertical="center"/>
    </xf>
    <xf numFmtId="0" fontId="8" fillId="0" borderId="0" xfId="767" applyFont="1"/>
    <xf numFmtId="186" fontId="9" fillId="0" borderId="0" xfId="2341" applyNumberFormat="1" applyFont="1" applyAlignment="1">
      <alignment horizontal="center" vertical="center"/>
    </xf>
    <xf numFmtId="0" fontId="9" fillId="0" borderId="0" xfId="2341" applyFont="1" applyAlignment="1">
      <alignment horizontal="center" vertical="center"/>
    </xf>
    <xf numFmtId="0" fontId="7" fillId="6" borderId="0" xfId="767" applyFill="1"/>
    <xf numFmtId="186" fontId="9" fillId="0" borderId="0" xfId="767" applyNumberFormat="1" applyFont="1" applyAlignment="1">
      <alignment horizontal="center" vertical="center"/>
    </xf>
    <xf numFmtId="0" fontId="9" fillId="0" borderId="0" xfId="767" applyFont="1" applyAlignment="1">
      <alignment horizontal="center" vertical="center"/>
    </xf>
    <xf numFmtId="186" fontId="9" fillId="0" borderId="1" xfId="2341" applyNumberFormat="1" applyFont="1" applyBorder="1" applyAlignment="1">
      <alignment horizontal="center" vertical="center"/>
    </xf>
    <xf numFmtId="2" fontId="7" fillId="0" borderId="0" xfId="767" applyNumberFormat="1"/>
    <xf numFmtId="186" fontId="9" fillId="8" borderId="1" xfId="2341" applyNumberFormat="1" applyFont="1" applyFill="1" applyBorder="1" applyAlignment="1"/>
    <xf numFmtId="0" fontId="9" fillId="8" borderId="1" xfId="2341" applyFont="1" applyFill="1" applyBorder="1" applyAlignment="1">
      <alignment horizontal="center"/>
    </xf>
    <xf numFmtId="186" fontId="7" fillId="0" borderId="0" xfId="767" applyNumberFormat="1"/>
    <xf numFmtId="186" fontId="9" fillId="8" borderId="1" xfId="767" applyNumberFormat="1" applyFont="1" applyFill="1" applyBorder="1"/>
    <xf numFmtId="0" fontId="9" fillId="8" borderId="1" xfId="767" applyFont="1" applyFill="1" applyBorder="1" applyAlignment="1">
      <alignment horizontal="center"/>
    </xf>
    <xf numFmtId="0" fontId="10" fillId="0" borderId="1" xfId="2341" applyFont="1" applyBorder="1" applyAlignment="1">
      <alignment horizontal="left"/>
    </xf>
    <xf numFmtId="0" fontId="9" fillId="0" borderId="1" xfId="2341" applyFont="1" applyBorder="1" applyAlignment="1">
      <alignment horizontal="center"/>
    </xf>
    <xf numFmtId="186" fontId="9" fillId="6" borderId="1" xfId="2341" applyNumberFormat="1" applyFont="1" applyFill="1" applyBorder="1" applyAlignment="1"/>
    <xf numFmtId="187" fontId="9" fillId="0" borderId="1" xfId="2341" applyNumberFormat="1" applyFont="1" applyBorder="1" applyAlignment="1"/>
    <xf numFmtId="186" fontId="9" fillId="0" borderId="1" xfId="2341" applyNumberFormat="1" applyFont="1" applyBorder="1" applyAlignment="1"/>
    <xf numFmtId="0" fontId="10" fillId="0" borderId="1" xfId="767" applyFont="1" applyBorder="1" applyAlignment="1">
      <alignment horizontal="left"/>
    </xf>
    <xf numFmtId="0" fontId="9" fillId="0" borderId="1" xfId="767" applyFont="1" applyBorder="1" applyAlignment="1">
      <alignment horizontal="center"/>
    </xf>
    <xf numFmtId="187" fontId="9" fillId="8" borderId="1" xfId="2341" applyNumberFormat="1" applyFont="1" applyFill="1" applyBorder="1" applyAlignment="1"/>
    <xf numFmtId="186" fontId="9" fillId="8" borderId="1" xfId="2280" applyNumberFormat="1" applyFont="1" applyFill="1" applyBorder="1"/>
    <xf numFmtId="0" fontId="9" fillId="8" borderId="1" xfId="2280" applyFont="1" applyFill="1" applyBorder="1" applyAlignment="1">
      <alignment horizontal="center"/>
    </xf>
    <xf numFmtId="186" fontId="9" fillId="9" borderId="1" xfId="2341" applyNumberFormat="1" applyFont="1" applyFill="1" applyBorder="1" applyAlignment="1"/>
    <xf numFmtId="0" fontId="9" fillId="9" borderId="1" xfId="2341" applyFont="1" applyFill="1" applyBorder="1" applyAlignment="1">
      <alignment horizontal="center"/>
    </xf>
    <xf numFmtId="186" fontId="9" fillId="0" borderId="1" xfId="2280" applyNumberFormat="1" applyFont="1" applyBorder="1"/>
    <xf numFmtId="0" fontId="9" fillId="0" borderId="1" xfId="2280" applyFont="1" applyBorder="1" applyAlignment="1">
      <alignment horizontal="center"/>
    </xf>
    <xf numFmtId="186" fontId="9" fillId="9" borderId="1" xfId="767" applyNumberFormat="1" applyFont="1" applyFill="1" applyBorder="1"/>
    <xf numFmtId="0" fontId="9" fillId="9" borderId="1" xfId="767" applyFont="1" applyFill="1" applyBorder="1" applyAlignment="1">
      <alignment horizontal="center"/>
    </xf>
    <xf numFmtId="188" fontId="9" fillId="0" borderId="1" xfId="2341" applyNumberFormat="1" applyFont="1" applyBorder="1" applyAlignment="1"/>
    <xf numFmtId="186" fontId="9" fillId="0" borderId="1" xfId="767" applyNumberFormat="1" applyFont="1" applyBorder="1"/>
    <xf numFmtId="0" fontId="10" fillId="0" borderId="0" xfId="767" applyFont="1"/>
    <xf numFmtId="187" fontId="9" fillId="0" borderId="1" xfId="767" applyNumberFormat="1" applyFont="1" applyBorder="1"/>
    <xf numFmtId="187" fontId="9" fillId="8" borderId="1" xfId="767" applyNumberFormat="1" applyFont="1" applyFill="1" applyBorder="1"/>
    <xf numFmtId="188" fontId="9" fillId="0" borderId="1" xfId="767" applyNumberFormat="1" applyFont="1" applyBorder="1"/>
    <xf numFmtId="0" fontId="20" fillId="0" borderId="1" xfId="2341" applyBorder="1" applyAlignment="1">
      <alignment horizontal="center" vertical="center"/>
    </xf>
    <xf numFmtId="186" fontId="9" fillId="8" borderId="1" xfId="2341" applyNumberFormat="1" applyFont="1" applyFill="1" applyBorder="1" applyAlignment="1">
      <alignment horizontal="center" vertical="center"/>
    </xf>
    <xf numFmtId="186" fontId="20" fillId="0" borderId="1" xfId="2341" applyNumberFormat="1" applyBorder="1" applyAlignment="1">
      <alignment horizontal="center" vertical="center"/>
    </xf>
    <xf numFmtId="186" fontId="9" fillId="9" borderId="1" xfId="2341" applyNumberFormat="1" applyFont="1" applyFill="1" applyBorder="1" applyAlignment="1">
      <alignment horizontal="center" vertical="center"/>
    </xf>
    <xf numFmtId="188" fontId="9" fillId="0" borderId="1" xfId="2341" applyNumberFormat="1" applyFont="1" applyBorder="1" applyAlignment="1">
      <alignment horizontal="center" vertical="center"/>
    </xf>
    <xf numFmtId="187" fontId="9" fillId="8" borderId="1" xfId="2280" applyNumberFormat="1" applyFont="1" applyFill="1" applyBorder="1"/>
    <xf numFmtId="186" fontId="8" fillId="0" borderId="0" xfId="0" applyNumberFormat="1" applyFont="1" applyAlignment="1">
      <alignment horizontal="center" vertical="center"/>
    </xf>
    <xf numFmtId="18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86" fontId="9" fillId="8" borderId="1" xfId="0" applyNumberFormat="1" applyFont="1" applyFill="1" applyBorder="1" applyAlignment="1"/>
    <xf numFmtId="0" fontId="9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86" fontId="9" fillId="0" borderId="1" xfId="0" applyNumberFormat="1" applyFont="1" applyBorder="1" applyAlignment="1"/>
    <xf numFmtId="187" fontId="9" fillId="0" borderId="1" xfId="0" applyNumberFormat="1" applyFont="1" applyBorder="1" applyAlignment="1"/>
    <xf numFmtId="187" fontId="9" fillId="8" borderId="1" xfId="0" applyNumberFormat="1" applyFont="1" applyFill="1" applyBorder="1" applyAlignment="1"/>
    <xf numFmtId="0" fontId="7" fillId="0" borderId="1" xfId="767" applyBorder="1"/>
    <xf numFmtId="187" fontId="9" fillId="9" borderId="1" xfId="0" applyNumberFormat="1" applyFont="1" applyFill="1" applyBorder="1" applyAlignment="1"/>
    <xf numFmtId="186" fontId="7" fillId="0" borderId="1" xfId="767" applyNumberFormat="1" applyBorder="1"/>
    <xf numFmtId="186" fontId="9" fillId="9" borderId="1" xfId="0" applyNumberFormat="1" applyFont="1" applyFill="1" applyBorder="1" applyAlignment="1"/>
    <xf numFmtId="0" fontId="9" fillId="9" borderId="1" xfId="0" applyFont="1" applyFill="1" applyBorder="1" applyAlignment="1">
      <alignment horizontal="center"/>
    </xf>
    <xf numFmtId="0" fontId="10" fillId="0" borderId="0" xfId="2280" applyFont="1"/>
    <xf numFmtId="0" fontId="8" fillId="0" borderId="0" xfId="2280" applyFont="1"/>
    <xf numFmtId="186" fontId="9" fillId="0" borderId="0" xfId="2280" applyNumberFormat="1" applyFont="1" applyAlignment="1">
      <alignment horizontal="center" vertical="center"/>
    </xf>
    <xf numFmtId="0" fontId="9" fillId="0" borderId="0" xfId="2280" applyFont="1" applyAlignment="1">
      <alignment horizontal="center" vertical="center"/>
    </xf>
    <xf numFmtId="0" fontId="10" fillId="0" borderId="1" xfId="2280" applyFont="1" applyBorder="1" applyAlignment="1">
      <alignment horizontal="left"/>
    </xf>
    <xf numFmtId="187" fontId="9" fillId="0" borderId="1" xfId="2280" applyNumberFormat="1" applyFont="1" applyBorder="1"/>
    <xf numFmtId="43" fontId="9" fillId="0" borderId="1" xfId="2181" applyFont="1" applyFill="1" applyBorder="1"/>
    <xf numFmtId="43" fontId="9" fillId="0" borderId="1" xfId="2181" applyFont="1" applyBorder="1"/>
    <xf numFmtId="189" fontId="9" fillId="0" borderId="1" xfId="2280" applyNumberFormat="1" applyFont="1" applyBorder="1"/>
    <xf numFmtId="190" fontId="9" fillId="0" borderId="1" xfId="2280" applyNumberFormat="1" applyFont="1" applyBorder="1"/>
    <xf numFmtId="0" fontId="11" fillId="0" borderId="0" xfId="2280" applyFont="1"/>
    <xf numFmtId="186" fontId="9" fillId="3" borderId="1" xfId="0" applyNumberFormat="1" applyFont="1" applyFill="1" applyBorder="1" applyAlignment="1"/>
    <xf numFmtId="186" fontId="9" fillId="9" borderId="1" xfId="2280" applyNumberFormat="1" applyFont="1" applyFill="1" applyBorder="1"/>
    <xf numFmtId="0" fontId="9" fillId="9" borderId="1" xfId="2280" applyFont="1" applyFill="1" applyBorder="1" applyAlignment="1">
      <alignment horizontal="center"/>
    </xf>
    <xf numFmtId="188" fontId="9" fillId="0" borderId="1" xfId="0" applyNumberFormat="1" applyFont="1" applyBorder="1" applyAlignment="1"/>
    <xf numFmtId="188" fontId="9" fillId="0" borderId="1" xfId="2280" applyNumberFormat="1" applyFont="1" applyBorder="1"/>
    <xf numFmtId="187" fontId="10" fillId="0" borderId="0" xfId="2280" applyNumberFormat="1" applyFont="1"/>
    <xf numFmtId="186" fontId="9" fillId="10" borderId="1" xfId="2280" applyNumberFormat="1" applyFont="1" applyFill="1" applyBorder="1"/>
    <xf numFmtId="0" fontId="12" fillId="0" borderId="1" xfId="228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86" fontId="9" fillId="10" borderId="1" xfId="0" applyNumberFormat="1" applyFont="1" applyFill="1" applyBorder="1" applyAlignment="1"/>
    <xf numFmtId="0" fontId="9" fillId="10" borderId="1" xfId="0" applyFont="1" applyFill="1" applyBorder="1" applyAlignment="1">
      <alignment horizontal="center"/>
    </xf>
    <xf numFmtId="0" fontId="7" fillId="0" borderId="1" xfId="767" applyBorder="1" applyAlignment="1">
      <alignment horizontal="center" vertical="center"/>
    </xf>
    <xf numFmtId="186" fontId="7" fillId="0" borderId="1" xfId="767" applyNumberFormat="1" applyBorder="1" applyAlignment="1">
      <alignment horizontal="center" vertical="center"/>
    </xf>
    <xf numFmtId="9" fontId="20" fillId="0" borderId="0" xfId="2341" applyNumberFormat="1">
      <alignment vertical="center"/>
    </xf>
    <xf numFmtId="178" fontId="20" fillId="0" borderId="0" xfId="2341" applyNumberFormat="1">
      <alignment vertical="center"/>
    </xf>
    <xf numFmtId="0" fontId="13" fillId="0" borderId="1" xfId="2280" applyFont="1" applyBorder="1" applyAlignment="1">
      <alignment horizontal="left"/>
    </xf>
    <xf numFmtId="186" fontId="12" fillId="0" borderId="1" xfId="2280" applyNumberFormat="1" applyFont="1" applyBorder="1"/>
    <xf numFmtId="187" fontId="12" fillId="0" borderId="1" xfId="2280" applyNumberFormat="1" applyFont="1" applyBorder="1"/>
    <xf numFmtId="186" fontId="14" fillId="11" borderId="1" xfId="2280" applyNumberFormat="1" applyFont="1" applyFill="1" applyBorder="1"/>
    <xf numFmtId="186" fontId="20" fillId="0" borderId="0" xfId="2341" applyNumberFormat="1">
      <alignment vertical="center"/>
    </xf>
    <xf numFmtId="187" fontId="9" fillId="12" borderId="1" xfId="0" applyNumberFormat="1" applyFont="1" applyFill="1" applyBorder="1" applyAlignment="1"/>
    <xf numFmtId="186" fontId="9" fillId="13" borderId="1" xfId="2280" applyNumberFormat="1" applyFont="1" applyFill="1" applyBorder="1"/>
    <xf numFmtId="0" fontId="15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9" fillId="0" borderId="1" xfId="2592" applyFont="1" applyFill="1" applyBorder="1" applyAlignment="1"/>
    <xf numFmtId="186" fontId="12" fillId="0" borderId="1" xfId="0" applyNumberFormat="1" applyFont="1" applyBorder="1" applyAlignment="1"/>
    <xf numFmtId="188" fontId="10" fillId="0" borderId="0" xfId="2280" applyNumberFormat="1" applyFont="1"/>
    <xf numFmtId="186" fontId="10" fillId="0" borderId="0" xfId="2280" applyNumberFormat="1" applyFont="1"/>
    <xf numFmtId="43" fontId="10" fillId="0" borderId="0" xfId="2181" applyFont="1" applyFill="1"/>
    <xf numFmtId="187" fontId="12" fillId="0" borderId="1" xfId="0" applyNumberFormat="1" applyFont="1" applyBorder="1" applyAlignment="1"/>
    <xf numFmtId="186" fontId="7" fillId="0" borderId="0" xfId="0" applyNumberFormat="1" applyFont="1" applyAlignment="1">
      <alignment horizontal="center" vertical="center"/>
    </xf>
    <xf numFmtId="188" fontId="7" fillId="0" borderId="0" xfId="0" applyNumberFormat="1" applyFont="1" applyAlignment="1">
      <alignment horizontal="center" vertical="center"/>
    </xf>
    <xf numFmtId="186" fontId="0" fillId="0" borderId="0" xfId="0" applyNumberFormat="1">
      <alignment vertical="center"/>
    </xf>
    <xf numFmtId="187" fontId="9" fillId="3" borderId="1" xfId="2280" applyNumberFormat="1" applyFont="1" applyFill="1" applyBorder="1"/>
    <xf numFmtId="186" fontId="9" fillId="3" borderId="1" xfId="2280" applyNumberFormat="1" applyFont="1" applyFill="1" applyBorder="1"/>
    <xf numFmtId="43" fontId="10" fillId="0" borderId="0" xfId="256" applyFont="1" applyFill="1" applyAlignment="1"/>
    <xf numFmtId="186" fontId="9" fillId="13" borderId="1" xfId="0" applyNumberFormat="1" applyFont="1" applyFill="1" applyBorder="1" applyAlignment="1"/>
    <xf numFmtId="191" fontId="7" fillId="0" borderId="1" xfId="767" applyNumberFormat="1" applyBorder="1" applyAlignment="1">
      <alignment horizontal="center" vertical="center"/>
    </xf>
    <xf numFmtId="43" fontId="9" fillId="0" borderId="1" xfId="2592" applyFont="1" applyBorder="1" applyAlignment="1"/>
    <xf numFmtId="0" fontId="13" fillId="0" borderId="1" xfId="0" applyFont="1" applyBorder="1" applyAlignment="1">
      <alignment horizontal="left"/>
    </xf>
    <xf numFmtId="186" fontId="9" fillId="14" borderId="1" xfId="0" applyNumberFormat="1" applyFont="1" applyFill="1" applyBorder="1" applyAlignment="1"/>
    <xf numFmtId="187" fontId="9" fillId="14" borderId="1" xfId="0" applyNumberFormat="1" applyFont="1" applyFill="1" applyBorder="1" applyAlignment="1"/>
    <xf numFmtId="188" fontId="7" fillId="0" borderId="0" xfId="2280" applyNumberFormat="1"/>
    <xf numFmtId="187" fontId="9" fillId="12" borderId="1" xfId="2280" applyNumberFormat="1" applyFont="1" applyFill="1" applyBorder="1"/>
    <xf numFmtId="186" fontId="9" fillId="14" borderId="1" xfId="2280" applyNumberFormat="1" applyFont="1" applyFill="1" applyBorder="1"/>
    <xf numFmtId="187" fontId="9" fillId="14" borderId="1" xfId="2280" applyNumberFormat="1" applyFont="1" applyFill="1" applyBorder="1"/>
    <xf numFmtId="186" fontId="9" fillId="9" borderId="0" xfId="2280" applyNumberFormat="1" applyFont="1" applyFill="1"/>
    <xf numFmtId="0" fontId="9" fillId="9" borderId="0" xfId="2280" applyFont="1" applyFill="1" applyAlignment="1">
      <alignment horizontal="center"/>
    </xf>
    <xf numFmtId="187" fontId="7" fillId="0" borderId="0" xfId="0" applyNumberFormat="1" applyFont="1" applyAlignment="1">
      <alignment horizontal="center" vertical="center"/>
    </xf>
    <xf numFmtId="187" fontId="8" fillId="0" borderId="0" xfId="0" applyNumberFormat="1" applyFont="1" applyAlignment="1">
      <alignment horizontal="center" vertical="center"/>
    </xf>
    <xf numFmtId="186" fontId="9" fillId="13" borderId="0" xfId="2280" applyNumberFormat="1" applyFont="1" applyFill="1"/>
    <xf numFmtId="0" fontId="0" fillId="0" borderId="1" xfId="0" applyBorder="1">
      <alignment vertical="center"/>
    </xf>
    <xf numFmtId="186" fontId="0" fillId="0" borderId="1" xfId="0" applyNumberFormat="1" applyBorder="1">
      <alignment vertical="center"/>
    </xf>
    <xf numFmtId="0" fontId="6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87" fontId="9" fillId="42" borderId="1" xfId="0" applyNumberFormat="1" applyFont="1" applyFill="1" applyBorder="1" applyAlignment="1"/>
    <xf numFmtId="186" fontId="9" fillId="42" borderId="1" xfId="0" applyNumberFormat="1" applyFont="1" applyFill="1" applyBorder="1" applyAlignment="1"/>
    <xf numFmtId="187" fontId="9" fillId="2" borderId="1" xfId="0" applyNumberFormat="1" applyFont="1" applyFill="1" applyBorder="1" applyAlignment="1"/>
    <xf numFmtId="187" fontId="9" fillId="5" borderId="1" xfId="0" applyNumberFormat="1" applyFont="1" applyFill="1" applyBorder="1" applyAlignment="1"/>
    <xf numFmtId="186" fontId="9" fillId="5" borderId="1" xfId="2280" applyNumberFormat="1" applyFont="1" applyFill="1" applyBorder="1"/>
    <xf numFmtId="186" fontId="9" fillId="42" borderId="1" xfId="2280" applyNumberFormat="1" applyFont="1" applyFill="1" applyBorder="1"/>
    <xf numFmtId="0" fontId="69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186" fontId="8" fillId="0" borderId="0" xfId="2280" applyNumberFormat="1" applyFont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186" fontId="9" fillId="0" borderId="1" xfId="2280" applyNumberFormat="1" applyFont="1" applyBorder="1" applyAlignment="1">
      <alignment horizontal="center" vertical="center"/>
    </xf>
    <xf numFmtId="186" fontId="9" fillId="7" borderId="1" xfId="2280" applyNumberFormat="1" applyFont="1" applyFill="1" applyBorder="1" applyAlignment="1">
      <alignment horizontal="center" vertical="center"/>
    </xf>
    <xf numFmtId="186" fontId="9" fillId="15" borderId="1" xfId="2280" applyNumberFormat="1" applyFont="1" applyFill="1" applyBorder="1" applyAlignment="1">
      <alignment horizontal="center" vertical="center"/>
    </xf>
    <xf numFmtId="186" fontId="9" fillId="0" borderId="2" xfId="2280" applyNumberFormat="1" applyFont="1" applyBorder="1" applyAlignment="1">
      <alignment horizontal="center" vertical="center"/>
    </xf>
    <xf numFmtId="186" fontId="9" fillId="0" borderId="3" xfId="2280" applyNumberFormat="1" applyFont="1" applyBorder="1" applyAlignment="1">
      <alignment horizontal="center" vertical="center"/>
    </xf>
    <xf numFmtId="186" fontId="9" fillId="0" borderId="4" xfId="2280" applyNumberFormat="1" applyFont="1" applyBorder="1" applyAlignment="1">
      <alignment horizontal="center" vertical="center"/>
    </xf>
    <xf numFmtId="186" fontId="9" fillId="0" borderId="1" xfId="0" applyNumberFormat="1" applyFont="1" applyBorder="1" applyAlignment="1">
      <alignment horizontal="center" vertical="center"/>
    </xf>
    <xf numFmtId="186" fontId="9" fillId="0" borderId="1" xfId="0" applyNumberFormat="1" applyFont="1" applyBorder="1" applyAlignment="1">
      <alignment horizontal="center" vertical="center" wrapText="1"/>
    </xf>
    <xf numFmtId="0" fontId="7" fillId="0" borderId="2" xfId="767" applyBorder="1" applyAlignment="1">
      <alignment horizontal="center" vertical="center"/>
    </xf>
    <xf numFmtId="0" fontId="7" fillId="0" borderId="3" xfId="767" applyBorder="1" applyAlignment="1">
      <alignment horizontal="center" vertical="center"/>
    </xf>
    <xf numFmtId="0" fontId="7" fillId="0" borderId="4" xfId="767" applyBorder="1" applyAlignment="1">
      <alignment horizontal="center" vertical="center"/>
    </xf>
    <xf numFmtId="0" fontId="7" fillId="0" borderId="1" xfId="767" applyBorder="1" applyAlignment="1">
      <alignment horizontal="center" vertical="center"/>
    </xf>
    <xf numFmtId="186" fontId="9" fillId="0" borderId="1" xfId="2280" applyNumberFormat="1" applyFont="1" applyBorder="1" applyAlignment="1">
      <alignment horizontal="center" vertical="center" wrapText="1"/>
    </xf>
    <xf numFmtId="186" fontId="9" fillId="0" borderId="12" xfId="0" applyNumberFormat="1" applyFont="1" applyBorder="1" applyAlignment="1">
      <alignment horizontal="center" vertical="center"/>
    </xf>
    <xf numFmtId="186" fontId="9" fillId="0" borderId="17" xfId="0" applyNumberFormat="1" applyFont="1" applyBorder="1" applyAlignment="1">
      <alignment horizontal="center" vertical="center"/>
    </xf>
    <xf numFmtId="186" fontId="9" fillId="0" borderId="5" xfId="0" applyNumberFormat="1" applyFont="1" applyBorder="1" applyAlignment="1">
      <alignment horizontal="center" vertical="center"/>
    </xf>
    <xf numFmtId="186" fontId="9" fillId="0" borderId="12" xfId="0" applyNumberFormat="1" applyFont="1" applyBorder="1" applyAlignment="1">
      <alignment horizontal="center" vertical="center" wrapText="1"/>
    </xf>
    <xf numFmtId="186" fontId="9" fillId="0" borderId="5" xfId="0" applyNumberFormat="1" applyFont="1" applyBorder="1" applyAlignment="1">
      <alignment horizontal="center" vertical="center" wrapText="1"/>
    </xf>
    <xf numFmtId="186" fontId="9" fillId="0" borderId="17" xfId="0" applyNumberFormat="1" applyFont="1" applyBorder="1" applyAlignment="1">
      <alignment horizontal="center" vertical="center" wrapText="1"/>
    </xf>
    <xf numFmtId="186" fontId="9" fillId="0" borderId="0" xfId="228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86" fontId="9" fillId="0" borderId="12" xfId="2280" applyNumberFormat="1" applyFont="1" applyBorder="1" applyAlignment="1">
      <alignment horizontal="center" vertical="center"/>
    </xf>
    <xf numFmtId="186" fontId="9" fillId="0" borderId="5" xfId="2280" applyNumberFormat="1" applyFont="1" applyBorder="1" applyAlignment="1">
      <alignment horizontal="center" vertical="center"/>
    </xf>
    <xf numFmtId="186" fontId="9" fillId="0" borderId="17" xfId="2280" applyNumberFormat="1" applyFont="1" applyBorder="1" applyAlignment="1">
      <alignment horizontal="center" vertical="center"/>
    </xf>
    <xf numFmtId="186" fontId="9" fillId="0" borderId="12" xfId="2280" applyNumberFormat="1" applyFont="1" applyBorder="1" applyAlignment="1">
      <alignment horizontal="center" vertical="center" wrapText="1"/>
    </xf>
    <xf numFmtId="186" fontId="9" fillId="0" borderId="5" xfId="2280" applyNumberFormat="1" applyFont="1" applyBorder="1" applyAlignment="1">
      <alignment horizontal="center" vertical="center" wrapText="1"/>
    </xf>
    <xf numFmtId="186" fontId="9" fillId="0" borderId="17" xfId="2280" applyNumberFormat="1" applyFont="1" applyBorder="1" applyAlignment="1">
      <alignment horizontal="center" vertical="center" wrapText="1"/>
    </xf>
    <xf numFmtId="186" fontId="7" fillId="0" borderId="0" xfId="2341" applyNumberFormat="1" applyFont="1" applyAlignment="1">
      <alignment horizontal="center" vertical="center"/>
    </xf>
    <xf numFmtId="186" fontId="8" fillId="0" borderId="0" xfId="767" applyNumberFormat="1" applyFont="1" applyAlignment="1">
      <alignment horizontal="center" vertical="center"/>
    </xf>
    <xf numFmtId="186" fontId="9" fillId="0" borderId="1" xfId="2341" applyNumberFormat="1" applyFont="1" applyBorder="1" applyAlignment="1">
      <alignment horizontal="center" vertical="center"/>
    </xf>
    <xf numFmtId="186" fontId="9" fillId="0" borderId="1" xfId="2341" applyNumberFormat="1" applyFont="1" applyBorder="1" applyAlignment="1">
      <alignment horizontal="center" vertical="center" wrapText="1"/>
    </xf>
    <xf numFmtId="186" fontId="9" fillId="0" borderId="1" xfId="767" applyNumberFormat="1" applyFont="1" applyBorder="1" applyAlignment="1">
      <alignment horizontal="center" vertical="center"/>
    </xf>
    <xf numFmtId="186" fontId="9" fillId="0" borderId="1" xfId="767" applyNumberFormat="1" applyFont="1" applyBorder="1" applyAlignment="1">
      <alignment horizontal="center" vertical="center" wrapText="1"/>
    </xf>
    <xf numFmtId="186" fontId="8" fillId="0" borderId="0" xfId="2341" applyNumberFormat="1" applyFont="1" applyAlignment="1">
      <alignment horizontal="center" vertical="center"/>
    </xf>
    <xf numFmtId="186" fontId="9" fillId="0" borderId="12" xfId="767" applyNumberFormat="1" applyFont="1" applyBorder="1" applyAlignment="1">
      <alignment horizontal="center" vertical="center"/>
    </xf>
    <xf numFmtId="186" fontId="9" fillId="0" borderId="5" xfId="767" applyNumberFormat="1" applyFont="1" applyBorder="1" applyAlignment="1">
      <alignment horizontal="center" vertical="center"/>
    </xf>
    <xf numFmtId="186" fontId="9" fillId="0" borderId="17" xfId="767" applyNumberFormat="1" applyFont="1" applyBorder="1" applyAlignment="1">
      <alignment horizontal="center" vertical="center"/>
    </xf>
    <xf numFmtId="186" fontId="9" fillId="0" borderId="12" xfId="767" applyNumberFormat="1" applyFont="1" applyBorder="1" applyAlignment="1">
      <alignment horizontal="center" vertical="center" wrapText="1"/>
    </xf>
    <xf numFmtId="186" fontId="9" fillId="0" borderId="5" xfId="767" applyNumberFormat="1" applyFont="1" applyBorder="1" applyAlignment="1">
      <alignment horizontal="center" vertical="center" wrapText="1"/>
    </xf>
    <xf numFmtId="186" fontId="9" fillId="0" borderId="17" xfId="767" applyNumberFormat="1" applyFont="1" applyBorder="1" applyAlignment="1">
      <alignment horizontal="center" vertical="center" wrapText="1"/>
    </xf>
    <xf numFmtId="186" fontId="9" fillId="8" borderId="12" xfId="2341" applyNumberFormat="1" applyFont="1" applyFill="1" applyBorder="1" applyAlignment="1">
      <alignment horizontal="center" vertical="center"/>
    </xf>
    <xf numFmtId="186" fontId="9" fillId="8" borderId="17" xfId="234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3" fontId="1" fillId="0" borderId="2" xfId="0" applyNumberFormat="1" applyFont="1" applyBorder="1" applyAlignment="1">
      <alignment horizontal="center" vertical="center"/>
    </xf>
    <xf numFmtId="183" fontId="1" fillId="0" borderId="4" xfId="0" applyNumberFormat="1" applyFont="1" applyBorder="1" applyAlignment="1">
      <alignment horizontal="center" vertical="center"/>
    </xf>
    <xf numFmtId="183" fontId="1" fillId="0" borderId="1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817">
    <cellStyle name=" 3]_x000d__x000a_Zoomed=1_x000d__x000a_Row=0_x000d__x000a_Column=0_x000d__x000a_Height=300_x000d__x000a_Width=300_x000d__x000a_FontName=細明體_x000d__x000a_FontStyle=0_x000d__x000a_FontSize=9_x000d__x000a_PrtFontName=Co" xfId="167" xr:uid="{00000000-0005-0000-0000-0000D6000000}"/>
    <cellStyle name="??_S1PG" xfId="199" xr:uid="{00000000-0005-0000-0000-0000F6000000}"/>
    <cellStyle name="?痃%S&amp;F?_x0008_?o_x0006__x0007__x0001__x0001_" xfId="204" xr:uid="{00000000-0005-0000-0000-0000FB000000}"/>
    <cellStyle name="?痃%S&amp;F?_x0008_?o_x0006__x0007__x0001__x0001_ 2" xfId="211" xr:uid="{00000000-0005-0000-0000-000002010000}"/>
    <cellStyle name="?痃%S&amp;F?_x0008_?o_x0006__x0007__x0001__x0001_ 3" xfId="176" xr:uid="{00000000-0005-0000-0000-0000DF000000}"/>
    <cellStyle name="?痃%S&amp;F?_x0008_?o_x0006__x0007__x0001__x0001_ 4" xfId="216" xr:uid="{00000000-0005-0000-0000-000007010000}"/>
    <cellStyle name="?痃%S&amp;F?_x0008_?o_x0006__x0007__x0001__x0001_ 5" xfId="220" xr:uid="{00000000-0005-0000-0000-00000B010000}"/>
    <cellStyle name="?痃%S&amp;F?_x0008_?o_x0006__x0007__x0001__x0001_ 6" xfId="225" xr:uid="{00000000-0005-0000-0000-000010010000}"/>
    <cellStyle name="?痃%S&amp;F?_x0008_?o_x0006__x0007__x0001__x0001_ 7" xfId="189" xr:uid="{00000000-0005-0000-0000-0000EC000000}"/>
    <cellStyle name="?痃%S&amp;F?_x0008_?o_x0006__x0007__x0001__x0001_ 8" xfId="195" xr:uid="{00000000-0005-0000-0000-0000F2000000}"/>
    <cellStyle name="?痃%S&amp;F?_x0008_?o_x0006__x0007__x0001__x0001__期间费用--2014" xfId="179" xr:uid="{00000000-0005-0000-0000-0000E2000000}"/>
    <cellStyle name="_07-02计划（交发文）" xfId="232" xr:uid="{00000000-0005-0000-0000-000017010000}"/>
    <cellStyle name="_08-07月汇总" xfId="183" xr:uid="{00000000-0005-0000-0000-0000E6000000}"/>
    <cellStyle name="_18齐鲁" xfId="233" xr:uid="{00000000-0005-0000-0000-000018010000}"/>
    <cellStyle name="_1季度报资产公司计划1" xfId="237" xr:uid="{00000000-0005-0000-0000-00001C010000}"/>
    <cellStyle name="_1扬州" xfId="240" xr:uid="{00000000-0005-0000-0000-00001F010000}"/>
    <cellStyle name="_2006.10-仪化纤" xfId="243" xr:uid="{00000000-0005-0000-0000-000022010000}"/>
    <cellStyle name="_2006年10月份效益预测-1-加图" xfId="53" xr:uid="{00000000-0005-0000-0000-000042000000}"/>
    <cellStyle name="_2006年生产情况" xfId="246" xr:uid="{00000000-0005-0000-0000-000025010000}"/>
    <cellStyle name="_2007年1季度建议计划" xfId="247" xr:uid="{00000000-0005-0000-0000-000026010000}"/>
    <cellStyle name="_2007年2季度建议计划" xfId="249" xr:uid="{00000000-0005-0000-0000-000028010000}"/>
    <cellStyle name="_2007年隐患治理项目统计表0919" xfId="22" xr:uid="{00000000-0005-0000-0000-00001B000000}"/>
    <cellStyle name="_2008年计划" xfId="251" xr:uid="{00000000-0005-0000-0000-00002A010000}"/>
    <cellStyle name="_2008年压烧油计划" xfId="253" xr:uid="{00000000-0005-0000-0000-00002C010000}"/>
    <cellStyle name="_2008年压烧油计划_10-02计划" xfId="255" xr:uid="{00000000-0005-0000-0000-00002E010000}"/>
    <cellStyle name="_2008年压烧油计划_2009年预安排报表格式-打印版" xfId="260" xr:uid="{00000000-0005-0000-0000-000033010000}"/>
    <cellStyle name="_2008年压烧油计划_2010年公用计划" xfId="261" xr:uid="{00000000-0005-0000-0000-000034010000}"/>
    <cellStyle name="_2009年南化公司生产经营建议计划" xfId="266" xr:uid="{00000000-0005-0000-0000-000039010000}"/>
    <cellStyle name="_2011年化工业务预算" xfId="267" xr:uid="{00000000-0005-0000-0000-00003A010000}"/>
    <cellStyle name="_2高桥" xfId="273" xr:uid="{00000000-0005-0000-0000-000040010000}"/>
    <cellStyle name="_4东方" xfId="94" xr:uid="{00000000-0005-0000-0000-000075000000}"/>
    <cellStyle name="_Book1" xfId="276" xr:uid="{00000000-0005-0000-0000-000043010000}"/>
    <cellStyle name="_BUY" xfId="281" xr:uid="{00000000-0005-0000-0000-000048010000}"/>
    <cellStyle name="_BUY_CaseC-JS-多周期应用789" xfId="288" xr:uid="{00000000-0005-0000-0000-00004F010000}"/>
    <cellStyle name="_BUY_CaseC-JS-多周期应用789_报表" xfId="152" xr:uid="{00000000-0005-0000-0000-0000C0000000}"/>
    <cellStyle name="_CASE1" xfId="293" xr:uid="{00000000-0005-0000-0000-000054010000}"/>
    <cellStyle name="_CASE2" xfId="285" xr:uid="{00000000-0005-0000-0000-00004C010000}"/>
    <cellStyle name="_CASE2 (2)" xfId="302" xr:uid="{00000000-0005-0000-0000-00005D010000}"/>
    <cellStyle name="_CASE3" xfId="308" xr:uid="{00000000-0005-0000-0000-000063010000}"/>
    <cellStyle name="_SELL" xfId="166" xr:uid="{00000000-0005-0000-0000-0000D5000000}"/>
    <cellStyle name="_SELL_CaseC-JS-多周期应用789" xfId="310" xr:uid="{00000000-0005-0000-0000-000065010000}"/>
    <cellStyle name="_SELL_CaseC-JS-多周期应用789_报表" xfId="312" xr:uid="{00000000-0005-0000-0000-000067010000}"/>
    <cellStyle name="_Sheet1" xfId="317" xr:uid="{00000000-0005-0000-0000-00006C010000}"/>
    <cellStyle name="_Sheet1_CaseC-JS-多周期应用789" xfId="318" xr:uid="{00000000-0005-0000-0000-00006D010000}"/>
    <cellStyle name="_Sheet1_CaseC-JS-多周期应用789_报表" xfId="323" xr:uid="{00000000-0005-0000-0000-000072010000}"/>
    <cellStyle name="_SNAM" xfId="241" xr:uid="{00000000-0005-0000-0000-000020010000}"/>
    <cellStyle name="_SNAM_CaseC-JS-多周期应用789" xfId="196" xr:uid="{00000000-0005-0000-0000-0000F3000000}"/>
    <cellStyle name="_SNAM_CaseC-JS-多周期应用789_报表" xfId="329" xr:uid="{00000000-0005-0000-0000-000078010000}"/>
    <cellStyle name="_SPE4" xfId="172" xr:uid="{00000000-0005-0000-0000-0000DB000000}"/>
    <cellStyle name="_SPE4_CaseC-JS-多周期应用789" xfId="335" xr:uid="{00000000-0005-0000-0000-00007E010000}"/>
    <cellStyle name="_SPE4_CaseC-JS-多周期应用789_报表" xfId="314" xr:uid="{00000000-0005-0000-0000-000069010000}"/>
    <cellStyle name="_SubmodelsC" xfId="339" xr:uid="{00000000-0005-0000-0000-000082010000}"/>
    <cellStyle name="_Supply&amp;demandC-QL" xfId="341" xr:uid="{00000000-0005-0000-0000-000084010000}"/>
    <cellStyle name="_巴陵" xfId="344" xr:uid="{00000000-0005-0000-0000-000087010000}"/>
    <cellStyle name="_巴陵2007年1季度计划建议计划" xfId="248" xr:uid="{00000000-0005-0000-0000-000027010000}"/>
    <cellStyle name="_巴陵2007年2季度计划建议计划" xfId="348" xr:uid="{00000000-0005-0000-0000-00008B010000}"/>
    <cellStyle name="_表7" xfId="353" xr:uid="{00000000-0005-0000-0000-000090010000}"/>
    <cellStyle name="_表7_10-02计划" xfId="359" xr:uid="{00000000-0005-0000-0000-000096010000}"/>
    <cellStyle name="_表7_2009年预安排报表格式-打印版" xfId="54" xr:uid="{00000000-0005-0000-0000-000043000000}"/>
    <cellStyle name="_表7_2010年公用计划" xfId="363" xr:uid="{00000000-0005-0000-0000-00009A010000}"/>
    <cellStyle name="_产品产销表-下达" xfId="32" xr:uid="{00000000-0005-0000-0000-000028000000}"/>
    <cellStyle name="_产品调查表-6月26日" xfId="105" xr:uid="{00000000-0005-0000-0000-000082000000}"/>
    <cellStyle name="_附表7" xfId="365" xr:uid="{00000000-0005-0000-0000-00009C010000}"/>
    <cellStyle name="_复件 5巴陵" xfId="368" xr:uid="{00000000-0005-0000-0000-00009F010000}"/>
    <cellStyle name="_合并表格" xfId="375" xr:uid="{00000000-0005-0000-0000-0000A6010000}"/>
    <cellStyle name="_合成纤维月度计划2007.7" xfId="380" xr:uid="{00000000-0005-0000-0000-0000AB010000}"/>
    <cellStyle name="_化工计划优化报表(四季度）" xfId="385" xr:uid="{00000000-0005-0000-0000-0000B0010000}"/>
    <cellStyle name="_化工计划优化报表722" xfId="389" xr:uid="{00000000-0005-0000-0000-0000B4010000}"/>
    <cellStyle name="_化工计划优化报表8" xfId="390" xr:uid="{00000000-0005-0000-0000-0000B5010000}"/>
    <cellStyle name="_汇报材料－附表" xfId="392" xr:uid="{00000000-0005-0000-0000-0000B7010000}"/>
    <cellStyle name="_炼油部" xfId="6" xr:uid="{00000000-0005-0000-0000-000008000000}"/>
    <cellStyle name="_炼油部_10-02计划" xfId="356" xr:uid="{00000000-0005-0000-0000-000093010000}"/>
    <cellStyle name="_炼油部_2009年预安排报表格式-打印版" xfId="396" xr:uid="{00000000-0005-0000-0000-0000BB010000}"/>
    <cellStyle name="_炼油部_2010年公用计划" xfId="401" xr:uid="{00000000-0005-0000-0000-0000C0010000}"/>
    <cellStyle name="_齐鲁装置-解建平" xfId="402" xr:uid="{00000000-0005-0000-0000-0000C1010000}"/>
    <cellStyle name="_上海化工计划优化报表8月" xfId="411" xr:uid="{00000000-0005-0000-0000-0000CA010000}"/>
    <cellStyle name="_王文波－Supply&amp;DemandC-化工" xfId="416" xr:uid="{00000000-0005-0000-0000-0000CF010000}"/>
    <cellStyle name="_修改后的丁苯橡胶装置模型" xfId="419" xr:uid="{00000000-0005-0000-0000-0000D2010000}"/>
    <cellStyle name="_扬子石化流程图(上报化工事业部)6月" xfId="425" xr:uid="{00000000-0005-0000-0000-0000D8010000}"/>
    <cellStyle name="_仪征2006年8月份生产经营计划" xfId="431" xr:uid="{00000000-0005-0000-0000-0000DE010000}"/>
    <cellStyle name="_仪征2006年四季度生产经营计划" xfId="435" xr:uid="{00000000-0005-0000-0000-0000E2010000}"/>
    <cellStyle name="_仪征资产分公司2009年2季度对接后计划0309" xfId="437" xr:uid="{00000000-0005-0000-0000-0000E4010000}"/>
    <cellStyle name="_隐患" xfId="439" xr:uid="{00000000-0005-0000-0000-0000E6010000}"/>
    <cellStyle name="_指标汇总分析201006" xfId="443" xr:uid="{00000000-0005-0000-0000-0000EA010000}"/>
    <cellStyle name="_总表9-19(除去炼油）" xfId="444" xr:uid="{00000000-0005-0000-0000-0000EB010000}"/>
    <cellStyle name="0,0_x000d__x000a_NA_x000d__x000a_" xfId="73" xr:uid="{00000000-0005-0000-0000-00005B000000}"/>
    <cellStyle name="0,0_x000d__x000a_NA_x000d__x000a_ 2" xfId="448" xr:uid="{00000000-0005-0000-0000-0000EF010000}"/>
    <cellStyle name="0,0_x000d__x000a_NA_x000d__x000a__09年计划安排表格12-08" xfId="452" xr:uid="{00000000-0005-0000-0000-0000F3010000}"/>
    <cellStyle name="0.00" xfId="455" xr:uid="{00000000-0005-0000-0000-0000F6010000}"/>
    <cellStyle name="0.00 2" xfId="459" xr:uid="{00000000-0005-0000-0000-0000FA010000}"/>
    <cellStyle name="0.00 3" xfId="463" xr:uid="{00000000-0005-0000-0000-0000FE010000}"/>
    <cellStyle name="111" xfId="464" xr:uid="{00000000-0005-0000-0000-0000FF010000}"/>
    <cellStyle name="20% - 强调文字颜色 1 10" xfId="275" xr:uid="{00000000-0005-0000-0000-000042010000}"/>
    <cellStyle name="20% - 强调文字颜色 1 10 2" xfId="466" xr:uid="{00000000-0005-0000-0000-000001020000}"/>
    <cellStyle name="20% - 强调文字颜色 1 11" xfId="43" xr:uid="{00000000-0005-0000-0000-000035000000}"/>
    <cellStyle name="20% - 强调文字颜色 1 11 2" xfId="469" xr:uid="{00000000-0005-0000-0000-000004020000}"/>
    <cellStyle name="20% - 强调文字颜色 1 12" xfId="473" xr:uid="{00000000-0005-0000-0000-000008020000}"/>
    <cellStyle name="20% - 强调文字颜色 1 12 2" xfId="479" xr:uid="{00000000-0005-0000-0000-00000E020000}"/>
    <cellStyle name="20% - 强调文字颜色 1 13" xfId="481" xr:uid="{00000000-0005-0000-0000-000010020000}"/>
    <cellStyle name="20% - 强调文字颜色 1 13 2" xfId="2" xr:uid="{00000000-0005-0000-0000-000003000000}"/>
    <cellStyle name="20% - 强调文字颜色 1 14" xfId="483" xr:uid="{00000000-0005-0000-0000-000012020000}"/>
    <cellStyle name="20% - 强调文字颜色 1 14 2" xfId="485" xr:uid="{00000000-0005-0000-0000-000014020000}"/>
    <cellStyle name="20% - 强调文字颜色 1 2" xfId="486" xr:uid="{00000000-0005-0000-0000-000015020000}"/>
    <cellStyle name="20% - 强调文字颜色 1 2 10" xfId="488" xr:uid="{00000000-0005-0000-0000-000017020000}"/>
    <cellStyle name="20% - 强调文字颜色 1 2 10 2" xfId="491" xr:uid="{00000000-0005-0000-0000-00001A020000}"/>
    <cellStyle name="20% - 强调文字颜色 1 2 11" xfId="349" xr:uid="{00000000-0005-0000-0000-00008C010000}"/>
    <cellStyle name="20% - 强调文字颜色 1 2 11 2" xfId="433" xr:uid="{00000000-0005-0000-0000-0000E0010000}"/>
    <cellStyle name="20% - 强调文字颜色 1 2 12" xfId="496" xr:uid="{00000000-0005-0000-0000-00001F020000}"/>
    <cellStyle name="20% - 强调文字颜色 1 2 2" xfId="223" xr:uid="{00000000-0005-0000-0000-00000E010000}"/>
    <cellStyle name="20% - 强调文字颜色 1 2 2 2" xfId="500" xr:uid="{00000000-0005-0000-0000-000023020000}"/>
    <cellStyle name="20% - 强调文字颜色 1 2 2 2 2" xfId="505" xr:uid="{00000000-0005-0000-0000-000028020000}"/>
    <cellStyle name="20% - 强调文字颜色 1 2 2 3" xfId="510" xr:uid="{00000000-0005-0000-0000-00002D020000}"/>
    <cellStyle name="20% - 强调文字颜色 1 2 3" xfId="188" xr:uid="{00000000-0005-0000-0000-0000EB000000}"/>
    <cellStyle name="20% - 强调文字颜色 1 2 3 2" xfId="461" xr:uid="{00000000-0005-0000-0000-0000FC010000}"/>
    <cellStyle name="20% - 强调文字颜色 1 2 3 2 2" xfId="514" xr:uid="{00000000-0005-0000-0000-000031020000}"/>
    <cellStyle name="20% - 强调文字颜色 1 2 3 3" xfId="208" xr:uid="{00000000-0005-0000-0000-0000FF000000}"/>
    <cellStyle name="20% - 强调文字颜色 1 2 4" xfId="191" xr:uid="{00000000-0005-0000-0000-0000EE000000}"/>
    <cellStyle name="20% - 强调文字颜色 1 2 4 2" xfId="517" xr:uid="{00000000-0005-0000-0000-000034020000}"/>
    <cellStyle name="20% - 强调文字颜色 1 2 4 2 2" xfId="522" xr:uid="{00000000-0005-0000-0000-000039020000}"/>
    <cellStyle name="20% - 强调文字颜色 1 2 4 3" xfId="525" xr:uid="{00000000-0005-0000-0000-00003C020000}"/>
    <cellStyle name="20% - 强调文字颜色 1 2 5" xfId="527" xr:uid="{00000000-0005-0000-0000-00003E020000}"/>
    <cellStyle name="20% - 强调文字颜色 1 2 5 2" xfId="532" xr:uid="{00000000-0005-0000-0000-000043020000}"/>
    <cellStyle name="20% - 强调文字颜色 1 2 5 2 2" xfId="124" xr:uid="{00000000-0005-0000-0000-00009A000000}"/>
    <cellStyle name="20% - 强调文字颜色 1 2 5 3" xfId="535" xr:uid="{00000000-0005-0000-0000-000046020000}"/>
    <cellStyle name="20% - 强调文字颜色 1 2 6" xfId="536" xr:uid="{00000000-0005-0000-0000-000047020000}"/>
    <cellStyle name="20% - 强调文字颜色 1 2 6 2" xfId="540" xr:uid="{00000000-0005-0000-0000-00004B020000}"/>
    <cellStyle name="20% - 强调文字颜色 1 2 6 2 2" xfId="27" xr:uid="{00000000-0005-0000-0000-000021000000}"/>
    <cellStyle name="20% - 强调文字颜色 1 2 6 3" xfId="121" xr:uid="{00000000-0005-0000-0000-000096000000}"/>
    <cellStyle name="20% - 强调文字颜色 1 2 7" xfId="543" xr:uid="{00000000-0005-0000-0000-00004E020000}"/>
    <cellStyle name="20% - 强调文字颜色 1 2 7 2" xfId="547" xr:uid="{00000000-0005-0000-0000-000052020000}"/>
    <cellStyle name="20% - 强调文字颜色 1 2 7 2 2" xfId="550" xr:uid="{00000000-0005-0000-0000-000055020000}"/>
    <cellStyle name="20% - 强调文字颜色 1 2 7 3" xfId="553" xr:uid="{00000000-0005-0000-0000-000058020000}"/>
    <cellStyle name="20% - 强调文字颜色 1 2 8" xfId="294" xr:uid="{00000000-0005-0000-0000-000055010000}"/>
    <cellStyle name="20% - 强调文字颜色 1 2 8 2" xfId="554" xr:uid="{00000000-0005-0000-0000-000059020000}"/>
    <cellStyle name="20% - 强调文字颜色 1 2 9" xfId="330" xr:uid="{00000000-0005-0000-0000-000079010000}"/>
    <cellStyle name="20% - 强调文字颜色 1 2 9 2" xfId="558" xr:uid="{00000000-0005-0000-0000-00005D020000}"/>
    <cellStyle name="20% - 强调文字颜色 1 2_成本利润预算(公司目标)" xfId="475" xr:uid="{00000000-0005-0000-0000-00000A020000}"/>
    <cellStyle name="20% - 强调文字颜色 1 3" xfId="564" xr:uid="{00000000-0005-0000-0000-000063020000}"/>
    <cellStyle name="20% - 强调文字颜色 1 3 10" xfId="566" xr:uid="{00000000-0005-0000-0000-000065020000}"/>
    <cellStyle name="20% - 强调文字颜色 1 3 10 2" xfId="37" xr:uid="{00000000-0005-0000-0000-00002F000000}"/>
    <cellStyle name="20% - 强调文字颜色 1 3 11" xfId="279" xr:uid="{00000000-0005-0000-0000-000046010000}"/>
    <cellStyle name="20% - 强调文字颜色 1 3 11 2" xfId="573" xr:uid="{00000000-0005-0000-0000-00006C020000}"/>
    <cellStyle name="20% - 强调文字颜色 1 3 12" xfId="575" xr:uid="{00000000-0005-0000-0000-00006E020000}"/>
    <cellStyle name="20% - 强调文字颜色 1 3 2" xfId="580" xr:uid="{00000000-0005-0000-0000-000073020000}"/>
    <cellStyle name="20% - 强调文字颜色 1 3 2 2" xfId="582" xr:uid="{00000000-0005-0000-0000-000075020000}"/>
    <cellStyle name="20% - 强调文字颜色 1 3 3" xfId="586" xr:uid="{00000000-0005-0000-0000-000079020000}"/>
    <cellStyle name="20% - 强调文字颜色 1 3 3 2" xfId="588" xr:uid="{00000000-0005-0000-0000-00007B020000}"/>
    <cellStyle name="20% - 强调文字颜色 1 3 4" xfId="592" xr:uid="{00000000-0005-0000-0000-00007F020000}"/>
    <cellStyle name="20% - 强调文字颜色 1 3 4 2" xfId="595" xr:uid="{00000000-0005-0000-0000-000082020000}"/>
    <cellStyle name="20% - 强调文字颜色 1 3 5" xfId="596" xr:uid="{00000000-0005-0000-0000-000083020000}"/>
    <cellStyle name="20% - 强调文字颜色 1 3 5 2" xfId="177" xr:uid="{00000000-0005-0000-0000-0000E0000000}"/>
    <cellStyle name="20% - 强调文字颜色 1 3 6" xfId="599" xr:uid="{00000000-0005-0000-0000-000086020000}"/>
    <cellStyle name="20% - 强调文字颜色 1 3 6 2" xfId="603" xr:uid="{00000000-0005-0000-0000-00008A020000}"/>
    <cellStyle name="20% - 强调文字颜色 1 3 7" xfId="607" xr:uid="{00000000-0005-0000-0000-00008E020000}"/>
    <cellStyle name="20% - 强调文字颜色 1 3 7 2" xfId="609" xr:uid="{00000000-0005-0000-0000-000090020000}"/>
    <cellStyle name="20% - 强调文字颜色 1 3 8" xfId="610" xr:uid="{00000000-0005-0000-0000-000091020000}"/>
    <cellStyle name="20% - 强调文字颜色 1 3 8 2" xfId="612" xr:uid="{00000000-0005-0000-0000-000093020000}"/>
    <cellStyle name="20% - 强调文字颜色 1 3 9" xfId="86" xr:uid="{00000000-0005-0000-0000-00006A000000}"/>
    <cellStyle name="20% - 强调文字颜色 1 3 9 2" xfId="623" xr:uid="{00000000-0005-0000-0000-00009E020000}"/>
    <cellStyle name="20% - 强调文字颜色 1 4" xfId="608" xr:uid="{00000000-0005-0000-0000-00008F020000}"/>
    <cellStyle name="20% - 强调文字颜色 1 4 10" xfId="170" xr:uid="{00000000-0005-0000-0000-0000D9000000}"/>
    <cellStyle name="20% - 强调文字颜色 1 4 10 2" xfId="227" xr:uid="{00000000-0005-0000-0000-000012010000}"/>
    <cellStyle name="20% - 强调文字颜色 1 4 11" xfId="212" xr:uid="{00000000-0005-0000-0000-000003010000}"/>
    <cellStyle name="20% - 强调文字颜色 1 4 11 2" xfId="627" xr:uid="{00000000-0005-0000-0000-0000A2020000}"/>
    <cellStyle name="20% - 强调文字颜色 1 4 12" xfId="221" xr:uid="{00000000-0005-0000-0000-00000C010000}"/>
    <cellStyle name="20% - 强调文字颜色 1 4 2" xfId="265" xr:uid="{00000000-0005-0000-0000-000038010000}"/>
    <cellStyle name="20% - 强调文字颜色 1 4 2 2" xfId="631" xr:uid="{00000000-0005-0000-0000-0000A6020000}"/>
    <cellStyle name="20% - 强调文字颜色 1 4 3" xfId="103" xr:uid="{00000000-0005-0000-0000-000080000000}"/>
    <cellStyle name="20% - 强调文字颜色 1 4 3 2" xfId="636" xr:uid="{00000000-0005-0000-0000-0000AB020000}"/>
    <cellStyle name="20% - 强调文字颜色 1 4 4" xfId="640" xr:uid="{00000000-0005-0000-0000-0000AF020000}"/>
    <cellStyle name="20% - 强调文字颜色 1 4 4 2" xfId="139" xr:uid="{00000000-0005-0000-0000-0000AD000000}"/>
    <cellStyle name="20% - 强调文字颜色 1 4 5" xfId="643" xr:uid="{00000000-0005-0000-0000-0000B2020000}"/>
    <cellStyle name="20% - 强调文字颜色 1 4 5 2" xfId="647" xr:uid="{00000000-0005-0000-0000-0000B6020000}"/>
    <cellStyle name="20% - 强调文字颜色 1 4 6" xfId="650" xr:uid="{00000000-0005-0000-0000-0000B9020000}"/>
    <cellStyle name="20% - 强调文字颜色 1 4 6 2" xfId="654" xr:uid="{00000000-0005-0000-0000-0000BD020000}"/>
    <cellStyle name="20% - 强调文字颜色 1 4 7" xfId="656" xr:uid="{00000000-0005-0000-0000-0000BF020000}"/>
    <cellStyle name="20% - 强调文字颜色 1 4 7 2" xfId="659" xr:uid="{00000000-0005-0000-0000-0000C2020000}"/>
    <cellStyle name="20% - 强调文字颜色 1 4 8" xfId="661" xr:uid="{00000000-0005-0000-0000-0000C4020000}"/>
    <cellStyle name="20% - 强调文字颜色 1 4 8 2" xfId="664" xr:uid="{00000000-0005-0000-0000-0000C7020000}"/>
    <cellStyle name="20% - 强调文字颜色 1 4 9" xfId="667" xr:uid="{00000000-0005-0000-0000-0000CA020000}"/>
    <cellStyle name="20% - 强调文字颜色 1 4 9 2" xfId="670" xr:uid="{00000000-0005-0000-0000-0000CD020000}"/>
    <cellStyle name="20% - 强调文字颜色 1 5" xfId="671" xr:uid="{00000000-0005-0000-0000-0000CE020000}"/>
    <cellStyle name="20% - 强调文字颜色 1 5 2" xfId="673" xr:uid="{00000000-0005-0000-0000-0000D0020000}"/>
    <cellStyle name="20% - 强调文字颜色 1 5 2 2" xfId="675" xr:uid="{00000000-0005-0000-0000-0000D2020000}"/>
    <cellStyle name="20% - 强调文字颜色 1 5 3" xfId="677" xr:uid="{00000000-0005-0000-0000-0000D4020000}"/>
    <cellStyle name="20% - 强调文字颜色 1 6" xfId="678" xr:uid="{00000000-0005-0000-0000-0000D5020000}"/>
    <cellStyle name="20% - 强调文字颜色 1 6 2" xfId="681" xr:uid="{00000000-0005-0000-0000-0000D8020000}"/>
    <cellStyle name="20% - 强调文字颜色 1 6 2 2" xfId="17" xr:uid="{00000000-0005-0000-0000-000015000000}"/>
    <cellStyle name="20% - 强调文字颜色 1 6 3" xfId="686" xr:uid="{00000000-0005-0000-0000-0000DD020000}"/>
    <cellStyle name="20% - 强调文字颜色 1 7" xfId="687" xr:uid="{00000000-0005-0000-0000-0000DE020000}"/>
    <cellStyle name="20% - 强调文字颜色 1 7 2" xfId="689" xr:uid="{00000000-0005-0000-0000-0000E0020000}"/>
    <cellStyle name="20% - 强调文字颜色 1 7 2 2" xfId="690" xr:uid="{00000000-0005-0000-0000-0000E1020000}"/>
    <cellStyle name="20% - 强调文字颜色 1 7 3" xfId="694" xr:uid="{00000000-0005-0000-0000-0000E5020000}"/>
    <cellStyle name="20% - 强调文字颜色 1 8" xfId="695" xr:uid="{00000000-0005-0000-0000-0000E6020000}"/>
    <cellStyle name="20% - 强调文字颜色 1 8 2" xfId="696" xr:uid="{00000000-0005-0000-0000-0000E7020000}"/>
    <cellStyle name="20% - 强调文字颜色 1 8 2 2" xfId="698" xr:uid="{00000000-0005-0000-0000-0000E9020000}"/>
    <cellStyle name="20% - 强调文字颜色 1 8 3" xfId="706" xr:uid="{00000000-0005-0000-0000-0000F1020000}"/>
    <cellStyle name="20% - 强调文字颜色 1 9" xfId="320" xr:uid="{00000000-0005-0000-0000-00006F010000}"/>
    <cellStyle name="20% - 强调文字颜色 1 9 2" xfId="707" xr:uid="{00000000-0005-0000-0000-0000F2020000}"/>
    <cellStyle name="20% - 强调文字颜色 1 9 2 2" xfId="153" xr:uid="{00000000-0005-0000-0000-0000C1000000}"/>
    <cellStyle name="20% - 强调文字颜色 1 9 3" xfId="713" xr:uid="{00000000-0005-0000-0000-0000F8020000}"/>
    <cellStyle name="20% - 强调文字颜色 2 10" xfId="719" xr:uid="{00000000-0005-0000-0000-0000FE020000}"/>
    <cellStyle name="20% - 强调文字颜色 2 10 2" xfId="727" xr:uid="{00000000-0005-0000-0000-000006030000}"/>
    <cellStyle name="20% - 强调文字颜色 2 11" xfId="737" xr:uid="{00000000-0005-0000-0000-000010030000}"/>
    <cellStyle name="20% - 强调文字颜色 2 11 2" xfId="742" xr:uid="{00000000-0005-0000-0000-000015030000}"/>
    <cellStyle name="20% - 强调文字颜色 2 12" xfId="745" xr:uid="{00000000-0005-0000-0000-000018030000}"/>
    <cellStyle name="20% - 强调文字颜色 2 12 2" xfId="205" xr:uid="{00000000-0005-0000-0000-0000FC000000}"/>
    <cellStyle name="20% - 强调文字颜色 2 13" xfId="749" xr:uid="{00000000-0005-0000-0000-00001C030000}"/>
    <cellStyle name="20% - 强调文字颜色 2 13 2" xfId="752" xr:uid="{00000000-0005-0000-0000-00001F030000}"/>
    <cellStyle name="20% - 强调文字颜色 2 14" xfId="756" xr:uid="{00000000-0005-0000-0000-000023030000}"/>
    <cellStyle name="20% - 强调文字颜色 2 14 2" xfId="759" xr:uid="{00000000-0005-0000-0000-000026030000}"/>
    <cellStyle name="20% - 强调文字颜色 2 2" xfId="762" xr:uid="{00000000-0005-0000-0000-000029030000}"/>
    <cellStyle name="20% - 强调文字颜色 2 2 10" xfId="763" xr:uid="{00000000-0005-0000-0000-00002A030000}"/>
    <cellStyle name="20% - 强调文字颜色 2 2 10 2" xfId="269" xr:uid="{00000000-0005-0000-0000-00003C010000}"/>
    <cellStyle name="20% - 强调文字颜色 2 2 11" xfId="765" xr:uid="{00000000-0005-0000-0000-00002C030000}"/>
    <cellStyle name="20% - 强调文字颜色 2 2 11 2" xfId="184" xr:uid="{00000000-0005-0000-0000-0000E7000000}"/>
    <cellStyle name="20% - 强调文字颜色 2 2 12" xfId="766" xr:uid="{00000000-0005-0000-0000-00002D030000}"/>
    <cellStyle name="20% - 强调文字颜色 2 2 2" xfId="771" xr:uid="{00000000-0005-0000-0000-000032030000}"/>
    <cellStyle name="20% - 强调文字颜色 2 2 2 2" xfId="286" xr:uid="{00000000-0005-0000-0000-00004D010000}"/>
    <cellStyle name="20% - 强调文字颜色 2 2 2 2 2" xfId="321" xr:uid="{00000000-0005-0000-0000-000070010000}"/>
    <cellStyle name="20% - 强调文字颜色 2 2 2 3" xfId="303" xr:uid="{00000000-0005-0000-0000-00005E010000}"/>
    <cellStyle name="20% - 强调文字颜色 2 2 3" xfId="776" xr:uid="{00000000-0005-0000-0000-000037030000}"/>
    <cellStyle name="20% - 强调文字颜色 2 2 3 2" xfId="345" xr:uid="{00000000-0005-0000-0000-000088010000}"/>
    <cellStyle name="20% - 强调文字颜色 2 2 3 2 2" xfId="427" xr:uid="{00000000-0005-0000-0000-0000DA010000}"/>
    <cellStyle name="20% - 强调文字颜色 2 2 3 3" xfId="493" xr:uid="{00000000-0005-0000-0000-00001C020000}"/>
    <cellStyle name="20% - 强调文字颜色 2 2 4" xfId="180" xr:uid="{00000000-0005-0000-0000-0000E3000000}"/>
    <cellStyle name="20% - 强调文字颜色 2 2 4 2" xfId="778" xr:uid="{00000000-0005-0000-0000-000039030000}"/>
    <cellStyle name="20% - 强调文字颜色 2 2 4 2 2" xfId="786" xr:uid="{00000000-0005-0000-0000-000041030000}"/>
    <cellStyle name="20% - 强调文字颜色 2 2 4 3" xfId="790" xr:uid="{00000000-0005-0000-0000-000045030000}"/>
    <cellStyle name="20% - 强调文字颜色 2 2 5" xfId="791" xr:uid="{00000000-0005-0000-0000-000046030000}"/>
    <cellStyle name="20% - 强调文字颜色 2 2 5 2" xfId="794" xr:uid="{00000000-0005-0000-0000-000049030000}"/>
    <cellStyle name="20% - 强调文字颜色 2 2 5 2 2" xfId="796" xr:uid="{00000000-0005-0000-0000-00004B030000}"/>
    <cellStyle name="20% - 强调文字颜色 2 2 5 3" xfId="800" xr:uid="{00000000-0005-0000-0000-00004F030000}"/>
    <cellStyle name="20% - 强调文字颜色 2 2 6" xfId="801" xr:uid="{00000000-0005-0000-0000-000050030000}"/>
    <cellStyle name="20% - 强调文字颜色 2 2 6 2" xfId="806" xr:uid="{00000000-0005-0000-0000-000055030000}"/>
    <cellStyle name="20% - 强调文字颜色 2 2 6 2 2" xfId="810" xr:uid="{00000000-0005-0000-0000-000059030000}"/>
    <cellStyle name="20% - 强调文字颜色 2 2 6 3" xfId="816" xr:uid="{00000000-0005-0000-0000-00005F030000}"/>
    <cellStyle name="20% - 强调文字颜色 2 2 7" xfId="817" xr:uid="{00000000-0005-0000-0000-000060030000}"/>
    <cellStyle name="20% - 强调文字颜色 2 2 7 2" xfId="818" xr:uid="{00000000-0005-0000-0000-000061030000}"/>
    <cellStyle name="20% - 强调文字颜色 2 2 7 2 2" xfId="40" xr:uid="{00000000-0005-0000-0000-000032000000}"/>
    <cellStyle name="20% - 强调文字颜色 2 2 7 3" xfId="819" xr:uid="{00000000-0005-0000-0000-000062030000}"/>
    <cellStyle name="20% - 强调文字颜色 2 2 8" xfId="822" xr:uid="{00000000-0005-0000-0000-000065030000}"/>
    <cellStyle name="20% - 强调文字颜色 2 2 8 2" xfId="278" xr:uid="{00000000-0005-0000-0000-000045010000}"/>
    <cellStyle name="20% - 强调文字颜色 2 2 9" xfId="557" xr:uid="{00000000-0005-0000-0000-00005C020000}"/>
    <cellStyle name="20% - 强调文字颜色 2 2 9 2" xfId="423" xr:uid="{00000000-0005-0000-0000-0000D6010000}"/>
    <cellStyle name="20% - 强调文字颜色 2 2_成本利润预算(公司目标)" xfId="578" xr:uid="{00000000-0005-0000-0000-000071020000}"/>
    <cellStyle name="20% - 强调文字颜色 2 3" xfId="826" xr:uid="{00000000-0005-0000-0000-000069030000}"/>
    <cellStyle name="20% - 强调文字颜色 2 3 10" xfId="362" xr:uid="{00000000-0005-0000-0000-000099010000}"/>
    <cellStyle name="20% - 强调文字颜色 2 3 10 2" xfId="833" xr:uid="{00000000-0005-0000-0000-000070030000}"/>
    <cellStyle name="20% - 强调文字颜色 2 3 11" xfId="835" xr:uid="{00000000-0005-0000-0000-000072030000}"/>
    <cellStyle name="20% - 强调文字颜色 2 3 11 2" xfId="421" xr:uid="{00000000-0005-0000-0000-0000D4010000}"/>
    <cellStyle name="20% - 强调文字颜色 2 3 12" xfId="784" xr:uid="{00000000-0005-0000-0000-00003F030000}"/>
    <cellStyle name="20% - 强调文字颜色 2 3 2" xfId="839" xr:uid="{00000000-0005-0000-0000-000076030000}"/>
    <cellStyle name="20% - 强调文字颜色 2 3 2 2" xfId="843" xr:uid="{00000000-0005-0000-0000-00007A030000}"/>
    <cellStyle name="20% - 强调文字颜色 2 3 3" xfId="849" xr:uid="{00000000-0005-0000-0000-000080030000}"/>
    <cellStyle name="20% - 强调文字颜色 2 3 3 2" xfId="853" xr:uid="{00000000-0005-0000-0000-000084030000}"/>
    <cellStyle name="20% - 强调文字颜色 2 3 4" xfId="857" xr:uid="{00000000-0005-0000-0000-000088030000}"/>
    <cellStyle name="20% - 强调文字颜色 2 3 4 2" xfId="861" xr:uid="{00000000-0005-0000-0000-00008C030000}"/>
    <cellStyle name="20% - 强调文字颜色 2 3 5" xfId="866" xr:uid="{00000000-0005-0000-0000-000091030000}"/>
    <cellStyle name="20% - 强调文字颜色 2 3 5 2" xfId="869" xr:uid="{00000000-0005-0000-0000-000094030000}"/>
    <cellStyle name="20% - 强调文字颜色 2 3 6" xfId="12" xr:uid="{00000000-0005-0000-0000-00000E000000}"/>
    <cellStyle name="20% - 强调文字颜色 2 3 6 2" xfId="874" xr:uid="{00000000-0005-0000-0000-000099030000}"/>
    <cellStyle name="20% - 强调文字颜色 2 3 7" xfId="832" xr:uid="{00000000-0005-0000-0000-00006F030000}"/>
    <cellStyle name="20% - 强调文字颜色 2 3 7 2" xfId="880" xr:uid="{00000000-0005-0000-0000-00009F030000}"/>
    <cellStyle name="20% - 强调文字颜色 2 3 8" xfId="884" xr:uid="{00000000-0005-0000-0000-0000A3030000}"/>
    <cellStyle name="20% - 强调文字颜色 2 3 8 2" xfId="885" xr:uid="{00000000-0005-0000-0000-0000A4030000}"/>
    <cellStyle name="20% - 强调文字颜色 2 3 9" xfId="561" xr:uid="{00000000-0005-0000-0000-000060020000}"/>
    <cellStyle name="20% - 强调文字颜色 2 3 9 2" xfId="886" xr:uid="{00000000-0005-0000-0000-0000A5030000}"/>
    <cellStyle name="20% - 强调文字颜色 2 4" xfId="618" xr:uid="{00000000-0005-0000-0000-000099020000}"/>
    <cellStyle name="20% - 强调文字颜色 2 4 10" xfId="263" xr:uid="{00000000-0005-0000-0000-000036010000}"/>
    <cellStyle name="20% - 强调文字颜色 2 4 10 2" xfId="629" xr:uid="{00000000-0005-0000-0000-0000A4020000}"/>
    <cellStyle name="20% - 强调文字颜色 2 4 11" xfId="100" xr:uid="{00000000-0005-0000-0000-00007C000000}"/>
    <cellStyle name="20% - 强调文字颜色 2 4 11 2" xfId="632" xr:uid="{00000000-0005-0000-0000-0000A7020000}"/>
    <cellStyle name="20% - 强调文字颜色 2 4 12" xfId="637" xr:uid="{00000000-0005-0000-0000-0000AC020000}"/>
    <cellStyle name="20% - 强调文字颜色 2 4 2" xfId="91" xr:uid="{00000000-0005-0000-0000-000072000000}"/>
    <cellStyle name="20% - 强调文字颜色 2 4 2 2" xfId="142" xr:uid="{00000000-0005-0000-0000-0000B1000000}"/>
    <cellStyle name="20% - 强调文字颜色 2 4 3" xfId="887" xr:uid="{00000000-0005-0000-0000-0000A6030000}"/>
    <cellStyle name="20% - 强调文字颜色 2 4 3 2" xfId="889" xr:uid="{00000000-0005-0000-0000-0000A8030000}"/>
    <cellStyle name="20% - 强调文字颜色 2 4 4" xfId="891" xr:uid="{00000000-0005-0000-0000-0000AA030000}"/>
    <cellStyle name="20% - 强调文字颜色 2 4 4 2" xfId="218" xr:uid="{00000000-0005-0000-0000-000009010000}"/>
    <cellStyle name="20% - 强调文字颜色 2 4 5" xfId="893" xr:uid="{00000000-0005-0000-0000-0000AC030000}"/>
    <cellStyle name="20% - 强调文字颜色 2 4 5 2" xfId="895" xr:uid="{00000000-0005-0000-0000-0000AE030000}"/>
    <cellStyle name="20% - 强调文字颜色 2 4 6" xfId="896" xr:uid="{00000000-0005-0000-0000-0000AF030000}"/>
    <cellStyle name="20% - 强调文字颜色 2 4 6 2" xfId="898" xr:uid="{00000000-0005-0000-0000-0000B1030000}"/>
    <cellStyle name="20% - 强调文字颜色 2 4 7" xfId="420" xr:uid="{00000000-0005-0000-0000-0000D3010000}"/>
    <cellStyle name="20% - 强调文字颜色 2 4 7 2" xfId="343" xr:uid="{00000000-0005-0000-0000-000086010000}"/>
    <cellStyle name="20% - 强调文字颜色 2 4 8" xfId="450" xr:uid="{00000000-0005-0000-0000-0000F1010000}"/>
    <cellStyle name="20% - 强调文字颜色 2 4 8 2" xfId="311" xr:uid="{00000000-0005-0000-0000-000066010000}"/>
    <cellStyle name="20% - 强调文字颜色 2 4 9" xfId="899" xr:uid="{00000000-0005-0000-0000-0000B2030000}"/>
    <cellStyle name="20% - 强调文字颜色 2 4 9 2" xfId="901" xr:uid="{00000000-0005-0000-0000-0000B4030000}"/>
    <cellStyle name="20% - 强调文字颜色 2 5" xfId="290" xr:uid="{00000000-0005-0000-0000-000051010000}"/>
    <cellStyle name="20% - 强调文字颜色 2 5 2" xfId="902" xr:uid="{00000000-0005-0000-0000-0000B5030000}"/>
    <cellStyle name="20% - 强调文字颜色 2 5 2 2" xfId="903" xr:uid="{00000000-0005-0000-0000-0000B6030000}"/>
    <cellStyle name="20% - 强调文字颜色 2 5 3" xfId="904" xr:uid="{00000000-0005-0000-0000-0000B7030000}"/>
    <cellStyle name="20% - 强调文字颜色 2 6" xfId="289" xr:uid="{00000000-0005-0000-0000-000050010000}"/>
    <cellStyle name="20% - 强调文字颜色 2 6 2" xfId="319" xr:uid="{00000000-0005-0000-0000-00006E010000}"/>
    <cellStyle name="20% - 强调文字颜色 2 6 2 2" xfId="709" xr:uid="{00000000-0005-0000-0000-0000F4020000}"/>
    <cellStyle name="20% - 强调文字颜色 2 6 3" xfId="907" xr:uid="{00000000-0005-0000-0000-0000BA030000}"/>
    <cellStyle name="20% - 强调文字颜色 2 7" xfId="305" xr:uid="{00000000-0005-0000-0000-000060010000}"/>
    <cellStyle name="20% - 强调文字颜色 2 7 2" xfId="909" xr:uid="{00000000-0005-0000-0000-0000BC030000}"/>
    <cellStyle name="20% - 强调文字颜色 2 7 2 2" xfId="911" xr:uid="{00000000-0005-0000-0000-0000BE030000}"/>
    <cellStyle name="20% - 强调文字颜色 2 7 3" xfId="916" xr:uid="{00000000-0005-0000-0000-0000C3030000}"/>
    <cellStyle name="20% - 强调文字颜色 2 8" xfId="919" xr:uid="{00000000-0005-0000-0000-0000C6030000}"/>
    <cellStyle name="20% - 强调文字颜色 2 8 2" xfId="923" xr:uid="{00000000-0005-0000-0000-0000CA030000}"/>
    <cellStyle name="20% - 强调文字颜色 2 8 2 2" xfId="113" xr:uid="{00000000-0005-0000-0000-00008B000000}"/>
    <cellStyle name="20% - 强调文字颜色 2 8 3" xfId="935" xr:uid="{00000000-0005-0000-0000-0000D6030000}"/>
    <cellStyle name="20% - 强调文字颜色 2 9" xfId="910" xr:uid="{00000000-0005-0000-0000-0000BD030000}"/>
    <cellStyle name="20% - 强调文字颜色 2 9 2" xfId="913" xr:uid="{00000000-0005-0000-0000-0000C0030000}"/>
    <cellStyle name="20% - 强调文字颜色 2 9 2 2" xfId="194" xr:uid="{00000000-0005-0000-0000-0000F1000000}"/>
    <cellStyle name="20% - 强调文字颜色 2 9 3" xfId="939" xr:uid="{00000000-0005-0000-0000-0000DA030000}"/>
    <cellStyle name="20% - 强调文字颜色 3 10" xfId="528" xr:uid="{00000000-0005-0000-0000-00003F020000}"/>
    <cellStyle name="20% - 强调文字颜色 3 10 2" xfId="533" xr:uid="{00000000-0005-0000-0000-000044020000}"/>
    <cellStyle name="20% - 强调文字颜色 3 11" xfId="537" xr:uid="{00000000-0005-0000-0000-000048020000}"/>
    <cellStyle name="20% - 强调文字颜色 3 11 2" xfId="541" xr:uid="{00000000-0005-0000-0000-00004C020000}"/>
    <cellStyle name="20% - 强调文字颜色 3 12" xfId="544" xr:uid="{00000000-0005-0000-0000-00004F020000}"/>
    <cellStyle name="20% - 强调文字颜色 3 12 2" xfId="548" xr:uid="{00000000-0005-0000-0000-000053020000}"/>
    <cellStyle name="20% - 强调文字颜色 3 13" xfId="295" xr:uid="{00000000-0005-0000-0000-000056010000}"/>
    <cellStyle name="20% - 强调文字颜色 3 13 2" xfId="555" xr:uid="{00000000-0005-0000-0000-00005A020000}"/>
    <cellStyle name="20% - 强调文字颜色 3 14" xfId="331" xr:uid="{00000000-0005-0000-0000-00007A010000}"/>
    <cellStyle name="20% - 强调文字颜色 3 14 2" xfId="559" xr:uid="{00000000-0005-0000-0000-00005E020000}"/>
    <cellStyle name="20% - 强调文字颜色 3 2" xfId="944" xr:uid="{00000000-0005-0000-0000-0000DF030000}"/>
    <cellStyle name="20% - 强调文字颜色 3 2 10" xfId="946" xr:uid="{00000000-0005-0000-0000-0000E1030000}"/>
    <cellStyle name="20% - 强调文字颜色 3 2 10 2" xfId="729" xr:uid="{00000000-0005-0000-0000-000008030000}"/>
    <cellStyle name="20% - 强调文字颜色 3 2 11" xfId="948" xr:uid="{00000000-0005-0000-0000-0000E3030000}"/>
    <cellStyle name="20% - 强调文字颜色 3 2 11 2" xfId="950" xr:uid="{00000000-0005-0000-0000-0000E5030000}"/>
    <cellStyle name="20% - 强调文字颜色 3 2 12" xfId="952" xr:uid="{00000000-0005-0000-0000-0000E7030000}"/>
    <cellStyle name="20% - 强调文字颜色 3 2 2" xfId="957" xr:uid="{00000000-0005-0000-0000-0000EC030000}"/>
    <cellStyle name="20% - 强调文字颜色 3 2 2 2" xfId="960" xr:uid="{00000000-0005-0000-0000-0000EF030000}"/>
    <cellStyle name="20% - 强调文字颜色 3 2 2 2 2" xfId="964" xr:uid="{00000000-0005-0000-0000-0000F3030000}"/>
    <cellStyle name="20% - 强调文字颜色 3 2 2 3" xfId="476" xr:uid="{00000000-0005-0000-0000-00000B020000}"/>
    <cellStyle name="20% - 强调文字颜色 3 2 3" xfId="967" xr:uid="{00000000-0005-0000-0000-0000F6030000}"/>
    <cellStyle name="20% - 强调文字颜色 3 2 3 2" xfId="970" xr:uid="{00000000-0005-0000-0000-0000F9030000}"/>
    <cellStyle name="20% - 强调文字颜色 3 2 3 2 2" xfId="973" xr:uid="{00000000-0005-0000-0000-0000FC030000}"/>
    <cellStyle name="20% - 强调文字颜色 3 2 3 3" xfId="8" xr:uid="{00000000-0005-0000-0000-00000A000000}"/>
    <cellStyle name="20% - 强调文字颜色 3 2 4" xfId="976" xr:uid="{00000000-0005-0000-0000-0000FF030000}"/>
    <cellStyle name="20% - 强调文字颜色 3 2 4 2" xfId="978" xr:uid="{00000000-0005-0000-0000-000001040000}"/>
    <cellStyle name="20% - 强调文字颜色 3 2 4 2 2" xfId="985" xr:uid="{00000000-0005-0000-0000-000008040000}"/>
    <cellStyle name="20% - 强调文字颜色 3 2 4 3" xfId="484" xr:uid="{00000000-0005-0000-0000-000013020000}"/>
    <cellStyle name="20% - 强调文字颜色 3 2 5" xfId="986" xr:uid="{00000000-0005-0000-0000-000009040000}"/>
    <cellStyle name="20% - 强调文字颜色 3 2 5 2" xfId="989" xr:uid="{00000000-0005-0000-0000-00000C040000}"/>
    <cellStyle name="20% - 强调文字颜色 3 2 5 2 2" xfId="990" xr:uid="{00000000-0005-0000-0000-00000D040000}"/>
    <cellStyle name="20% - 强调文字颜色 3 2 5 3" xfId="991" xr:uid="{00000000-0005-0000-0000-00000E040000}"/>
    <cellStyle name="20% - 强调文字颜色 3 2 6" xfId="992" xr:uid="{00000000-0005-0000-0000-00000F040000}"/>
    <cellStyle name="20% - 强调文字颜色 3 2 6 2" xfId="993" xr:uid="{00000000-0005-0000-0000-000010040000}"/>
    <cellStyle name="20% - 强调文字颜色 3 2 6 2 2" xfId="994" xr:uid="{00000000-0005-0000-0000-000011040000}"/>
    <cellStyle name="20% - 强调文字颜色 3 2 6 3" xfId="995" xr:uid="{00000000-0005-0000-0000-000012040000}"/>
    <cellStyle name="20% - 强调文字颜色 3 2 7" xfId="761" xr:uid="{00000000-0005-0000-0000-000028030000}"/>
    <cellStyle name="20% - 强调文字颜色 3 2 7 2" xfId="770" xr:uid="{00000000-0005-0000-0000-000031030000}"/>
    <cellStyle name="20% - 强调文字颜色 3 2 7 2 2" xfId="283" xr:uid="{00000000-0005-0000-0000-00004A010000}"/>
    <cellStyle name="20% - 强调文字颜色 3 2 7 3" xfId="774" xr:uid="{00000000-0005-0000-0000-000035030000}"/>
    <cellStyle name="20% - 强调文字颜色 3 2 8" xfId="824" xr:uid="{00000000-0005-0000-0000-000067030000}"/>
    <cellStyle name="20% - 强调文字颜色 3 2 8 2" xfId="836" xr:uid="{00000000-0005-0000-0000-000073030000}"/>
    <cellStyle name="20% - 强调文字颜色 3 2 9" xfId="614" xr:uid="{00000000-0005-0000-0000-000095020000}"/>
    <cellStyle name="20% - 强调文字颜色 3 2 9 2" xfId="90" xr:uid="{00000000-0005-0000-0000-000070000000}"/>
    <cellStyle name="20% - 强调文字颜色 3 2_成本利润预算(公司目标)" xfId="645" xr:uid="{00000000-0005-0000-0000-0000B4020000}"/>
    <cellStyle name="20% - 强调文字颜色 3 3" xfId="130" xr:uid="{00000000-0005-0000-0000-0000A1000000}"/>
    <cellStyle name="20% - 强调文字颜色 3 3 10" xfId="999" xr:uid="{00000000-0005-0000-0000-000016040000}"/>
    <cellStyle name="20% - 强调文字颜色 3 3 10 2" xfId="1004" xr:uid="{00000000-0005-0000-0000-00001B040000}"/>
    <cellStyle name="20% - 强调文字颜色 3 3 11" xfId="1008" xr:uid="{00000000-0005-0000-0000-00001F040000}"/>
    <cellStyle name="20% - 强调文字颜色 3 3 11 2" xfId="1013" xr:uid="{00000000-0005-0000-0000-000024040000}"/>
    <cellStyle name="20% - 强调文字颜色 3 3 12" xfId="1016" xr:uid="{00000000-0005-0000-0000-000027040000}"/>
    <cellStyle name="20% - 强调文字颜色 3 3 2" xfId="162" xr:uid="{00000000-0005-0000-0000-0000CF000000}"/>
    <cellStyle name="20% - 强调文字颜色 3 3 2 2" xfId="684" xr:uid="{00000000-0005-0000-0000-0000DB020000}"/>
    <cellStyle name="20% - 强调文字颜色 3 3 3" xfId="441" xr:uid="{00000000-0005-0000-0000-0000E8010000}"/>
    <cellStyle name="20% - 强调文字颜色 3 3 3 2" xfId="692" xr:uid="{00000000-0005-0000-0000-0000E3020000}"/>
    <cellStyle name="20% - 强调文字颜色 3 3 4" xfId="1019" xr:uid="{00000000-0005-0000-0000-00002A040000}"/>
    <cellStyle name="20% - 强调文字颜色 3 3 4 2" xfId="702" xr:uid="{00000000-0005-0000-0000-0000ED020000}"/>
    <cellStyle name="20% - 强调文字颜色 3 3 5" xfId="1025" xr:uid="{00000000-0005-0000-0000-000030040000}"/>
    <cellStyle name="20% - 强调文字颜色 3 3 5 2" xfId="712" xr:uid="{00000000-0005-0000-0000-0000F7020000}"/>
    <cellStyle name="20% - 强调文字颜色 3 3 6" xfId="1030" xr:uid="{00000000-0005-0000-0000-000035040000}"/>
    <cellStyle name="20% - 强调文字颜色 3 3 6 2" xfId="1033" xr:uid="{00000000-0005-0000-0000-000038040000}"/>
    <cellStyle name="20% - 强调文字颜色 3 3 7" xfId="943" xr:uid="{00000000-0005-0000-0000-0000DE030000}"/>
    <cellStyle name="20% - 强调文字颜色 3 3 7 2" xfId="956" xr:uid="{00000000-0005-0000-0000-0000EB030000}"/>
    <cellStyle name="20% - 强调文字颜色 3 3 8" xfId="128" xr:uid="{00000000-0005-0000-0000-00009F000000}"/>
    <cellStyle name="20% - 强调文字颜色 3 3 8 2" xfId="161" xr:uid="{00000000-0005-0000-0000-0000CE000000}"/>
    <cellStyle name="20% - 强调文字颜色 3 3 9" xfId="625" xr:uid="{00000000-0005-0000-0000-0000A0020000}"/>
    <cellStyle name="20% - 强调文字颜色 3 3 9 2" xfId="1036" xr:uid="{00000000-0005-0000-0000-00003B040000}"/>
    <cellStyle name="20% - 强调文字颜色 3 4" xfId="620" xr:uid="{00000000-0005-0000-0000-00009B020000}"/>
    <cellStyle name="20% - 强调文字颜色 3 4 10" xfId="1039" xr:uid="{00000000-0005-0000-0000-00003E040000}"/>
    <cellStyle name="20% - 强调文字颜色 3 4 10 2" xfId="44" xr:uid="{00000000-0005-0000-0000-000036000000}"/>
    <cellStyle name="20% - 强调文字颜色 3 4 11" xfId="116" xr:uid="{00000000-0005-0000-0000-000090000000}"/>
    <cellStyle name="20% - 强调文字颜色 3 4 11 2" xfId="324" xr:uid="{00000000-0005-0000-0000-000073010000}"/>
    <cellStyle name="20% - 强调文字颜色 3 4 12" xfId="1041" xr:uid="{00000000-0005-0000-0000-000040040000}"/>
    <cellStyle name="20% - 强调文字颜色 3 4 2" xfId="1034" xr:uid="{00000000-0005-0000-0000-000039040000}"/>
    <cellStyle name="20% - 强调文字颜色 3 4 2 2" xfId="905" xr:uid="{00000000-0005-0000-0000-0000B8030000}"/>
    <cellStyle name="20% - 强调文字颜色 3 4 3" xfId="1043" xr:uid="{00000000-0005-0000-0000-000042040000}"/>
    <cellStyle name="20% - 强调文字颜色 3 4 3 2" xfId="914" xr:uid="{00000000-0005-0000-0000-0000C1030000}"/>
    <cellStyle name="20% - 强调文字颜色 3 4 4" xfId="1045" xr:uid="{00000000-0005-0000-0000-000044040000}"/>
    <cellStyle name="20% - 强调文字颜色 3 4 4 2" xfId="927" xr:uid="{00000000-0005-0000-0000-0000CE030000}"/>
    <cellStyle name="20% - 强调文字颜色 3 4 5" xfId="394" xr:uid="{00000000-0005-0000-0000-0000B9010000}"/>
    <cellStyle name="20% - 强调文字颜色 3 4 5 2" xfId="938" xr:uid="{00000000-0005-0000-0000-0000D9030000}"/>
    <cellStyle name="20% - 强调文字颜色 3 4 6" xfId="1049" xr:uid="{00000000-0005-0000-0000-000048040000}"/>
    <cellStyle name="20% - 强调文字颜色 3 4 6 2" xfId="769" xr:uid="{00000000-0005-0000-0000-000030030000}"/>
    <cellStyle name="20% - 强调文字颜色 3 4 7" xfId="1051" xr:uid="{00000000-0005-0000-0000-00004A040000}"/>
    <cellStyle name="20% - 强调文字颜色 3 4 7 2" xfId="1057" xr:uid="{00000000-0005-0000-0000-000050040000}"/>
    <cellStyle name="20% - 强调文字颜色 3 4 8" xfId="1060" xr:uid="{00000000-0005-0000-0000-000053040000}"/>
    <cellStyle name="20% - 强调文字颜色 3 4 8 2" xfId="1063" xr:uid="{00000000-0005-0000-0000-000056040000}"/>
    <cellStyle name="20% - 强调文字颜色 3 4 9" xfId="1064" xr:uid="{00000000-0005-0000-0000-000057040000}"/>
    <cellStyle name="20% - 强调文字颜色 3 4 9 2" xfId="61" xr:uid="{00000000-0005-0000-0000-00004C000000}"/>
    <cellStyle name="20% - 强调文字颜色 3 5" xfId="487" xr:uid="{00000000-0005-0000-0000-000016020000}"/>
    <cellStyle name="20% - 强调文字颜色 3 5 2" xfId="490" xr:uid="{00000000-0005-0000-0000-000019020000}"/>
    <cellStyle name="20% - 强调文字颜色 3 5 2 2" xfId="1067" xr:uid="{00000000-0005-0000-0000-00005A040000}"/>
    <cellStyle name="20% - 强调文字颜色 3 5 3" xfId="1068" xr:uid="{00000000-0005-0000-0000-00005B040000}"/>
    <cellStyle name="20% - 强调文字颜色 3 6" xfId="347" xr:uid="{00000000-0005-0000-0000-00008A010000}"/>
    <cellStyle name="20% - 强调文字颜色 3 6 2" xfId="430" xr:uid="{00000000-0005-0000-0000-0000DD010000}"/>
    <cellStyle name="20% - 强调文字颜色 3 6 2 2" xfId="31" xr:uid="{00000000-0005-0000-0000-000026000000}"/>
    <cellStyle name="20% - 强调文字颜色 3 6 3" xfId="1066" xr:uid="{00000000-0005-0000-0000-000059040000}"/>
    <cellStyle name="20% - 强调文字颜色 3 7" xfId="495" xr:uid="{00000000-0005-0000-0000-00001E020000}"/>
    <cellStyle name="20% - 强调文字颜色 3 7 2" xfId="1069" xr:uid="{00000000-0005-0000-0000-00005C040000}"/>
    <cellStyle name="20% - 强调文字颜色 3 7 2 2" xfId="1071" xr:uid="{00000000-0005-0000-0000-00005E040000}"/>
    <cellStyle name="20% - 强调文字颜色 3 7 3" xfId="1074" xr:uid="{00000000-0005-0000-0000-000061040000}"/>
    <cellStyle name="20% - 强调文字颜色 3 8" xfId="1078" xr:uid="{00000000-0005-0000-0000-000065040000}"/>
    <cellStyle name="20% - 强调文字颜色 3 8 2" xfId="1081" xr:uid="{00000000-0005-0000-0000-000068040000}"/>
    <cellStyle name="20% - 强调文字颜色 3 8 2 2" xfId="1082" xr:uid="{00000000-0005-0000-0000-000069040000}"/>
    <cellStyle name="20% - 强调文字颜色 3 8 3" xfId="1085" xr:uid="{00000000-0005-0000-0000-00006C040000}"/>
    <cellStyle name="20% - 强调文字颜色 3 9" xfId="924" xr:uid="{00000000-0005-0000-0000-0000CB030000}"/>
    <cellStyle name="20% - 强调文字颜色 3 9 2" xfId="109" xr:uid="{00000000-0005-0000-0000-000087000000}"/>
    <cellStyle name="20% - 强调文字颜色 3 9 2 2" xfId="470" xr:uid="{00000000-0005-0000-0000-000005020000}"/>
    <cellStyle name="20% - 强调文字颜色 3 9 3" xfId="147" xr:uid="{00000000-0005-0000-0000-0000B8000000}"/>
    <cellStyle name="20% - 强调文字颜色 4 10" xfId="1089" xr:uid="{00000000-0005-0000-0000-000070040000}"/>
    <cellStyle name="20% - 强调文字颜色 4 10 2" xfId="1093" xr:uid="{00000000-0005-0000-0000-000074040000}"/>
    <cellStyle name="20% - 强调文字颜色 4 11" xfId="1097" xr:uid="{00000000-0005-0000-0000-000078040000}"/>
    <cellStyle name="20% - 强调文字颜色 4 11 2" xfId="315" xr:uid="{00000000-0005-0000-0000-00006A010000}"/>
    <cellStyle name="20% - 强调文字颜色 4 12" xfId="200" xr:uid="{00000000-0005-0000-0000-0000F7000000}"/>
    <cellStyle name="20% - 强调文字颜色 4 12 2" xfId="1100" xr:uid="{00000000-0005-0000-0000-00007B040000}"/>
    <cellStyle name="20% - 强调文字颜色 4 13" xfId="1102" xr:uid="{00000000-0005-0000-0000-00007D040000}"/>
    <cellStyle name="20% - 强调文字颜色 4 13 2" xfId="412" xr:uid="{00000000-0005-0000-0000-0000CB010000}"/>
    <cellStyle name="20% - 强调文字颜色 4 14" xfId="1105" xr:uid="{00000000-0005-0000-0000-000080040000}"/>
    <cellStyle name="20% - 强调文字颜色 4 14 2" xfId="1106" xr:uid="{00000000-0005-0000-0000-000081040000}"/>
    <cellStyle name="20% - 强调文字颜色 4 2" xfId="1050" xr:uid="{00000000-0005-0000-0000-000049040000}"/>
    <cellStyle name="20% - 强调文字颜色 4 2 10" xfId="1111" xr:uid="{00000000-0005-0000-0000-000086040000}"/>
    <cellStyle name="20% - 强调文字颜色 4 2 10 2" xfId="1114" xr:uid="{00000000-0005-0000-0000-000089040000}"/>
    <cellStyle name="20% - 强调文字颜色 4 2 11" xfId="408" xr:uid="{00000000-0005-0000-0000-0000C7010000}"/>
    <cellStyle name="20% - 强调文字颜色 4 2 11 2" xfId="1118" xr:uid="{00000000-0005-0000-0000-00008D040000}"/>
    <cellStyle name="20% - 强调文字颜色 4 2 12" xfId="1120" xr:uid="{00000000-0005-0000-0000-00008F040000}"/>
    <cellStyle name="20% - 强调文字颜色 4 2 2" xfId="1053" xr:uid="{00000000-0005-0000-0000-00004C040000}"/>
    <cellStyle name="20% - 强调文字颜色 4 2 2 2" xfId="1020" xr:uid="{00000000-0005-0000-0000-00002B040000}"/>
    <cellStyle name="20% - 强调文字颜色 4 2 2 2 2" xfId="703" xr:uid="{00000000-0005-0000-0000-0000EE020000}"/>
    <cellStyle name="20% - 强调文字颜色 4 2 2 3" xfId="1026" xr:uid="{00000000-0005-0000-0000-000031040000}"/>
    <cellStyle name="20% - 强调文字颜色 4 2 3" xfId="377" xr:uid="{00000000-0005-0000-0000-0000A8010000}"/>
    <cellStyle name="20% - 强调文字颜色 4 2 3 2" xfId="1046" xr:uid="{00000000-0005-0000-0000-000045040000}"/>
    <cellStyle name="20% - 强调文字颜色 4 2 3 2 2" xfId="928" xr:uid="{00000000-0005-0000-0000-0000CF030000}"/>
    <cellStyle name="20% - 强调文字颜色 4 2 3 3" xfId="395" xr:uid="{00000000-0005-0000-0000-0000BA010000}"/>
    <cellStyle name="20% - 强调文字颜色 4 2 4" xfId="445" xr:uid="{00000000-0005-0000-0000-0000EC010000}"/>
    <cellStyle name="20% - 强调文字颜色 4 2 4 2" xfId="234" xr:uid="{00000000-0005-0000-0000-000019010000}"/>
    <cellStyle name="20% - 强调文字颜色 4 2 4 2 2" xfId="1084" xr:uid="{00000000-0005-0000-0000-00006B040000}"/>
    <cellStyle name="20% - 强调文字颜色 4 2 4 3" xfId="18" xr:uid="{00000000-0005-0000-0000-000016000000}"/>
    <cellStyle name="20% - 强调文字颜色 4 2 5" xfId="1123" xr:uid="{00000000-0005-0000-0000-000092040000}"/>
    <cellStyle name="20% - 强调文字颜色 4 2 5 2" xfId="1124" xr:uid="{00000000-0005-0000-0000-000093040000}"/>
    <cellStyle name="20% - 强调文字颜色 4 2 5 2 2" xfId="998" xr:uid="{00000000-0005-0000-0000-000015040000}"/>
    <cellStyle name="20% - 强调文字颜色 4 2 5 3" xfId="1125" xr:uid="{00000000-0005-0000-0000-000094040000}"/>
    <cellStyle name="20% - 强调文字颜色 4 2 6" xfId="1126" xr:uid="{00000000-0005-0000-0000-000095040000}"/>
    <cellStyle name="20% - 强调文字颜色 4 2 6 2" xfId="453" xr:uid="{00000000-0005-0000-0000-0000F4010000}"/>
    <cellStyle name="20% - 强调文字颜色 4 2 6 2 2" xfId="1127" xr:uid="{00000000-0005-0000-0000-000096040000}"/>
    <cellStyle name="20% - 强调文字颜色 4 2 6 3" xfId="35" xr:uid="{00000000-0005-0000-0000-00002D000000}"/>
    <cellStyle name="20% - 强调文字颜色 4 2 7" xfId="1128" xr:uid="{00000000-0005-0000-0000-000097040000}"/>
    <cellStyle name="20% - 强调文字颜色 4 2 7 2" xfId="1132" xr:uid="{00000000-0005-0000-0000-00009B040000}"/>
    <cellStyle name="20% - 强调文字颜色 4 2 7 2 2" xfId="1135" xr:uid="{00000000-0005-0000-0000-00009E040000}"/>
    <cellStyle name="20% - 强调文字颜色 4 2 7 3" xfId="571" xr:uid="{00000000-0005-0000-0000-00006A020000}"/>
    <cellStyle name="20% - 强调文字颜色 4 2 8" xfId="1137" xr:uid="{00000000-0005-0000-0000-0000A0040000}"/>
    <cellStyle name="20% - 强调文字颜色 4 2 8 2" xfId="148" xr:uid="{00000000-0005-0000-0000-0000BA000000}"/>
    <cellStyle name="20% - 强调文字颜色 4 2 9" xfId="662" xr:uid="{00000000-0005-0000-0000-0000C5020000}"/>
    <cellStyle name="20% - 强调文字颜色 4 2 9 2" xfId="1138" xr:uid="{00000000-0005-0000-0000-0000A1040000}"/>
    <cellStyle name="20% - 强调文字颜色 4 2_成本利润预算(公司目标)" xfId="1140" xr:uid="{00000000-0005-0000-0000-0000A3040000}"/>
    <cellStyle name="20% - 强调文字颜色 4 3" xfId="1144" xr:uid="{00000000-0005-0000-0000-0000A7040000}"/>
    <cellStyle name="20% - 强调文字颜色 4 3 10" xfId="1148" xr:uid="{00000000-0005-0000-0000-0000AB040000}"/>
    <cellStyle name="20% - 强调文字颜色 4 3 10 2" xfId="617" xr:uid="{00000000-0005-0000-0000-000098020000}"/>
    <cellStyle name="20% - 强调文字颜色 4 3 11" xfId="1153" xr:uid="{00000000-0005-0000-0000-0000B0040000}"/>
    <cellStyle name="20% - 强调文字颜色 4 3 11 2" xfId="622" xr:uid="{00000000-0005-0000-0000-00009D020000}"/>
    <cellStyle name="20% - 强调文字颜色 4 3 12" xfId="1156" xr:uid="{00000000-0005-0000-0000-0000B3040000}"/>
    <cellStyle name="20% - 强调文字颜色 4 3 2" xfId="1157" xr:uid="{00000000-0005-0000-0000-0000B4040000}"/>
    <cellStyle name="20% - 强调文字颜色 4 3 2 2" xfId="1160" xr:uid="{00000000-0005-0000-0000-0000B7040000}"/>
    <cellStyle name="20% - 强调文字颜色 4 3 3" xfId="1164" xr:uid="{00000000-0005-0000-0000-0000BB040000}"/>
    <cellStyle name="20% - 强调文字颜色 4 3 3 2" xfId="732" xr:uid="{00000000-0005-0000-0000-00000B030000}"/>
    <cellStyle name="20% - 强调文字颜色 4 3 4" xfId="1159" xr:uid="{00000000-0005-0000-0000-0000B6040000}"/>
    <cellStyle name="20% - 强调文字颜色 4 3 4 2" xfId="1166" xr:uid="{00000000-0005-0000-0000-0000BD040000}"/>
    <cellStyle name="20% - 强调文字颜色 4 3 5" xfId="1168" xr:uid="{00000000-0005-0000-0000-0000BF040000}"/>
    <cellStyle name="20% - 强调文字颜色 4 3 5 2" xfId="244" xr:uid="{00000000-0005-0000-0000-000023010000}"/>
    <cellStyle name="20% - 强调文字颜色 4 3 6" xfId="1169" xr:uid="{00000000-0005-0000-0000-0000C0040000}"/>
    <cellStyle name="20% - 强调文字颜色 4 3 6 2" xfId="342" xr:uid="{00000000-0005-0000-0000-000085010000}"/>
    <cellStyle name="20% - 强调文字颜色 4 3 7" xfId="1170" xr:uid="{00000000-0005-0000-0000-0000C1040000}"/>
    <cellStyle name="20% - 强调文字颜色 4 3 7 2" xfId="1171" xr:uid="{00000000-0005-0000-0000-0000C2040000}"/>
    <cellStyle name="20% - 强调文字颜色 4 3 8" xfId="1173" xr:uid="{00000000-0005-0000-0000-0000C4040000}"/>
    <cellStyle name="20% - 强调文字颜色 4 3 8 2" xfId="539" xr:uid="{00000000-0005-0000-0000-00004A020000}"/>
    <cellStyle name="20% - 强调文字颜色 4 3 9" xfId="668" xr:uid="{00000000-0005-0000-0000-0000CB020000}"/>
    <cellStyle name="20% - 强调文字颜色 4 3 9 2" xfId="602" xr:uid="{00000000-0005-0000-0000-000089020000}"/>
    <cellStyle name="20% - 强调文字颜色 4 4" xfId="1174" xr:uid="{00000000-0005-0000-0000-0000C5040000}"/>
    <cellStyle name="20% - 强调文字颜色 4 4 10" xfId="1178" xr:uid="{00000000-0005-0000-0000-0000C9040000}"/>
    <cellStyle name="20% - 强调文字颜色 4 4 10 2" xfId="787" xr:uid="{00000000-0005-0000-0000-000042030000}"/>
    <cellStyle name="20% - 强调文字颜色 4 4 11" xfId="1179" xr:uid="{00000000-0005-0000-0000-0000CA040000}"/>
    <cellStyle name="20% - 强调文字颜色 4 4 11 2" xfId="797" xr:uid="{00000000-0005-0000-0000-00004C030000}"/>
    <cellStyle name="20% - 强调文字颜色 4 4 12" xfId="1182" xr:uid="{00000000-0005-0000-0000-0000CD040000}"/>
    <cellStyle name="20% - 强调文字颜色 4 4 2" xfId="64" xr:uid="{00000000-0005-0000-0000-000050000000}"/>
    <cellStyle name="20% - 强调文字颜色 4 4 2 2" xfId="80" xr:uid="{00000000-0005-0000-0000-000063000000}"/>
    <cellStyle name="20% - 强调文字颜色 4 4 3" xfId="714" xr:uid="{00000000-0005-0000-0000-0000F9020000}"/>
    <cellStyle name="20% - 强调文字颜色 4 4 3 2" xfId="721" xr:uid="{00000000-0005-0000-0000-000000030000}"/>
    <cellStyle name="20% - 强调文字颜色 4 4 4" xfId="731" xr:uid="{00000000-0005-0000-0000-00000A030000}"/>
    <cellStyle name="20% - 强调文字颜色 4 4 4 2" xfId="738" xr:uid="{00000000-0005-0000-0000-000011030000}"/>
    <cellStyle name="20% - 强调文字颜色 4 4 5" xfId="746" xr:uid="{00000000-0005-0000-0000-000019030000}"/>
    <cellStyle name="20% - 强调文字颜色 4 4 5 2" xfId="206" xr:uid="{00000000-0005-0000-0000-0000FD000000}"/>
    <cellStyle name="20% - 强调文字颜色 4 4 6" xfId="750" xr:uid="{00000000-0005-0000-0000-00001D030000}"/>
    <cellStyle name="20% - 强调文字颜色 4 4 6 2" xfId="754" xr:uid="{00000000-0005-0000-0000-000021030000}"/>
    <cellStyle name="20% - 强调文字颜色 4 4 7" xfId="757" xr:uid="{00000000-0005-0000-0000-000024030000}"/>
    <cellStyle name="20% - 强调文字颜色 4 4 7 2" xfId="760" xr:uid="{00000000-0005-0000-0000-000027030000}"/>
    <cellStyle name="20% - 强调文字颜色 4 4 8" xfId="1183" xr:uid="{00000000-0005-0000-0000-0000CE040000}"/>
    <cellStyle name="20% - 强调文字颜色 4 4 8 2" xfId="802" xr:uid="{00000000-0005-0000-0000-000051030000}"/>
    <cellStyle name="20% - 强调文字颜色 4 4 9" xfId="1184" xr:uid="{00000000-0005-0000-0000-0000CF040000}"/>
    <cellStyle name="20% - 强调文字颜色 4 4 9 2" xfId="14" xr:uid="{00000000-0005-0000-0000-000011000000}"/>
    <cellStyle name="20% - 强调文字颜色 4 5" xfId="1186" xr:uid="{00000000-0005-0000-0000-0000D1040000}"/>
    <cellStyle name="20% - 强调文字颜色 4 5 2" xfId="1187" xr:uid="{00000000-0005-0000-0000-0000D2040000}"/>
    <cellStyle name="20% - 强调文字颜色 4 5 2 2" xfId="1189" xr:uid="{00000000-0005-0000-0000-0000D4040000}"/>
    <cellStyle name="20% - 强调文字颜色 4 5 3" xfId="1191" xr:uid="{00000000-0005-0000-0000-0000D6040000}"/>
    <cellStyle name="20% - 强调文字颜色 4 6" xfId="782" xr:uid="{00000000-0005-0000-0000-00003D030000}"/>
    <cellStyle name="20% - 强调文字颜色 4 6 2" xfId="785" xr:uid="{00000000-0005-0000-0000-000040030000}"/>
    <cellStyle name="20% - 强调文字颜色 4 6 2 2" xfId="1192" xr:uid="{00000000-0005-0000-0000-0000D7040000}"/>
    <cellStyle name="20% - 强调文字颜色 4 6 3" xfId="1194" xr:uid="{00000000-0005-0000-0000-0000D9040000}"/>
    <cellStyle name="20% - 强调文字颜色 4 7" xfId="789" xr:uid="{00000000-0005-0000-0000-000044030000}"/>
    <cellStyle name="20% - 强调文字颜色 4 7 2" xfId="1195" xr:uid="{00000000-0005-0000-0000-0000DA040000}"/>
    <cellStyle name="20% - 强调文字颜色 4 7 2 2" xfId="1196" xr:uid="{00000000-0005-0000-0000-0000DB040000}"/>
    <cellStyle name="20% - 强调文字颜色 4 7 3" xfId="107" xr:uid="{00000000-0005-0000-0000-000084000000}"/>
    <cellStyle name="20% - 强调文字颜色 4 8" xfId="1200" xr:uid="{00000000-0005-0000-0000-0000DF040000}"/>
    <cellStyle name="20% - 强调文字颜色 4 8 2" xfId="1201" xr:uid="{00000000-0005-0000-0000-0000E0040000}"/>
    <cellStyle name="20% - 强调文字颜色 4 8 2 2" xfId="410" xr:uid="{00000000-0005-0000-0000-0000C9010000}"/>
    <cellStyle name="20% - 强调文字颜色 4 8 3" xfId="1203" xr:uid="{00000000-0005-0000-0000-0000E2040000}"/>
    <cellStyle name="20% - 强调文字颜色 4 9" xfId="912" xr:uid="{00000000-0005-0000-0000-0000BF030000}"/>
    <cellStyle name="20% - 强调文字颜色 4 9 2" xfId="193" xr:uid="{00000000-0005-0000-0000-0000F0000000}"/>
    <cellStyle name="20% - 强调文字颜色 4 9 2 2" xfId="519" xr:uid="{00000000-0005-0000-0000-000036020000}"/>
    <cellStyle name="20% - 强调文字颜色 4 9 3" xfId="531" xr:uid="{00000000-0005-0000-0000-000042020000}"/>
    <cellStyle name="20% - 强调文字颜色 5 10" xfId="1017" xr:uid="{00000000-0005-0000-0000-000028040000}"/>
    <cellStyle name="20% - 强调文字颜色 5 10 2" xfId="700" xr:uid="{00000000-0005-0000-0000-0000EB020000}"/>
    <cellStyle name="20% - 强调文字颜色 5 11" xfId="1023" xr:uid="{00000000-0005-0000-0000-00002E040000}"/>
    <cellStyle name="20% - 强调文字颜色 5 11 2" xfId="710" xr:uid="{00000000-0005-0000-0000-0000F5020000}"/>
    <cellStyle name="20% - 强调文字颜色 5 12" xfId="1028" xr:uid="{00000000-0005-0000-0000-000033040000}"/>
    <cellStyle name="20% - 强调文字颜色 5 12 2" xfId="1031" xr:uid="{00000000-0005-0000-0000-000036040000}"/>
    <cellStyle name="20% - 强调文字颜色 5 13" xfId="941" xr:uid="{00000000-0005-0000-0000-0000DC030000}"/>
    <cellStyle name="20% - 强调文字颜色 5 13 2" xfId="954" xr:uid="{00000000-0005-0000-0000-0000E9030000}"/>
    <cellStyle name="20% - 强调文字颜色 5 14" xfId="126" xr:uid="{00000000-0005-0000-0000-00009D000000}"/>
    <cellStyle name="20% - 强调文字颜色 5 14 2" xfId="160" xr:uid="{00000000-0005-0000-0000-0000CD000000}"/>
    <cellStyle name="20% - 强调文字颜色 5 2" xfId="1204" xr:uid="{00000000-0005-0000-0000-0000E3040000}"/>
    <cellStyle name="20% - 强调文字颜色 5 2 10" xfId="1205" xr:uid="{00000000-0005-0000-0000-0000E4040000}"/>
    <cellStyle name="20% - 强调文字颜色 5 2 10 2" xfId="52" xr:uid="{00000000-0005-0000-0000-000041000000}"/>
    <cellStyle name="20% - 强调文字颜色 5 2 11" xfId="1206" xr:uid="{00000000-0005-0000-0000-0000E5040000}"/>
    <cellStyle name="20% - 强调文字颜色 5 2 11 2" xfId="1208" xr:uid="{00000000-0005-0000-0000-0000E7040000}"/>
    <cellStyle name="20% - 强调文字颜色 5 2 12" xfId="881" xr:uid="{00000000-0005-0000-0000-0000A0030000}"/>
    <cellStyle name="20% - 强调文字颜色 5 2 2" xfId="1211" xr:uid="{00000000-0005-0000-0000-0000EA040000}"/>
    <cellStyle name="20% - 强调文字颜色 5 2 2 2" xfId="300" xr:uid="{00000000-0005-0000-0000-00005B010000}"/>
    <cellStyle name="20% - 强调文字颜色 5 2 2 2 2" xfId="1214" xr:uid="{00000000-0005-0000-0000-0000ED040000}"/>
    <cellStyle name="20% - 强调文字颜色 5 2 2 3" xfId="333" xr:uid="{00000000-0005-0000-0000-00007C010000}"/>
    <cellStyle name="20% - 强调文字颜色 5 2 3" xfId="387" xr:uid="{00000000-0005-0000-0000-0000B2010000}"/>
    <cellStyle name="20% - 强调文字颜色 5 2 3 2" xfId="1145" xr:uid="{00000000-0005-0000-0000-0000A8040000}"/>
    <cellStyle name="20% - 强调文字颜色 5 2 3 2 2" xfId="615" xr:uid="{00000000-0005-0000-0000-000096020000}"/>
    <cellStyle name="20% - 强调文字颜色 5 2 3 3" xfId="1150" xr:uid="{00000000-0005-0000-0000-0000AD040000}"/>
    <cellStyle name="20% - 强调文字颜色 5 2 4" xfId="1217" xr:uid="{00000000-0005-0000-0000-0000F0040000}"/>
    <cellStyle name="20% - 强调文字颜色 5 2 4 2" xfId="1220" xr:uid="{00000000-0005-0000-0000-0000F3040000}"/>
    <cellStyle name="20% - 强调文字颜色 5 2 4 2 2" xfId="1223" xr:uid="{00000000-0005-0000-0000-0000F6040000}"/>
    <cellStyle name="20% - 强调文字颜色 5 2 4 3" xfId="1226" xr:uid="{00000000-0005-0000-0000-0000F9040000}"/>
    <cellStyle name="20% - 强调文字颜色 5 2 5" xfId="1228" xr:uid="{00000000-0005-0000-0000-0000FB040000}"/>
    <cellStyle name="20% - 强调文字颜色 5 2 5 2" xfId="1231" xr:uid="{00000000-0005-0000-0000-0000FE040000}"/>
    <cellStyle name="20% - 强调文字颜色 5 2 5 2 2" xfId="1235" xr:uid="{00000000-0005-0000-0000-000002050000}"/>
    <cellStyle name="20% - 强调文字颜色 5 2 5 3" xfId="1239" xr:uid="{00000000-0005-0000-0000-000006050000}"/>
    <cellStyle name="20% - 强调文字颜色 5 2 6" xfId="1241" xr:uid="{00000000-0005-0000-0000-000008050000}"/>
    <cellStyle name="20% - 强调文字颜色 5 2 6 2" xfId="1243" xr:uid="{00000000-0005-0000-0000-00000A050000}"/>
    <cellStyle name="20% - 强调文字颜色 5 2 6 2 2" xfId="1247" xr:uid="{00000000-0005-0000-0000-00000E050000}"/>
    <cellStyle name="20% - 强调文字颜色 5 2 6 3" xfId="371" xr:uid="{00000000-0005-0000-0000-0000A2010000}"/>
    <cellStyle name="20% - 强调文字颜色 5 2 7" xfId="1251" xr:uid="{00000000-0005-0000-0000-000012050000}"/>
    <cellStyle name="20% - 强调文字颜色 5 2 7 2" xfId="1254" xr:uid="{00000000-0005-0000-0000-000015050000}"/>
    <cellStyle name="20% - 强调文字颜色 5 2 7 2 2" xfId="415" xr:uid="{00000000-0005-0000-0000-0000CE010000}"/>
    <cellStyle name="20% - 强调文字颜色 5 2 7 3" xfId="1259" xr:uid="{00000000-0005-0000-0000-00001A050000}"/>
    <cellStyle name="20% - 强调文字颜色 5 2 8" xfId="1264" xr:uid="{00000000-0005-0000-0000-00001F050000}"/>
    <cellStyle name="20% - 强调文字颜色 5 2 8 2" xfId="1176" xr:uid="{00000000-0005-0000-0000-0000C7040000}"/>
    <cellStyle name="20% - 强调文字颜色 5 2 9" xfId="1265" xr:uid="{00000000-0005-0000-0000-000020050000}"/>
    <cellStyle name="20% - 强调文字颜色 5 2 9 2" xfId="1269" xr:uid="{00000000-0005-0000-0000-000024050000}"/>
    <cellStyle name="20% - 强调文字颜色 5 2_成本利润预算(公司目标)" xfId="1271" xr:uid="{00000000-0005-0000-0000-000026050000}"/>
    <cellStyle name="20% - 强调文字颜色 5 3" xfId="1273" xr:uid="{00000000-0005-0000-0000-000028050000}"/>
    <cellStyle name="20% - 强调文字颜色 5 3 10" xfId="1276" xr:uid="{00000000-0005-0000-0000-00002B050000}"/>
    <cellStyle name="20% - 强调文字颜色 5 3 10 2" xfId="1278" xr:uid="{00000000-0005-0000-0000-00002D050000}"/>
    <cellStyle name="20% - 强调文字颜色 5 3 11" xfId="1279" xr:uid="{00000000-0005-0000-0000-00002E050000}"/>
    <cellStyle name="20% - 强调文字颜色 5 3 11 2" xfId="1282" xr:uid="{00000000-0005-0000-0000-000031050000}"/>
    <cellStyle name="20% - 强调文字颜色 5 3 12" xfId="1283" xr:uid="{00000000-0005-0000-0000-000032050000}"/>
    <cellStyle name="20% - 强调文字颜色 5 3 2" xfId="1285" xr:uid="{00000000-0005-0000-0000-000034050000}"/>
    <cellStyle name="20% - 强调文字颜色 5 3 2 2" xfId="1287" xr:uid="{00000000-0005-0000-0000-000036050000}"/>
    <cellStyle name="20% - 强调文字颜色 5 3 3" xfId="71" xr:uid="{00000000-0005-0000-0000-000059000000}"/>
    <cellStyle name="20% - 强调文字颜色 5 3 3 2" xfId="1290" xr:uid="{00000000-0005-0000-0000-000039050000}"/>
    <cellStyle name="20% - 强调文字颜色 5 3 4" xfId="79" xr:uid="{00000000-0005-0000-0000-000062000000}"/>
    <cellStyle name="20% - 强调文字颜色 5 3 4 2" xfId="1293" xr:uid="{00000000-0005-0000-0000-00003C050000}"/>
    <cellStyle name="20% - 强调文字颜色 5 3 5" xfId="87" xr:uid="{00000000-0005-0000-0000-00006C000000}"/>
    <cellStyle name="20% - 强调文字颜色 5 3 5 2" xfId="1296" xr:uid="{00000000-0005-0000-0000-00003F050000}"/>
    <cellStyle name="20% - 强调文字颜色 5 3 6" xfId="56" xr:uid="{00000000-0005-0000-0000-000046000000}"/>
    <cellStyle name="20% - 强调文字颜色 5 3 6 2" xfId="1298" xr:uid="{00000000-0005-0000-0000-000041050000}"/>
    <cellStyle name="20% - 强调文字颜色 5 3 7" xfId="502" xr:uid="{00000000-0005-0000-0000-000025020000}"/>
    <cellStyle name="20% - 强调文字颜色 5 3 7 2" xfId="507" xr:uid="{00000000-0005-0000-0000-00002A020000}"/>
    <cellStyle name="20% - 强调文字颜色 5 3 8" xfId="512" xr:uid="{00000000-0005-0000-0000-00002F020000}"/>
    <cellStyle name="20% - 强调文字颜色 5 3 8 2" xfId="1301" xr:uid="{00000000-0005-0000-0000-000044050000}"/>
    <cellStyle name="20% - 强调文字颜色 5 3 9" xfId="1305" xr:uid="{00000000-0005-0000-0000-000048050000}"/>
    <cellStyle name="20% - 强调文字颜色 5 3 9 2" xfId="1311" xr:uid="{00000000-0005-0000-0000-00004E050000}"/>
    <cellStyle name="20% - 强调文字颜色 5 4" xfId="1312" xr:uid="{00000000-0005-0000-0000-00004F050000}"/>
    <cellStyle name="20% - 强调文字颜色 5 4 10" xfId="672" xr:uid="{00000000-0005-0000-0000-0000CF020000}"/>
    <cellStyle name="20% - 强调文字颜色 5 4 10 2" xfId="674" xr:uid="{00000000-0005-0000-0000-0000D1020000}"/>
    <cellStyle name="20% - 强调文字颜色 5 4 11" xfId="679" xr:uid="{00000000-0005-0000-0000-0000D6020000}"/>
    <cellStyle name="20% - 强调文字颜色 5 4 11 2" xfId="682" xr:uid="{00000000-0005-0000-0000-0000D9020000}"/>
    <cellStyle name="20% - 强调文字颜色 5 4 12" xfId="688" xr:uid="{00000000-0005-0000-0000-0000DF020000}"/>
    <cellStyle name="20% - 强调文字颜色 5 4 2" xfId="1313" xr:uid="{00000000-0005-0000-0000-000050050000}"/>
    <cellStyle name="20% - 强调文字颜色 5 4 2 2" xfId="828" xr:uid="{00000000-0005-0000-0000-00006B030000}"/>
    <cellStyle name="20% - 强调文字颜色 5 4 3" xfId="1315" xr:uid="{00000000-0005-0000-0000-000052050000}"/>
    <cellStyle name="20% - 强调文字颜色 5 4 3 2" xfId="133" xr:uid="{00000000-0005-0000-0000-0000A4000000}"/>
    <cellStyle name="20% - 强调文字颜色 5 4 4" xfId="720" xr:uid="{00000000-0005-0000-0000-0000FF020000}"/>
    <cellStyle name="20% - 强调文字颜色 5 4 4 2" xfId="1141" xr:uid="{00000000-0005-0000-0000-0000A4040000}"/>
    <cellStyle name="20% - 强调文字颜色 5 4 5" xfId="1317" xr:uid="{00000000-0005-0000-0000-000054050000}"/>
    <cellStyle name="20% - 强调文字颜色 5 4 5 2" xfId="1274" xr:uid="{00000000-0005-0000-0000-000029050000}"/>
    <cellStyle name="20% - 强调文字颜色 5 4 6" xfId="458" xr:uid="{00000000-0005-0000-0000-0000F9010000}"/>
    <cellStyle name="20% - 强调文字颜色 5 4 6 2" xfId="1318" xr:uid="{00000000-0005-0000-0000-000055050000}"/>
    <cellStyle name="20% - 强调文字颜色 5 4 7" xfId="462" xr:uid="{00000000-0005-0000-0000-0000FD010000}"/>
    <cellStyle name="20% - 强调文字颜色 5 4 7 2" xfId="513" xr:uid="{00000000-0005-0000-0000-000030020000}"/>
    <cellStyle name="20% - 强调文字颜色 5 4 8" xfId="207" xr:uid="{00000000-0005-0000-0000-0000FE000000}"/>
    <cellStyle name="20% - 强调文字颜色 5 4 8 2" xfId="1322" xr:uid="{00000000-0005-0000-0000-000059050000}"/>
    <cellStyle name="20% - 强调文字颜色 5 4 9" xfId="168" xr:uid="{00000000-0005-0000-0000-0000D7000000}"/>
    <cellStyle name="20% - 强调文字颜色 5 4 9 2" xfId="226" xr:uid="{00000000-0005-0000-0000-000011010000}"/>
    <cellStyle name="20% - 强调文字颜色 5 5" xfId="1323" xr:uid="{00000000-0005-0000-0000-00005A050000}"/>
    <cellStyle name="20% - 强调文字颜色 5 5 2" xfId="309" xr:uid="{00000000-0005-0000-0000-000064010000}"/>
    <cellStyle name="20% - 强调文字颜色 5 5 2 2" xfId="1325" xr:uid="{00000000-0005-0000-0000-00005C050000}"/>
    <cellStyle name="20% - 强调文字颜色 5 5 3" xfId="1326" xr:uid="{00000000-0005-0000-0000-00005D050000}"/>
    <cellStyle name="20% - 强调文字颜色 5 6" xfId="793" xr:uid="{00000000-0005-0000-0000-000048030000}"/>
    <cellStyle name="20% - 强调文字颜色 5 6 2" xfId="795" xr:uid="{00000000-0005-0000-0000-00004A030000}"/>
    <cellStyle name="20% - 强调文字颜色 5 6 2 2" xfId="1327" xr:uid="{00000000-0005-0000-0000-00005E050000}"/>
    <cellStyle name="20% - 强调文字颜色 5 6 3" xfId="1270" xr:uid="{00000000-0005-0000-0000-000025050000}"/>
    <cellStyle name="20% - 强调文字颜色 5 7" xfId="799" xr:uid="{00000000-0005-0000-0000-00004E030000}"/>
    <cellStyle name="20% - 强调文字颜色 5 7 2" xfId="1328" xr:uid="{00000000-0005-0000-0000-00005F050000}"/>
    <cellStyle name="20% - 强调文字颜色 5 7 2 2" xfId="1331" xr:uid="{00000000-0005-0000-0000-000062050000}"/>
    <cellStyle name="20% - 强调文字颜色 5 7 3" xfId="250" xr:uid="{00000000-0005-0000-0000-000029010000}"/>
    <cellStyle name="20% - 强调文字颜色 5 8" xfId="1332" xr:uid="{00000000-0005-0000-0000-000063050000}"/>
    <cellStyle name="20% - 强调文字颜色 5 8 2" xfId="1333" xr:uid="{00000000-0005-0000-0000-000064050000}"/>
    <cellStyle name="20% - 强调文字颜色 5 8 2 2" xfId="270" xr:uid="{00000000-0005-0000-0000-00003D010000}"/>
    <cellStyle name="20% - 强调文字颜色 5 8 3" xfId="1334" xr:uid="{00000000-0005-0000-0000-000065050000}"/>
    <cellStyle name="20% - 强调文字颜色 5 9" xfId="1335" xr:uid="{00000000-0005-0000-0000-000066050000}"/>
    <cellStyle name="20% - 强调文字颜色 5 9 2" xfId="182" xr:uid="{00000000-0005-0000-0000-0000E5000000}"/>
    <cellStyle name="20% - 强调文字颜色 5 9 2 2" xfId="780" xr:uid="{00000000-0005-0000-0000-00003B030000}"/>
    <cellStyle name="20% - 强调文字颜色 5 9 3" xfId="792" xr:uid="{00000000-0005-0000-0000-000047030000}"/>
    <cellStyle name="20% - 强调文字颜色 6 10" xfId="1130" xr:uid="{00000000-0005-0000-0000-000099040000}"/>
    <cellStyle name="20% - 强调文字颜色 6 10 2" xfId="1134" xr:uid="{00000000-0005-0000-0000-00009D040000}"/>
    <cellStyle name="20% - 强调文字颜色 6 11" xfId="570" xr:uid="{00000000-0005-0000-0000-000069020000}"/>
    <cellStyle name="20% - 强调文字颜色 6 11 2" xfId="1337" xr:uid="{00000000-0005-0000-0000-000068050000}"/>
    <cellStyle name="20% - 强调文字颜色 6 12" xfId="1339" xr:uid="{00000000-0005-0000-0000-00006A050000}"/>
    <cellStyle name="20% - 强调文字颜色 6 12 2" xfId="1342" xr:uid="{00000000-0005-0000-0000-00006D050000}"/>
    <cellStyle name="20% - 强调文字颜色 6 13" xfId="1346" xr:uid="{00000000-0005-0000-0000-000071050000}"/>
    <cellStyle name="20% - 强调文字颜色 6 13 2" xfId="399" xr:uid="{00000000-0005-0000-0000-0000BE010000}"/>
    <cellStyle name="20% - 强调文字颜色 6 14" xfId="1351" xr:uid="{00000000-0005-0000-0000-000076050000}"/>
    <cellStyle name="20% - 强调文字颜色 6 14 2" xfId="21" xr:uid="{00000000-0005-0000-0000-00001A000000}"/>
    <cellStyle name="20% - 强调文字颜色 6 2" xfId="1354" xr:uid="{00000000-0005-0000-0000-000079050000}"/>
    <cellStyle name="20% - 强调文字颜色 6 2 10" xfId="1357" xr:uid="{00000000-0005-0000-0000-00007C050000}"/>
    <cellStyle name="20% - 强调文字颜色 6 2 10 2" xfId="1358" xr:uid="{00000000-0005-0000-0000-00007D050000}"/>
    <cellStyle name="20% - 强调文字颜色 6 2 11" xfId="1360" xr:uid="{00000000-0005-0000-0000-00007F050000}"/>
    <cellStyle name="20% - 强调文字颜色 6 2 11 2" xfId="1361" xr:uid="{00000000-0005-0000-0000-000080050000}"/>
    <cellStyle name="20% - 强调文字颜色 6 2 12" xfId="4" xr:uid="{00000000-0005-0000-0000-000005000000}"/>
    <cellStyle name="20% - 强调文字颜色 6 2 2" xfId="642" xr:uid="{00000000-0005-0000-0000-0000B1020000}"/>
    <cellStyle name="20% - 强调文字颜色 6 2 2 2" xfId="646" xr:uid="{00000000-0005-0000-0000-0000B5020000}"/>
    <cellStyle name="20% - 强调文字颜色 6 2 2 2 2" xfId="1362" xr:uid="{00000000-0005-0000-0000-000081050000}"/>
    <cellStyle name="20% - 强调文字颜色 6 2 2 3" xfId="1363" xr:uid="{00000000-0005-0000-0000-000082050000}"/>
    <cellStyle name="20% - 强调文字颜色 6 2 3" xfId="649" xr:uid="{00000000-0005-0000-0000-0000B8020000}"/>
    <cellStyle name="20% - 强调文字颜色 6 2 3 2" xfId="651" xr:uid="{00000000-0005-0000-0000-0000BA020000}"/>
    <cellStyle name="20% - 强调文字颜色 6 2 3 2 2" xfId="1364" xr:uid="{00000000-0005-0000-0000-000083050000}"/>
    <cellStyle name="20% - 强调文字颜色 6 2 3 3" xfId="1365" xr:uid="{00000000-0005-0000-0000-000084050000}"/>
    <cellStyle name="20% - 强调文字颜色 6 2 4" xfId="655" xr:uid="{00000000-0005-0000-0000-0000BE020000}"/>
    <cellStyle name="20% - 强调文字颜色 6 2 4 2" xfId="657" xr:uid="{00000000-0005-0000-0000-0000C0020000}"/>
    <cellStyle name="20% - 强调文字颜色 6 2 4 2 2" xfId="1367" xr:uid="{00000000-0005-0000-0000-000086050000}"/>
    <cellStyle name="20% - 强调文字颜色 6 2 4 3" xfId="1368" xr:uid="{00000000-0005-0000-0000-000087050000}"/>
    <cellStyle name="20% - 强调文字颜色 6 2 5" xfId="660" xr:uid="{00000000-0005-0000-0000-0000C3020000}"/>
    <cellStyle name="20% - 强调文字颜色 6 2 5 2" xfId="663" xr:uid="{00000000-0005-0000-0000-0000C6020000}"/>
    <cellStyle name="20% - 强调文字颜色 6 2 5 2 2" xfId="1139" xr:uid="{00000000-0005-0000-0000-0000A2040000}"/>
    <cellStyle name="20% - 强调文字颜色 6 2 5 3" xfId="1370" xr:uid="{00000000-0005-0000-0000-000089050000}"/>
    <cellStyle name="20% - 强调文字颜色 6 2 6" xfId="665" xr:uid="{00000000-0005-0000-0000-0000C8020000}"/>
    <cellStyle name="20% - 强调文字颜色 6 2 6 2" xfId="669" xr:uid="{00000000-0005-0000-0000-0000CC020000}"/>
    <cellStyle name="20% - 强调文字颜色 6 2 6 2 2" xfId="598" xr:uid="{00000000-0005-0000-0000-000085020000}"/>
    <cellStyle name="20% - 强调文字颜色 6 2 6 3" xfId="1371" xr:uid="{00000000-0005-0000-0000-00008A050000}"/>
    <cellStyle name="20% - 强调文字颜色 6 2 7" xfId="1373" xr:uid="{00000000-0005-0000-0000-00008C050000}"/>
    <cellStyle name="20% - 强调文字颜色 6 2 7 2" xfId="1185" xr:uid="{00000000-0005-0000-0000-0000D0040000}"/>
    <cellStyle name="20% - 强调文字颜色 6 2 7 2 2" xfId="11" xr:uid="{00000000-0005-0000-0000-00000D000000}"/>
    <cellStyle name="20% - 强调文字颜色 6 2 7 3" xfId="1374" xr:uid="{00000000-0005-0000-0000-00008D050000}"/>
    <cellStyle name="20% - 强调文字颜色 6 2 8" xfId="1375" xr:uid="{00000000-0005-0000-0000-00008E050000}"/>
    <cellStyle name="20% - 强调文字颜色 6 2 8 2" xfId="1376" xr:uid="{00000000-0005-0000-0000-00008F050000}"/>
    <cellStyle name="20% - 强调文字颜色 6 2 9" xfId="1378" xr:uid="{00000000-0005-0000-0000-000091050000}"/>
    <cellStyle name="20% - 强调文字颜色 6 2 9 2" xfId="1381" xr:uid="{00000000-0005-0000-0000-000094050000}"/>
    <cellStyle name="20% - 强调文字颜色 6 2_成本利润预算(公司目标)" xfId="1382" xr:uid="{00000000-0005-0000-0000-000095050000}"/>
    <cellStyle name="20% - 强调文字颜色 6 3" xfId="1321" xr:uid="{00000000-0005-0000-0000-000058050000}"/>
    <cellStyle name="20% - 强调文字颜色 6 3 10" xfId="1385" xr:uid="{00000000-0005-0000-0000-000098050000}"/>
    <cellStyle name="20% - 强调文字颜色 6 3 10 2" xfId="382" xr:uid="{00000000-0005-0000-0000-0000AD010000}"/>
    <cellStyle name="20% - 强调文字颜色 6 3 11" xfId="838" xr:uid="{00000000-0005-0000-0000-000075030000}"/>
    <cellStyle name="20% - 强调文字颜色 6 3 11 2" xfId="842" xr:uid="{00000000-0005-0000-0000-000079030000}"/>
    <cellStyle name="20% - 强调文字颜色 6 3 12" xfId="848" xr:uid="{00000000-0005-0000-0000-00007F030000}"/>
    <cellStyle name="20% - 强调文字颜色 6 3 2" xfId="1390" xr:uid="{00000000-0005-0000-0000-00009D050000}"/>
    <cellStyle name="20% - 强调文字颜色 6 3 2 2" xfId="565" xr:uid="{00000000-0005-0000-0000-000064020000}"/>
    <cellStyle name="20% - 强调文字颜色 6 3 3" xfId="1392" xr:uid="{00000000-0005-0000-0000-00009F050000}"/>
    <cellStyle name="20% - 强调文字颜色 6 3 3 2" xfId="1393" xr:uid="{00000000-0005-0000-0000-0000A0050000}"/>
    <cellStyle name="20% - 强调文字颜色 6 3 4" xfId="1188" xr:uid="{00000000-0005-0000-0000-0000D3040000}"/>
    <cellStyle name="20% - 强调文字颜色 6 3 4 2" xfId="1394" xr:uid="{00000000-0005-0000-0000-0000A1050000}"/>
    <cellStyle name="20% - 强调文字颜色 6 3 5" xfId="115" xr:uid="{00000000-0005-0000-0000-00008F000000}"/>
    <cellStyle name="20% - 强调文字颜色 6 3 5 2" xfId="1267" xr:uid="{00000000-0005-0000-0000-000022050000}"/>
    <cellStyle name="20% - 强调文字颜色 6 3 6" xfId="358" xr:uid="{00000000-0005-0000-0000-000095010000}"/>
    <cellStyle name="20% - 强调文字颜色 6 3 6 2" xfId="1307" xr:uid="{00000000-0005-0000-0000-00004A050000}"/>
    <cellStyle name="20% - 强调文字颜色 6 3 7" xfId="583" xr:uid="{00000000-0005-0000-0000-000076020000}"/>
    <cellStyle name="20% - 强调文字颜色 6 3 7 2" xfId="169" xr:uid="{00000000-0005-0000-0000-0000D8000000}"/>
    <cellStyle name="20% - 强调文字颜色 6 3 8" xfId="1395" xr:uid="{00000000-0005-0000-0000-0000A2050000}"/>
    <cellStyle name="20% - 强调文字颜色 6 3 8 2" xfId="1396" xr:uid="{00000000-0005-0000-0000-0000A3050000}"/>
    <cellStyle name="20% - 强调文字颜色 6 3 9" xfId="1398" xr:uid="{00000000-0005-0000-0000-0000A5050000}"/>
    <cellStyle name="20% - 强调文字颜色 6 3 9 2" xfId="1402" xr:uid="{00000000-0005-0000-0000-0000A9050000}"/>
    <cellStyle name="20% - 强调文字颜色 6 4" xfId="1404" xr:uid="{00000000-0005-0000-0000-0000AB050000}"/>
    <cellStyle name="20% - 强调文字颜色 6 4 10" xfId="1077" xr:uid="{00000000-0005-0000-0000-000064040000}"/>
    <cellStyle name="20% - 强调文字颜色 6 4 10 2" xfId="1080" xr:uid="{00000000-0005-0000-0000-000067040000}"/>
    <cellStyle name="20% - 强调文字颜色 6 4 11" xfId="922" xr:uid="{00000000-0005-0000-0000-0000C9030000}"/>
    <cellStyle name="20% - 强调文字颜色 6 4 11 2" xfId="112" xr:uid="{00000000-0005-0000-0000-00008A000000}"/>
    <cellStyle name="20% - 强调文字颜色 6 4 12" xfId="934" xr:uid="{00000000-0005-0000-0000-0000D5030000}"/>
    <cellStyle name="20% - 强调文字颜色 6 4 2" xfId="1408" xr:uid="{00000000-0005-0000-0000-0000AF050000}"/>
    <cellStyle name="20% - 强调文字颜色 6 4 2 2" xfId="47" xr:uid="{00000000-0005-0000-0000-00003A000000}"/>
    <cellStyle name="20% - 强调文字颜色 6 4 3" xfId="119" xr:uid="{00000000-0005-0000-0000-000094000000}"/>
    <cellStyle name="20% - 强调文字颜色 6 4 3 2" xfId="327" xr:uid="{00000000-0005-0000-0000-000076010000}"/>
    <cellStyle name="20% - 强调文字颜色 6 4 4" xfId="1410" xr:uid="{00000000-0005-0000-0000-0000B1050000}"/>
    <cellStyle name="20% - 强调文字颜色 6 4 4 2" xfId="89" xr:uid="{00000000-0005-0000-0000-00006F000000}"/>
    <cellStyle name="20% - 强调文字颜色 6 4 5" xfId="1412" xr:uid="{00000000-0005-0000-0000-0000B3050000}"/>
    <cellStyle name="20% - 强调文字颜色 6 4 5 2" xfId="1380" xr:uid="{00000000-0005-0000-0000-000093050000}"/>
    <cellStyle name="20% - 强调文字颜色 6 4 6" xfId="1415" xr:uid="{00000000-0005-0000-0000-0000B6050000}"/>
    <cellStyle name="20% - 强调文字颜色 6 4 6 2" xfId="1400" xr:uid="{00000000-0005-0000-0000-0000A7050000}"/>
    <cellStyle name="20% - 强调文字颜色 6 4 7" xfId="590" xr:uid="{00000000-0005-0000-0000-00007D020000}"/>
    <cellStyle name="20% - 强调文字颜色 6 4 7 2" xfId="369" xr:uid="{00000000-0005-0000-0000-0000A0010000}"/>
    <cellStyle name="20% - 强调文字颜色 6 4 8" xfId="1416" xr:uid="{00000000-0005-0000-0000-0000B7050000}"/>
    <cellStyle name="20% - 强调文字颜色 6 4 8 2" xfId="1417" xr:uid="{00000000-0005-0000-0000-0000B8050000}"/>
    <cellStyle name="20% - 强调文字颜色 6 4 9" xfId="367" xr:uid="{00000000-0005-0000-0000-00009E010000}"/>
    <cellStyle name="20% - 强调文字颜色 6 4 9 2" xfId="1419" xr:uid="{00000000-0005-0000-0000-0000BA050000}"/>
    <cellStyle name="20% - 强调文字颜色 6 5" xfId="1423" xr:uid="{00000000-0005-0000-0000-0000BE050000}"/>
    <cellStyle name="20% - 强调文字颜色 6 5 2" xfId="1088" xr:uid="{00000000-0005-0000-0000-00006F040000}"/>
    <cellStyle name="20% - 强调文字颜色 6 5 2 2" xfId="1092" xr:uid="{00000000-0005-0000-0000-000073040000}"/>
    <cellStyle name="20% - 强调文字颜色 6 5 3" xfId="1096" xr:uid="{00000000-0005-0000-0000-000077040000}"/>
    <cellStyle name="20% - 强调文字颜色 6 6" xfId="805" xr:uid="{00000000-0005-0000-0000-000054030000}"/>
    <cellStyle name="20% - 强调文字颜色 6 6 2" xfId="809" xr:uid="{00000000-0005-0000-0000-000058030000}"/>
    <cellStyle name="20% - 强调文字颜色 6 6 2 2" xfId="1426" xr:uid="{00000000-0005-0000-0000-0000C1050000}"/>
    <cellStyle name="20% - 强调文字颜色 6 6 3" xfId="1428" xr:uid="{00000000-0005-0000-0000-0000C3050000}"/>
    <cellStyle name="20% - 强调文字颜色 6 7" xfId="814" xr:uid="{00000000-0005-0000-0000-00005D030000}"/>
    <cellStyle name="20% - 强调文字颜色 6 7 2" xfId="1430" xr:uid="{00000000-0005-0000-0000-0000C5050000}"/>
    <cellStyle name="20% - 强调文字颜色 6 7 2 2" xfId="1432" xr:uid="{00000000-0005-0000-0000-0000C7050000}"/>
    <cellStyle name="20% - 强调文字颜色 6 7 3" xfId="1434" xr:uid="{00000000-0005-0000-0000-0000C9050000}"/>
    <cellStyle name="20% - 强调文字颜色 6 8" xfId="1436" xr:uid="{00000000-0005-0000-0000-0000CB050000}"/>
    <cellStyle name="20% - 强调文字颜色 6 8 2" xfId="1438" xr:uid="{00000000-0005-0000-0000-0000CD050000}"/>
    <cellStyle name="20% - 强调文字颜色 6 8 2 2" xfId="361" xr:uid="{00000000-0005-0000-0000-000098010000}"/>
    <cellStyle name="20% - 强调文字颜色 6 8 3" xfId="1440" xr:uid="{00000000-0005-0000-0000-0000CF050000}"/>
    <cellStyle name="20% - 强调文字颜色 6 9" xfId="1442" xr:uid="{00000000-0005-0000-0000-0000D1050000}"/>
    <cellStyle name="20% - 强调文字颜色 6 9 2" xfId="977" xr:uid="{00000000-0005-0000-0000-000000040000}"/>
    <cellStyle name="20% - 强调文字颜色 6 9 2 2" xfId="981" xr:uid="{00000000-0005-0000-0000-000004040000}"/>
    <cellStyle name="20% - 强调文字颜色 6 9 3" xfId="988" xr:uid="{00000000-0005-0000-0000-00000B040000}"/>
    <cellStyle name="222" xfId="1444" xr:uid="{00000000-0005-0000-0000-0000D3050000}"/>
    <cellStyle name="333" xfId="146" xr:uid="{00000000-0005-0000-0000-0000B7000000}"/>
    <cellStyle name="40% - 强调文字颜色 1 10" xfId="845" xr:uid="{00000000-0005-0000-0000-00007C030000}"/>
    <cellStyle name="40% - 强调文字颜色 1 10 2" xfId="852" xr:uid="{00000000-0005-0000-0000-000083030000}"/>
    <cellStyle name="40% - 强调文字颜色 1 11" xfId="855" xr:uid="{00000000-0005-0000-0000-000086030000}"/>
    <cellStyle name="40% - 强调文字颜色 1 11 2" xfId="863" xr:uid="{00000000-0005-0000-0000-00008E030000}"/>
    <cellStyle name="40% - 强调文字颜色 1 12" xfId="864" xr:uid="{00000000-0005-0000-0000-00008F030000}"/>
    <cellStyle name="40% - 强调文字颜色 1 12 2" xfId="870" xr:uid="{00000000-0005-0000-0000-000095030000}"/>
    <cellStyle name="40% - 强调文字颜色 1 13" xfId="9" xr:uid="{00000000-0005-0000-0000-00000B000000}"/>
    <cellStyle name="40% - 强调文字颜色 1 13 2" xfId="875" xr:uid="{00000000-0005-0000-0000-00009A030000}"/>
    <cellStyle name="40% - 强调文字颜色 1 14" xfId="830" xr:uid="{00000000-0005-0000-0000-00006D030000}"/>
    <cellStyle name="40% - 强调文字颜色 1 14 2" xfId="878" xr:uid="{00000000-0005-0000-0000-00009D030000}"/>
    <cellStyle name="40% - 强调文字颜色 1 2" xfId="1447" xr:uid="{00000000-0005-0000-0000-0000D6050000}"/>
    <cellStyle name="40% - 强调文字颜色 1 2 10" xfId="1449" xr:uid="{00000000-0005-0000-0000-0000D8050000}"/>
    <cellStyle name="40% - 强调文字颜色 1 2 10 2" xfId="1450" xr:uid="{00000000-0005-0000-0000-0000D9050000}"/>
    <cellStyle name="40% - 强调文字颜色 1 2 11" xfId="962" xr:uid="{00000000-0005-0000-0000-0000F1030000}"/>
    <cellStyle name="40% - 强调文字颜色 1 2 11 2" xfId="1452" xr:uid="{00000000-0005-0000-0000-0000DB050000}"/>
    <cellStyle name="40% - 强调文字颜色 1 2 12" xfId="605" xr:uid="{00000000-0005-0000-0000-00008C020000}"/>
    <cellStyle name="40% - 强调文字颜色 1 2 2" xfId="1453" xr:uid="{00000000-0005-0000-0000-0000DC050000}"/>
    <cellStyle name="40% - 强调文字颜色 1 2 2 2" xfId="1455" xr:uid="{00000000-0005-0000-0000-0000DE050000}"/>
    <cellStyle name="40% - 强调文字颜色 1 2 2 2 2" xfId="1459" xr:uid="{00000000-0005-0000-0000-0000E2050000}"/>
    <cellStyle name="40% - 强调文字颜色 1 2 2 3" xfId="1460" xr:uid="{00000000-0005-0000-0000-0000E3050000}"/>
    <cellStyle name="40% - 强调文字颜色 1 2 3" xfId="1461" xr:uid="{00000000-0005-0000-0000-0000E4050000}"/>
    <cellStyle name="40% - 强调文字颜色 1 2 3 2" xfId="1464" xr:uid="{00000000-0005-0000-0000-0000E7050000}"/>
    <cellStyle name="40% - 强调文字颜色 1 2 3 2 2" xfId="1467" xr:uid="{00000000-0005-0000-0000-0000EA050000}"/>
    <cellStyle name="40% - 强调文字颜色 1 2 3 3" xfId="1468" xr:uid="{00000000-0005-0000-0000-0000EB050000}"/>
    <cellStyle name="40% - 强调文字颜色 1 2 4" xfId="1469" xr:uid="{00000000-0005-0000-0000-0000EC050000}"/>
    <cellStyle name="40% - 强调文字颜色 1 2 4 2" xfId="1474" xr:uid="{00000000-0005-0000-0000-0000F1050000}"/>
    <cellStyle name="40% - 强调文字颜色 1 2 4 2 2" xfId="1476" xr:uid="{00000000-0005-0000-0000-0000F3050000}"/>
    <cellStyle name="40% - 强调文字颜色 1 2 4 3" xfId="834" xr:uid="{00000000-0005-0000-0000-000071030000}"/>
    <cellStyle name="40% - 强调文字颜色 1 2 5" xfId="1479" xr:uid="{00000000-0005-0000-0000-0000F6050000}"/>
    <cellStyle name="40% - 强调文字颜色 1 2 5 2" xfId="1480" xr:uid="{00000000-0005-0000-0000-0000F7050000}"/>
    <cellStyle name="40% - 强调文字颜色 1 2 5 2 2" xfId="1481" xr:uid="{00000000-0005-0000-0000-0000F8050000}"/>
    <cellStyle name="40% - 强调文字颜色 1 2 5 3" xfId="422" xr:uid="{00000000-0005-0000-0000-0000D5010000}"/>
    <cellStyle name="40% - 强调文字颜色 1 2 6" xfId="860" xr:uid="{00000000-0005-0000-0000-00008B030000}"/>
    <cellStyle name="40% - 强调文字颜色 1 2 6 2" xfId="1482" xr:uid="{00000000-0005-0000-0000-0000F9050000}"/>
    <cellStyle name="40% - 强调文字颜色 1 2 6 2 2" xfId="1483" xr:uid="{00000000-0005-0000-0000-0000FA050000}"/>
    <cellStyle name="40% - 强调文字颜色 1 2 6 3" xfId="1485" xr:uid="{00000000-0005-0000-0000-0000FC050000}"/>
    <cellStyle name="40% - 强调文字颜色 1 2 7" xfId="1486" xr:uid="{00000000-0005-0000-0000-0000FD050000}"/>
    <cellStyle name="40% - 强调文字颜色 1 2 7 2" xfId="1487" xr:uid="{00000000-0005-0000-0000-0000FE050000}"/>
    <cellStyle name="40% - 强调文字颜色 1 2 7 2 2" xfId="1489" xr:uid="{00000000-0005-0000-0000-000000060000}"/>
    <cellStyle name="40% - 强调文字颜色 1 2 7 3" xfId="257" xr:uid="{00000000-0005-0000-0000-000030010000}"/>
    <cellStyle name="40% - 强调文字颜色 1 2 8" xfId="1492" xr:uid="{00000000-0005-0000-0000-000003060000}"/>
    <cellStyle name="40% - 强调文字颜色 1 2 8 2" xfId="391" xr:uid="{00000000-0005-0000-0000-0000B6010000}"/>
    <cellStyle name="40% - 强调文字颜色 1 2 9" xfId="110" xr:uid="{00000000-0005-0000-0000-000088000000}"/>
    <cellStyle name="40% - 强调文字颜色 1 2 9 2" xfId="471" xr:uid="{00000000-0005-0000-0000-000006020000}"/>
    <cellStyle name="40% - 强调文字颜色 1 2_成本利润预算(公司目标)" xfId="1495" xr:uid="{00000000-0005-0000-0000-000006060000}"/>
    <cellStyle name="40% - 强调文字颜色 1 3" xfId="1498" xr:uid="{00000000-0005-0000-0000-000009060000}"/>
    <cellStyle name="40% - 强调文字颜色 1 3 10" xfId="1199" xr:uid="{00000000-0005-0000-0000-0000DE040000}"/>
    <cellStyle name="40% - 强调文字颜色 1 3 10 2" xfId="1499" xr:uid="{00000000-0005-0000-0000-00000A060000}"/>
    <cellStyle name="40% - 强调文字颜色 1 3 11" xfId="1500" xr:uid="{00000000-0005-0000-0000-00000B060000}"/>
    <cellStyle name="40% - 强调文字颜色 1 3 11 2" xfId="1501" xr:uid="{00000000-0005-0000-0000-00000C060000}"/>
    <cellStyle name="40% - 强调文字颜色 1 3 12" xfId="1502" xr:uid="{00000000-0005-0000-0000-00000D060000}"/>
    <cellStyle name="40% - 强调文字颜色 1 3 2" xfId="405" xr:uid="{00000000-0005-0000-0000-0000C4010000}"/>
    <cellStyle name="40% - 强调文字颜色 1 3 2 2" xfId="1117" xr:uid="{00000000-0005-0000-0000-00008C040000}"/>
    <cellStyle name="40% - 强调文字颜色 1 3 3" xfId="1122" xr:uid="{00000000-0005-0000-0000-000091040000}"/>
    <cellStyle name="40% - 强调文字颜色 1 3 3 2" xfId="1503" xr:uid="{00000000-0005-0000-0000-00000E060000}"/>
    <cellStyle name="40% - 强调文字颜色 1 3 4" xfId="1504" xr:uid="{00000000-0005-0000-0000-00000F060000}"/>
    <cellStyle name="40% - 强调文字颜色 1 3 4 2" xfId="1505" xr:uid="{00000000-0005-0000-0000-000010060000}"/>
    <cellStyle name="40% - 强调文字颜色 1 3 5" xfId="1507" xr:uid="{00000000-0005-0000-0000-000012060000}"/>
    <cellStyle name="40% - 强调文字颜色 1 3 5 2" xfId="1509" xr:uid="{00000000-0005-0000-0000-000014060000}"/>
    <cellStyle name="40% - 强调文字颜色 1 3 6" xfId="868" xr:uid="{00000000-0005-0000-0000-000093030000}"/>
    <cellStyle name="40% - 强调文字颜色 1 3 6 2" xfId="1510" xr:uid="{00000000-0005-0000-0000-000015060000}"/>
    <cellStyle name="40% - 强调文字颜色 1 3 7" xfId="1512" xr:uid="{00000000-0005-0000-0000-000017060000}"/>
    <cellStyle name="40% - 强调文字颜色 1 3 7 2" xfId="1513" xr:uid="{00000000-0005-0000-0000-000018060000}"/>
    <cellStyle name="40% - 强调文字颜色 1 3 8" xfId="1515" xr:uid="{00000000-0005-0000-0000-00001A060000}"/>
    <cellStyle name="40% - 强调文字颜色 1 3 8 2" xfId="1516" xr:uid="{00000000-0005-0000-0000-00001B060000}"/>
    <cellStyle name="40% - 强调文字颜色 1 3 9" xfId="1517" xr:uid="{00000000-0005-0000-0000-00001C060000}"/>
    <cellStyle name="40% - 强调文字颜色 1 3 9 2" xfId="1519" xr:uid="{00000000-0005-0000-0000-00001E060000}"/>
    <cellStyle name="40% - 强调文字颜色 1 4" xfId="997" xr:uid="{00000000-0005-0000-0000-000014040000}"/>
    <cellStyle name="40% - 强调文字颜色 1 4 10" xfId="1520" xr:uid="{00000000-0005-0000-0000-00001F060000}"/>
    <cellStyle name="40% - 强调文字颜色 1 4 10 2" xfId="1521" xr:uid="{00000000-0005-0000-0000-000020060000}"/>
    <cellStyle name="40% - 强调文字颜色 1 4 11" xfId="1526" xr:uid="{00000000-0005-0000-0000-000025060000}"/>
    <cellStyle name="40% - 强调文字颜色 1 4 11 2" xfId="1528" xr:uid="{00000000-0005-0000-0000-000027060000}"/>
    <cellStyle name="40% - 强调文字颜色 1 4 12" xfId="1530" xr:uid="{00000000-0005-0000-0000-000029060000}"/>
    <cellStyle name="40% - 强调文字颜色 1 4 2" xfId="1001" xr:uid="{00000000-0005-0000-0000-000018040000}"/>
    <cellStyle name="40% - 强调文字颜色 1 4 2 2" xfId="1531" xr:uid="{00000000-0005-0000-0000-00002A060000}"/>
    <cellStyle name="40% - 强调文字颜色 1 4 3" xfId="1533" xr:uid="{00000000-0005-0000-0000-00002C060000}"/>
    <cellStyle name="40% - 强调文字颜色 1 4 3 2" xfId="1534" xr:uid="{00000000-0005-0000-0000-00002D060000}"/>
    <cellStyle name="40% - 强调文字颜色 1 4 4" xfId="1535" xr:uid="{00000000-0005-0000-0000-00002E060000}"/>
    <cellStyle name="40% - 强调文字颜色 1 4 4 2" xfId="1539" xr:uid="{00000000-0005-0000-0000-000032060000}"/>
    <cellStyle name="40% - 强调文字颜色 1 4 5" xfId="1542" xr:uid="{00000000-0005-0000-0000-000035060000}"/>
    <cellStyle name="40% - 强调文字颜色 1 4 5 2" xfId="1545" xr:uid="{00000000-0005-0000-0000-000038060000}"/>
    <cellStyle name="40% - 强调文字颜色 1 4 6" xfId="873" xr:uid="{00000000-0005-0000-0000-000098030000}"/>
    <cellStyle name="40% - 强调文字颜色 1 4 6 2" xfId="1108" xr:uid="{00000000-0005-0000-0000-000083040000}"/>
    <cellStyle name="40% - 强调文字颜色 1 4 7" xfId="1546" xr:uid="{00000000-0005-0000-0000-000039060000}"/>
    <cellStyle name="40% - 强调文字颜色 1 4 7 2" xfId="1547" xr:uid="{00000000-0005-0000-0000-00003A060000}"/>
    <cellStyle name="40% - 强调文字颜色 1 4 8" xfId="1548" xr:uid="{00000000-0005-0000-0000-00003B060000}"/>
    <cellStyle name="40% - 强调文字颜色 1 4 8 2" xfId="1549" xr:uid="{00000000-0005-0000-0000-00003C060000}"/>
    <cellStyle name="40% - 强调文字颜色 1 4 9" xfId="467" xr:uid="{00000000-0005-0000-0000-000002020000}"/>
    <cellStyle name="40% - 强调文字颜色 1 4 9 2" xfId="1553" xr:uid="{00000000-0005-0000-0000-000040060000}"/>
    <cellStyle name="40% - 强调文字颜色 1 5" xfId="1007" xr:uid="{00000000-0005-0000-0000-00001E040000}"/>
    <cellStyle name="40% - 强调文字颜色 1 5 2" xfId="1010" xr:uid="{00000000-0005-0000-0000-000021040000}"/>
    <cellStyle name="40% - 强调文字颜色 1 5 2 2" xfId="1554" xr:uid="{00000000-0005-0000-0000-000041060000}"/>
    <cellStyle name="40% - 强调文字颜色 1 5 3" xfId="521" xr:uid="{00000000-0005-0000-0000-000038020000}"/>
    <cellStyle name="40% - 强调文字颜色 1 6" xfId="1015" xr:uid="{00000000-0005-0000-0000-000026040000}"/>
    <cellStyle name="40% - 强调文字颜色 1 6 2" xfId="1559" xr:uid="{00000000-0005-0000-0000-000046060000}"/>
    <cellStyle name="40% - 强调文字颜色 1 6 2 2" xfId="1152" xr:uid="{00000000-0005-0000-0000-0000AF040000}"/>
    <cellStyle name="40% - 强调文字颜色 1 6 3" xfId="1561" xr:uid="{00000000-0005-0000-0000-000048060000}"/>
    <cellStyle name="40% - 强调文字颜色 1 7" xfId="1551" xr:uid="{00000000-0005-0000-0000-00003E060000}"/>
    <cellStyle name="40% - 强调文字颜色 1 7 2" xfId="337" xr:uid="{00000000-0005-0000-0000-000080010000}"/>
    <cellStyle name="40% - 强调文字颜色 1 7 2 2" xfId="1565" xr:uid="{00000000-0005-0000-0000-00004C060000}"/>
    <cellStyle name="40% - 强调文字颜色 1 7 3" xfId="1569" xr:uid="{00000000-0005-0000-0000-000050060000}"/>
    <cellStyle name="40% - 强调文字颜色 1 8" xfId="1556" xr:uid="{00000000-0005-0000-0000-000043060000}"/>
    <cellStyle name="40% - 强调文字颜色 1 8 2" xfId="1149" xr:uid="{00000000-0005-0000-0000-0000AC040000}"/>
    <cellStyle name="40% - 强调文字颜色 1 8 2 2" xfId="619" xr:uid="{00000000-0005-0000-0000-00009A020000}"/>
    <cellStyle name="40% - 强调文字颜色 1 8 3" xfId="1154" xr:uid="{00000000-0005-0000-0000-0000B1040000}"/>
    <cellStyle name="40% - 强调文字颜色 1 9" xfId="1560" xr:uid="{00000000-0005-0000-0000-000047060000}"/>
    <cellStyle name="40% - 强调文字颜色 1 9 2" xfId="1225" xr:uid="{00000000-0005-0000-0000-0000F8040000}"/>
    <cellStyle name="40% - 强调文字颜色 1 9 2 2" xfId="1571" xr:uid="{00000000-0005-0000-0000-000052060000}"/>
    <cellStyle name="40% - 强调文字颜色 1 9 3" xfId="1572" xr:uid="{00000000-0005-0000-0000-000053060000}"/>
    <cellStyle name="40% - 强调文字颜色 2 10" xfId="931" xr:uid="{00000000-0005-0000-0000-0000D2030000}"/>
    <cellStyle name="40% - 强调文字颜色 2 10 2" xfId="1518" xr:uid="{00000000-0005-0000-0000-00001D060000}"/>
    <cellStyle name="40% - 强调文字颜色 2 11" xfId="274" xr:uid="{00000000-0005-0000-0000-000041010000}"/>
    <cellStyle name="40% - 强调文字颜色 2 11 2" xfId="465" xr:uid="{00000000-0005-0000-0000-000000020000}"/>
    <cellStyle name="40% - 强调文字颜色 2 12" xfId="42" xr:uid="{00000000-0005-0000-0000-000034000000}"/>
    <cellStyle name="40% - 强调文字颜色 2 12 2" xfId="468" xr:uid="{00000000-0005-0000-0000-000003020000}"/>
    <cellStyle name="40% - 强调文字颜色 2 13" xfId="472" xr:uid="{00000000-0005-0000-0000-000007020000}"/>
    <cellStyle name="40% - 强调文字颜色 2 13 2" xfId="478" xr:uid="{00000000-0005-0000-0000-00000D020000}"/>
    <cellStyle name="40% - 强调文字颜色 2 14" xfId="480" xr:uid="{00000000-0005-0000-0000-00000F020000}"/>
    <cellStyle name="40% - 强调文字颜色 2 14 2" xfId="1" xr:uid="{00000000-0005-0000-0000-000002000000}"/>
    <cellStyle name="40% - 强调文字颜色 2 2" xfId="1574" xr:uid="{00000000-0005-0000-0000-000055060000}"/>
    <cellStyle name="40% - 强调文字颜色 2 2 10" xfId="291" xr:uid="{00000000-0005-0000-0000-000052010000}"/>
    <cellStyle name="40% - 强调文字颜色 2 2 10 2" xfId="1575" xr:uid="{00000000-0005-0000-0000-000056060000}"/>
    <cellStyle name="40% - 强调文字颜色 2 2 11" xfId="282" xr:uid="{00000000-0005-0000-0000-000049010000}"/>
    <cellStyle name="40% - 强调文字颜色 2 2 11 2" xfId="1578" xr:uid="{00000000-0005-0000-0000-000059060000}"/>
    <cellStyle name="40% - 强调文字颜色 2 2 12" xfId="306" xr:uid="{00000000-0005-0000-0000-000061010000}"/>
    <cellStyle name="40% - 强调文字颜色 2 2 2" xfId="1580" xr:uid="{00000000-0005-0000-0000-00005B060000}"/>
    <cellStyle name="40% - 强调文字颜色 2 2 2 2" xfId="1582" xr:uid="{00000000-0005-0000-0000-00005D060000}"/>
    <cellStyle name="40% - 强调文字颜色 2 2 2 2 2" xfId="1584" xr:uid="{00000000-0005-0000-0000-00005F060000}"/>
    <cellStyle name="40% - 强调文字颜色 2 2 2 3" xfId="1587" xr:uid="{00000000-0005-0000-0000-000062060000}"/>
    <cellStyle name="40% - 强调文字颜色 2 2 3" xfId="209" xr:uid="{00000000-0005-0000-0000-000000010000}"/>
    <cellStyle name="40% - 强调文字颜色 2 2 3 2" xfId="1348" xr:uid="{00000000-0005-0000-0000-000073050000}"/>
    <cellStyle name="40% - 强调文字颜色 2 2 3 2 2" xfId="19" xr:uid="{00000000-0005-0000-0000-000018000000}"/>
    <cellStyle name="40% - 强调文字颜色 2 2 3 3" xfId="1589" xr:uid="{00000000-0005-0000-0000-000064060000}"/>
    <cellStyle name="40% - 强调文字颜色 2 2 4" xfId="171" xr:uid="{00000000-0005-0000-0000-0000DA000000}"/>
    <cellStyle name="40% - 强调文字颜色 2 2 4 2" xfId="231" xr:uid="{00000000-0005-0000-0000-000016010000}"/>
    <cellStyle name="40% - 强调文字颜色 2 2 4 2 2" xfId="59" xr:uid="{00000000-0005-0000-0000-00004A000000}"/>
    <cellStyle name="40% - 强调文字颜色 2 2 4 3" xfId="983" xr:uid="{00000000-0005-0000-0000-000006040000}"/>
    <cellStyle name="40% - 强调文字颜色 2 2 5" xfId="214" xr:uid="{00000000-0005-0000-0000-000005010000}"/>
    <cellStyle name="40% - 强调文字颜色 2 2 5 2" xfId="1524" xr:uid="{00000000-0005-0000-0000-000023060000}"/>
    <cellStyle name="40% - 强调文字颜色 2 2 5 2 2" xfId="1527" xr:uid="{00000000-0005-0000-0000-000026060000}"/>
    <cellStyle name="40% - 强调文字颜色 2 2 5 3" xfId="1529" xr:uid="{00000000-0005-0000-0000-000028060000}"/>
    <cellStyle name="40% - 强调文字颜色 2 2 6" xfId="217" xr:uid="{00000000-0005-0000-0000-000008010000}"/>
    <cellStyle name="40% - 强调文字颜色 2 2 6 2" xfId="1250" xr:uid="{00000000-0005-0000-0000-000011050000}"/>
    <cellStyle name="40% - 强调文字颜色 2 2 6 2 2" xfId="1252" xr:uid="{00000000-0005-0000-0000-000013050000}"/>
    <cellStyle name="40% - 强调文字颜色 2 2 6 3" xfId="1263" xr:uid="{00000000-0005-0000-0000-00001E050000}"/>
    <cellStyle name="40% - 强调文字颜色 2 2 7" xfId="222" xr:uid="{00000000-0005-0000-0000-00000D010000}"/>
    <cellStyle name="40% - 强调文字颜色 2 2 7 2" xfId="499" xr:uid="{00000000-0005-0000-0000-000022020000}"/>
    <cellStyle name="40% - 强调文字颜色 2 2 7 2 2" xfId="504" xr:uid="{00000000-0005-0000-0000-000027020000}"/>
    <cellStyle name="40% - 强调文字颜色 2 2 7 3" xfId="509" xr:uid="{00000000-0005-0000-0000-00002C020000}"/>
    <cellStyle name="40% - 强调文字颜色 2 2 8" xfId="187" xr:uid="{00000000-0005-0000-0000-0000EA000000}"/>
    <cellStyle name="40% - 强调文字颜色 2 2 8 2" xfId="460" xr:uid="{00000000-0005-0000-0000-0000FB010000}"/>
    <cellStyle name="40% - 强调文字颜色 2 2 9" xfId="190" xr:uid="{00000000-0005-0000-0000-0000ED000000}"/>
    <cellStyle name="40% - 强调文字颜色 2 2 9 2" xfId="516" xr:uid="{00000000-0005-0000-0000-000033020000}"/>
    <cellStyle name="40% - 强调文字颜色 2 2_成本利润预算(公司目标)" xfId="1119" xr:uid="{00000000-0005-0000-0000-00008E040000}"/>
    <cellStyle name="40% - 强调文字颜色 2 3" xfId="198" xr:uid="{00000000-0005-0000-0000-0000F5000000}"/>
    <cellStyle name="40% - 强调文字颜色 2 3 10" xfId="1590" xr:uid="{00000000-0005-0000-0000-000065060000}"/>
    <cellStyle name="40% - 强调文字颜色 2 3 10 2" xfId="1592" xr:uid="{00000000-0005-0000-0000-000067060000}"/>
    <cellStyle name="40% - 强调文字颜色 2 3 11" xfId="1594" xr:uid="{00000000-0005-0000-0000-000069060000}"/>
    <cellStyle name="40% - 强调文字颜色 2 3 11 2" xfId="1596" xr:uid="{00000000-0005-0000-0000-00006B060000}"/>
    <cellStyle name="40% - 强调文字颜色 2 3 12" xfId="1598" xr:uid="{00000000-0005-0000-0000-00006D060000}"/>
    <cellStyle name="40% - 强调文字颜色 2 3 2" xfId="1600" xr:uid="{00000000-0005-0000-0000-00006F060000}"/>
    <cellStyle name="40% - 强调文字颜色 2 3 2 2" xfId="1601" xr:uid="{00000000-0005-0000-0000-000070060000}"/>
    <cellStyle name="40% - 强调文字颜色 2 3 3" xfId="1602" xr:uid="{00000000-0005-0000-0000-000071060000}"/>
    <cellStyle name="40% - 强调文字颜色 2 3 3 2" xfId="1603" xr:uid="{00000000-0005-0000-0000-000072060000}"/>
    <cellStyle name="40% - 强调文字颜色 2 3 4" xfId="1277" xr:uid="{00000000-0005-0000-0000-00002C050000}"/>
    <cellStyle name="40% - 强调文字颜色 2 3 4 2" xfId="1604" xr:uid="{00000000-0005-0000-0000-000073060000}"/>
    <cellStyle name="40% - 强调文字颜色 2 3 5" xfId="1494" xr:uid="{00000000-0005-0000-0000-000005060000}"/>
    <cellStyle name="40% - 强调文字颜色 2 3 5 2" xfId="51" xr:uid="{00000000-0005-0000-0000-000040000000}"/>
    <cellStyle name="40% - 强调文字颜色 2 3 6" xfId="894" xr:uid="{00000000-0005-0000-0000-0000AD030000}"/>
    <cellStyle name="40% - 强调文字颜色 2 3 6 2" xfId="1372" xr:uid="{00000000-0005-0000-0000-00008B050000}"/>
    <cellStyle name="40% - 强调文字颜色 2 3 7" xfId="579" xr:uid="{00000000-0005-0000-0000-000072020000}"/>
    <cellStyle name="40% - 强调文字颜色 2 3 7 2" xfId="581" xr:uid="{00000000-0005-0000-0000-000074020000}"/>
    <cellStyle name="40% - 强调文字颜色 2 3 8" xfId="585" xr:uid="{00000000-0005-0000-0000-000078020000}"/>
    <cellStyle name="40% - 强调文字颜色 2 3 8 2" xfId="587" xr:uid="{00000000-0005-0000-0000-00007A020000}"/>
    <cellStyle name="40% - 强调文字颜色 2 3 9" xfId="591" xr:uid="{00000000-0005-0000-0000-00007E020000}"/>
    <cellStyle name="40% - 强调文字颜色 2 3 9 2" xfId="594" xr:uid="{00000000-0005-0000-0000-000081020000}"/>
    <cellStyle name="40% - 强调文字颜色 2 4" xfId="1605" xr:uid="{00000000-0005-0000-0000-000074060000}"/>
    <cellStyle name="40% - 强调文字颜色 2 4 10" xfId="1302" xr:uid="{00000000-0005-0000-0000-000045050000}"/>
    <cellStyle name="40% - 强调文字颜色 2 4 10 2" xfId="1308" xr:uid="{00000000-0005-0000-0000-00004B050000}"/>
    <cellStyle name="40% - 强调文字颜色 2 4 11" xfId="1606" xr:uid="{00000000-0005-0000-0000-000075060000}"/>
    <cellStyle name="40% - 强调文字颜色 2 4 11 2" xfId="1608" xr:uid="{00000000-0005-0000-0000-000077060000}"/>
    <cellStyle name="40% - 强调文字颜色 2 4 12" xfId="1611" xr:uid="{00000000-0005-0000-0000-00007A060000}"/>
    <cellStyle name="40% - 强调文字颜色 2 4 2" xfId="1613" xr:uid="{00000000-0005-0000-0000-00007C060000}"/>
    <cellStyle name="40% - 强调文字颜色 2 4 2 2" xfId="120" xr:uid="{00000000-0005-0000-0000-000095000000}"/>
    <cellStyle name="40% - 强调文字颜色 2 4 3" xfId="1614" xr:uid="{00000000-0005-0000-0000-00007D060000}"/>
    <cellStyle name="40% - 强调文字颜色 2 4 3 2" xfId="552" xr:uid="{00000000-0005-0000-0000-000057020000}"/>
    <cellStyle name="40% - 强调文字颜色 2 4 4" xfId="1280" xr:uid="{00000000-0005-0000-0000-00002F050000}"/>
    <cellStyle name="40% - 强调文字颜色 2 4 4 2" xfId="1615" xr:uid="{00000000-0005-0000-0000-00007E060000}"/>
    <cellStyle name="40% - 强调文字颜色 2 4 5" xfId="1616" xr:uid="{00000000-0005-0000-0000-00007F060000}"/>
    <cellStyle name="40% - 强调文字颜色 2 4 5 2" xfId="1618" xr:uid="{00000000-0005-0000-0000-000081060000}"/>
    <cellStyle name="40% - 强调文字颜色 2 4 6" xfId="897" xr:uid="{00000000-0005-0000-0000-0000B0030000}"/>
    <cellStyle name="40% - 强调文字颜色 2 4 6 2" xfId="1619" xr:uid="{00000000-0005-0000-0000-000082060000}"/>
    <cellStyle name="40% - 强调文字颜色 2 4 7" xfId="264" xr:uid="{00000000-0005-0000-0000-000037010000}"/>
    <cellStyle name="40% - 强调文字颜色 2 4 7 2" xfId="630" xr:uid="{00000000-0005-0000-0000-0000A5020000}"/>
    <cellStyle name="40% - 强调文字颜色 2 4 8" xfId="102" xr:uid="{00000000-0005-0000-0000-00007F000000}"/>
    <cellStyle name="40% - 强调文字颜色 2 4 8 2" xfId="635" xr:uid="{00000000-0005-0000-0000-0000AA020000}"/>
    <cellStyle name="40% - 强调文字颜色 2 4 9" xfId="639" xr:uid="{00000000-0005-0000-0000-0000AE020000}"/>
    <cellStyle name="40% - 强调文字颜色 2 4 9 2" xfId="138" xr:uid="{00000000-0005-0000-0000-0000AC000000}"/>
    <cellStyle name="40% - 强调文字颜色 2 5" xfId="1621" xr:uid="{00000000-0005-0000-0000-000084060000}"/>
    <cellStyle name="40% - 强调文字颜色 2 5 2" xfId="1622" xr:uid="{00000000-0005-0000-0000-000085060000}"/>
    <cellStyle name="40% - 强调文字颜色 2 5 2 2" xfId="29" xr:uid="{00000000-0005-0000-0000-000024000000}"/>
    <cellStyle name="40% - 强调文字颜色 2 5 3" xfId="123" xr:uid="{00000000-0005-0000-0000-000099000000}"/>
    <cellStyle name="40% - 强调文字颜色 2 6" xfId="1623" xr:uid="{00000000-0005-0000-0000-000086060000}"/>
    <cellStyle name="40% - 强调文字颜色 2 6 2" xfId="1624" xr:uid="{00000000-0005-0000-0000-000087060000}"/>
    <cellStyle name="40% - 强调文字颜色 2 6 2 2" xfId="1366" xr:uid="{00000000-0005-0000-0000-000085050000}"/>
    <cellStyle name="40% - 强调文字颜色 2 6 3" xfId="1625" xr:uid="{00000000-0005-0000-0000-000088060000}"/>
    <cellStyle name="40% - 强调文字颜色 2 7" xfId="299" xr:uid="{00000000-0005-0000-0000-00005A010000}"/>
    <cellStyle name="40% - 强调文字颜色 2 7 2" xfId="1213" xr:uid="{00000000-0005-0000-0000-0000EC040000}"/>
    <cellStyle name="40% - 强调文字颜色 2 7 2 2" xfId="424" xr:uid="{00000000-0005-0000-0000-0000D7010000}"/>
    <cellStyle name="40% - 强调文字颜色 2 7 3" xfId="436" xr:uid="{00000000-0005-0000-0000-0000E3010000}"/>
    <cellStyle name="40% - 强调文字颜色 2 8" xfId="332" xr:uid="{00000000-0005-0000-0000-00007B010000}"/>
    <cellStyle name="40% - 强调文字颜色 2 8 2" xfId="1562" xr:uid="{00000000-0005-0000-0000-000049060000}"/>
    <cellStyle name="40% - 强调文字颜色 2 8 2 2" xfId="1626" xr:uid="{00000000-0005-0000-0000-000089060000}"/>
    <cellStyle name="40% - 强调文字颜色 2 8 3" xfId="1628" xr:uid="{00000000-0005-0000-0000-00008B060000}"/>
    <cellStyle name="40% - 强调文字颜色 2 9" xfId="1568" xr:uid="{00000000-0005-0000-0000-00004F060000}"/>
    <cellStyle name="40% - 强调文字颜色 2 9 2" xfId="1631" xr:uid="{00000000-0005-0000-0000-00008E060000}"/>
    <cellStyle name="40% - 强调文字颜色 2 9 2 2" xfId="1633" xr:uid="{00000000-0005-0000-0000-000090060000}"/>
    <cellStyle name="40% - 强调文字颜色 2 9 3" xfId="1635" xr:uid="{00000000-0005-0000-0000-000092060000}"/>
    <cellStyle name="40% - 强调文字颜色 3 10" xfId="67" xr:uid="{00000000-0005-0000-0000-000053000000}"/>
    <cellStyle name="40% - 强调文字颜色 3 10 2" xfId="84" xr:uid="{00000000-0005-0000-0000-000067000000}"/>
    <cellStyle name="40% - 强调文字颜色 3 11" xfId="718" xr:uid="{00000000-0005-0000-0000-0000FD020000}"/>
    <cellStyle name="40% - 强调文字颜色 3 11 2" xfId="726" xr:uid="{00000000-0005-0000-0000-000005030000}"/>
    <cellStyle name="40% - 强调文字颜色 3 12" xfId="736" xr:uid="{00000000-0005-0000-0000-00000F030000}"/>
    <cellStyle name="40% - 强调文字颜色 3 12 2" xfId="741" xr:uid="{00000000-0005-0000-0000-000014030000}"/>
    <cellStyle name="40% - 强调文字颜色 3 13" xfId="744" xr:uid="{00000000-0005-0000-0000-000017030000}"/>
    <cellStyle name="40% - 强调文字颜色 3 13 2" xfId="203" xr:uid="{00000000-0005-0000-0000-0000FA000000}"/>
    <cellStyle name="40% - 强调文字颜色 3 14" xfId="748" xr:uid="{00000000-0005-0000-0000-00001B030000}"/>
    <cellStyle name="40% - 强调文字颜色 3 14 2" xfId="753" xr:uid="{00000000-0005-0000-0000-000020030000}"/>
    <cellStyle name="40% - 强调文字颜色 3 2" xfId="1638" xr:uid="{00000000-0005-0000-0000-000095060000}"/>
    <cellStyle name="40% - 强调文字颜色 3 2 10" xfId="1640" xr:uid="{00000000-0005-0000-0000-000097060000}"/>
    <cellStyle name="40% - 强调文字颜色 3 2 10 2" xfId="1496" xr:uid="{00000000-0005-0000-0000-000007060000}"/>
    <cellStyle name="40% - 强调文字颜色 3 2 11" xfId="1642" xr:uid="{00000000-0005-0000-0000-000099060000}"/>
    <cellStyle name="40% - 强调文字颜色 3 2 11 2" xfId="197" xr:uid="{00000000-0005-0000-0000-0000F4000000}"/>
    <cellStyle name="40% - 强调文字颜色 3 2 12" xfId="1643" xr:uid="{00000000-0005-0000-0000-00009A060000}"/>
    <cellStyle name="40% - 强调文字颜色 3 2 2" xfId="1645" xr:uid="{00000000-0005-0000-0000-00009C060000}"/>
    <cellStyle name="40% - 强调文字颜色 3 2 2 2" xfId="1653" xr:uid="{00000000-0005-0000-0000-0000A4060000}"/>
    <cellStyle name="40% - 强调文字颜色 3 2 2 2 2" xfId="1657" xr:uid="{00000000-0005-0000-0000-0000A8060000}"/>
    <cellStyle name="40% - 强调文字颜色 3 2 2 3" xfId="1662" xr:uid="{00000000-0005-0000-0000-0000AD060000}"/>
    <cellStyle name="40% - 强调文字颜色 3 2 3" xfId="1667" xr:uid="{00000000-0005-0000-0000-0000B2060000}"/>
    <cellStyle name="40% - 强调文字颜色 3 2 3 2" xfId="1676" xr:uid="{00000000-0005-0000-0000-0000BB060000}"/>
    <cellStyle name="40% - 强调文字颜色 3 2 3 2 2" xfId="1678" xr:uid="{00000000-0005-0000-0000-0000BD060000}"/>
    <cellStyle name="40% - 强调文字颜色 3 2 3 3" xfId="1688" xr:uid="{00000000-0005-0000-0000-0000C7060000}"/>
    <cellStyle name="40% - 强调文字颜色 3 2 4" xfId="1650" xr:uid="{00000000-0005-0000-0000-0000A1060000}"/>
    <cellStyle name="40% - 强调文字颜色 3 2 4 2" xfId="1661" xr:uid="{00000000-0005-0000-0000-0000AC060000}"/>
    <cellStyle name="40% - 强调文字颜色 3 2 4 2 2" xfId="1689" xr:uid="{00000000-0005-0000-0000-0000C8060000}"/>
    <cellStyle name="40% - 强调文字颜色 3 2 4 3" xfId="1695" xr:uid="{00000000-0005-0000-0000-0000CE060000}"/>
    <cellStyle name="40% - 强调文字颜色 3 2 5" xfId="1665" xr:uid="{00000000-0005-0000-0000-0000B0060000}"/>
    <cellStyle name="40% - 强调文字颜色 3 2 5 2" xfId="1698" xr:uid="{00000000-0005-0000-0000-0000D1060000}"/>
    <cellStyle name="40% - 强调文字颜色 3 2 5 2 2" xfId="1700" xr:uid="{00000000-0005-0000-0000-0000D3060000}"/>
    <cellStyle name="40% - 强调文字颜色 3 2 5 3" xfId="1705" xr:uid="{00000000-0005-0000-0000-0000D8060000}"/>
    <cellStyle name="40% - 强调文字颜色 3 2 6" xfId="1707" xr:uid="{00000000-0005-0000-0000-0000DA060000}"/>
    <cellStyle name="40% - 强调文字颜色 3 2 6 2" xfId="1709" xr:uid="{00000000-0005-0000-0000-0000DC060000}"/>
    <cellStyle name="40% - 强调文字颜色 3 2 6 2 2" xfId="1710" xr:uid="{00000000-0005-0000-0000-0000DD060000}"/>
    <cellStyle name="40% - 强调文字颜色 3 2 6 3" xfId="1711" xr:uid="{00000000-0005-0000-0000-0000DE060000}"/>
    <cellStyle name="40% - 强调文字颜色 3 2 7" xfId="772" xr:uid="{00000000-0005-0000-0000-000033030000}"/>
    <cellStyle name="40% - 强调文字颜色 3 2 7 2" xfId="287" xr:uid="{00000000-0005-0000-0000-00004E010000}"/>
    <cellStyle name="40% - 强调文字颜色 3 2 7 2 2" xfId="322" xr:uid="{00000000-0005-0000-0000-000071010000}"/>
    <cellStyle name="40% - 强调文字颜色 3 2 7 3" xfId="304" xr:uid="{00000000-0005-0000-0000-00005F010000}"/>
    <cellStyle name="40% - 强调文字颜色 3 2 8" xfId="777" xr:uid="{00000000-0005-0000-0000-000038030000}"/>
    <cellStyle name="40% - 强调文字颜色 3 2 8 2" xfId="346" xr:uid="{00000000-0005-0000-0000-000089010000}"/>
    <cellStyle name="40% - 强调文字颜色 3 2 9" xfId="181" xr:uid="{00000000-0005-0000-0000-0000E4000000}"/>
    <cellStyle name="40% - 强调文字颜色 3 2 9 2" xfId="779" xr:uid="{00000000-0005-0000-0000-00003A030000}"/>
    <cellStyle name="40% - 强调文字颜色 3 2_成本利润预算(公司目标)" xfId="1511" xr:uid="{00000000-0005-0000-0000-000016060000}"/>
    <cellStyle name="40% - 强调文字颜色 3 3" xfId="1712" xr:uid="{00000000-0005-0000-0000-0000DF060000}"/>
    <cellStyle name="40% - 强调文字颜色 3 3 10" xfId="1714" xr:uid="{00000000-0005-0000-0000-0000E1060000}"/>
    <cellStyle name="40% - 强调文字颜色 3 3 10 2" xfId="1715" xr:uid="{00000000-0005-0000-0000-0000E2060000}"/>
    <cellStyle name="40% - 强调文字颜色 3 3 11" xfId="1716" xr:uid="{00000000-0005-0000-0000-0000E3060000}"/>
    <cellStyle name="40% - 强调文字颜色 3 3 11 2" xfId="1717" xr:uid="{00000000-0005-0000-0000-0000E4060000}"/>
    <cellStyle name="40% - 强调文字颜色 3 3 12" xfId="1719" xr:uid="{00000000-0005-0000-0000-0000E6060000}"/>
    <cellStyle name="40% - 强调文字颜色 3 3 2" xfId="1721" xr:uid="{00000000-0005-0000-0000-0000E8060000}"/>
    <cellStyle name="40% - 强调文字颜色 3 3 2 2" xfId="1726" xr:uid="{00000000-0005-0000-0000-0000ED060000}"/>
    <cellStyle name="40% - 强调文字颜色 3 3 3" xfId="95" xr:uid="{00000000-0005-0000-0000-000076000000}"/>
    <cellStyle name="40% - 强调文字颜色 3 3 3 2" xfId="25" xr:uid="{00000000-0005-0000-0000-00001F000000}"/>
    <cellStyle name="40% - 强调文字颜色 3 3 4" xfId="1672" xr:uid="{00000000-0005-0000-0000-0000B7060000}"/>
    <cellStyle name="40% - 强调文字颜色 3 3 4 2" xfId="1682" xr:uid="{00000000-0005-0000-0000-0000C1060000}"/>
    <cellStyle name="40% - 强调文字颜色 3 3 5" xfId="1685" xr:uid="{00000000-0005-0000-0000-0000C4060000}"/>
    <cellStyle name="40% - 强调文字颜色 3 3 5 2" xfId="1733" xr:uid="{00000000-0005-0000-0000-0000F4060000}"/>
    <cellStyle name="40% - 强调文字颜色 3 3 6" xfId="1386" xr:uid="{00000000-0005-0000-0000-000099050000}"/>
    <cellStyle name="40% - 强调文字颜色 3 3 6 2" xfId="383" xr:uid="{00000000-0005-0000-0000-0000AE010000}"/>
    <cellStyle name="40% - 强调文字颜色 3 3 7" xfId="840" xr:uid="{00000000-0005-0000-0000-000077030000}"/>
    <cellStyle name="40% - 强调文字颜色 3 3 7 2" xfId="844" xr:uid="{00000000-0005-0000-0000-00007B030000}"/>
    <cellStyle name="40% - 强调文字颜色 3 3 8" xfId="850" xr:uid="{00000000-0005-0000-0000-000081030000}"/>
    <cellStyle name="40% - 强调文字颜色 3 3 8 2" xfId="854" xr:uid="{00000000-0005-0000-0000-000085030000}"/>
    <cellStyle name="40% - 强调文字颜色 3 3 9" xfId="858" xr:uid="{00000000-0005-0000-0000-000089030000}"/>
    <cellStyle name="40% - 强调文字颜色 3 3 9 2" xfId="862" xr:uid="{00000000-0005-0000-0000-00008D030000}"/>
    <cellStyle name="40% - 强调文字颜色 3 4" xfId="1734" xr:uid="{00000000-0005-0000-0000-0000F5060000}"/>
    <cellStyle name="40% - 强调文字颜色 3 4 10" xfId="1735" xr:uid="{00000000-0005-0000-0000-0000F6060000}"/>
    <cellStyle name="40% - 强调文字颜色 3 4 10 2" xfId="1737" xr:uid="{00000000-0005-0000-0000-0000F8060000}"/>
    <cellStyle name="40% - 强调文字颜色 3 4 11" xfId="1639" xr:uid="{00000000-0005-0000-0000-000096060000}"/>
    <cellStyle name="40% - 强调文字颜色 3 4 11 2" xfId="1646" xr:uid="{00000000-0005-0000-0000-00009D060000}"/>
    <cellStyle name="40% - 强调文字颜色 3 4 12" xfId="1713" xr:uid="{00000000-0005-0000-0000-0000E0060000}"/>
    <cellStyle name="40% - 强调文字颜色 3 4 2" xfId="1181" xr:uid="{00000000-0005-0000-0000-0000CC040000}"/>
    <cellStyle name="40% - 强调文字颜色 3 4 2 2" xfId="815" xr:uid="{00000000-0005-0000-0000-00005E030000}"/>
    <cellStyle name="40% - 强调文字颜色 3 4 3" xfId="1740" xr:uid="{00000000-0005-0000-0000-0000FB060000}"/>
    <cellStyle name="40% - 强调文字颜色 3 4 3 2" xfId="1743" xr:uid="{00000000-0005-0000-0000-0000FE060000}"/>
    <cellStyle name="40% - 强调文字颜色 3 4 4" xfId="1658" xr:uid="{00000000-0005-0000-0000-0000A9060000}"/>
    <cellStyle name="40% - 强调文字颜色 3 4 4 2" xfId="1692" xr:uid="{00000000-0005-0000-0000-0000CB060000}"/>
    <cellStyle name="40% - 强调文字颜色 3 4 5" xfId="1694" xr:uid="{00000000-0005-0000-0000-0000CD060000}"/>
    <cellStyle name="40% - 强调文字颜色 3 4 5 2" xfId="1745" xr:uid="{00000000-0005-0000-0000-000000070000}"/>
    <cellStyle name="40% - 强调文字颜色 3 4 6" xfId="1747" xr:uid="{00000000-0005-0000-0000-000002070000}"/>
    <cellStyle name="40% - 强调文字颜色 3 4 6 2" xfId="1749" xr:uid="{00000000-0005-0000-0000-000004070000}"/>
    <cellStyle name="40% - 强调文字颜色 3 4 7" xfId="92" xr:uid="{00000000-0005-0000-0000-000073000000}"/>
    <cellStyle name="40% - 强调文字颜色 3 4 7 2" xfId="143" xr:uid="{00000000-0005-0000-0000-0000B2000000}"/>
    <cellStyle name="40% - 强调文字颜色 3 4 8" xfId="888" xr:uid="{00000000-0005-0000-0000-0000A7030000}"/>
    <cellStyle name="40% - 强调文字颜色 3 4 8 2" xfId="890" xr:uid="{00000000-0005-0000-0000-0000A9030000}"/>
    <cellStyle name="40% - 强调文字颜色 3 4 9" xfId="892" xr:uid="{00000000-0005-0000-0000-0000AB030000}"/>
    <cellStyle name="40% - 强调文字颜色 3 4 9 2" xfId="219" xr:uid="{00000000-0005-0000-0000-00000A010000}"/>
    <cellStyle name="40% - 强调文字颜色 3 5" xfId="1751" xr:uid="{00000000-0005-0000-0000-000006070000}"/>
    <cellStyle name="40% - 强调文字颜色 3 5 2" xfId="1753" xr:uid="{00000000-0005-0000-0000-000008070000}"/>
    <cellStyle name="40% - 强调文字颜色 3 5 2 2" xfId="1755" xr:uid="{00000000-0005-0000-0000-00000A070000}"/>
    <cellStyle name="40% - 强调文字颜色 3 5 3" xfId="28" xr:uid="{00000000-0005-0000-0000-000022000000}"/>
    <cellStyle name="40% - 强调文字颜色 3 6" xfId="1759" xr:uid="{00000000-0005-0000-0000-00000E070000}"/>
    <cellStyle name="40% - 强调文字颜色 3 6 2" xfId="1761" xr:uid="{00000000-0005-0000-0000-000010070000}"/>
    <cellStyle name="40% - 强调文字颜色 3 6 2 2" xfId="1764" xr:uid="{00000000-0005-0000-0000-000013070000}"/>
    <cellStyle name="40% - 强调文字颜色 3 6 3" xfId="1766" xr:uid="{00000000-0005-0000-0000-000015070000}"/>
    <cellStyle name="40% - 强调文字颜色 3 7" xfId="1146" xr:uid="{00000000-0005-0000-0000-0000A9040000}"/>
    <cellStyle name="40% - 强调文字颜色 3 7 2" xfId="616" xr:uid="{00000000-0005-0000-0000-000097020000}"/>
    <cellStyle name="40% - 强调文字颜色 3 7 2 2" xfId="1767" xr:uid="{00000000-0005-0000-0000-000016070000}"/>
    <cellStyle name="40% - 强调文字颜色 3 7 3" xfId="1768" xr:uid="{00000000-0005-0000-0000-000017070000}"/>
    <cellStyle name="40% - 强调文字颜色 3 8" xfId="1151" xr:uid="{00000000-0005-0000-0000-0000AE040000}"/>
    <cellStyle name="40% - 强调文字颜色 3 8 2" xfId="621" xr:uid="{00000000-0005-0000-0000-00009C020000}"/>
    <cellStyle name="40% - 强调文字颜色 3 8 2 2" xfId="1769" xr:uid="{00000000-0005-0000-0000-000018070000}"/>
    <cellStyle name="40% - 强调文字颜色 3 8 3" xfId="1770" xr:uid="{00000000-0005-0000-0000-000019070000}"/>
    <cellStyle name="40% - 强调文字颜色 3 9" xfId="1155" xr:uid="{00000000-0005-0000-0000-0000B2040000}"/>
    <cellStyle name="40% - 强调文字颜色 3 9 2" xfId="1772" xr:uid="{00000000-0005-0000-0000-00001B070000}"/>
    <cellStyle name="40% - 强调文字颜色 3 9 2 2" xfId="63" xr:uid="{00000000-0005-0000-0000-00004E000000}"/>
    <cellStyle name="40% - 强调文字颜色 3 9 3" xfId="1773" xr:uid="{00000000-0005-0000-0000-00001C070000}"/>
    <cellStyle name="40% - 强调文字颜色 4 10" xfId="192" xr:uid="{00000000-0005-0000-0000-0000EF000000}"/>
    <cellStyle name="40% - 强调文字颜色 4 10 2" xfId="518" xr:uid="{00000000-0005-0000-0000-000035020000}"/>
    <cellStyle name="40% - 强调文字颜色 4 11" xfId="529" xr:uid="{00000000-0005-0000-0000-000040020000}"/>
    <cellStyle name="40% - 强调文字颜色 4 11 2" xfId="534" xr:uid="{00000000-0005-0000-0000-000045020000}"/>
    <cellStyle name="40% - 强调文字颜色 4 12" xfId="538" xr:uid="{00000000-0005-0000-0000-000049020000}"/>
    <cellStyle name="40% - 强调文字颜色 4 12 2" xfId="542" xr:uid="{00000000-0005-0000-0000-00004D020000}"/>
    <cellStyle name="40% - 强调文字颜色 4 13" xfId="545" xr:uid="{00000000-0005-0000-0000-000050020000}"/>
    <cellStyle name="40% - 强调文字颜色 4 13 2" xfId="549" xr:uid="{00000000-0005-0000-0000-000054020000}"/>
    <cellStyle name="40% - 强调文字颜色 4 14" xfId="296" xr:uid="{00000000-0005-0000-0000-000057010000}"/>
    <cellStyle name="40% - 强调文字颜色 4 14 2" xfId="556" xr:uid="{00000000-0005-0000-0000-00005B020000}"/>
    <cellStyle name="40% - 强调文字颜色 4 2" xfId="101" xr:uid="{00000000-0005-0000-0000-00007D000000}"/>
    <cellStyle name="40% - 强调文字颜色 4 2 10" xfId="1775" xr:uid="{00000000-0005-0000-0000-00001E070000}"/>
    <cellStyle name="40% - 强调文字颜色 4 2 10 2" xfId="1776" xr:uid="{00000000-0005-0000-0000-00001F070000}"/>
    <cellStyle name="40% - 强调文字颜色 4 2 11" xfId="1779" xr:uid="{00000000-0005-0000-0000-000022070000}"/>
    <cellStyle name="40% - 强调文字颜色 4 2 11 2" xfId="1780" xr:uid="{00000000-0005-0000-0000-000023070000}"/>
    <cellStyle name="40% - 强调文字颜色 4 2 12" xfId="1781" xr:uid="{00000000-0005-0000-0000-000024070000}"/>
    <cellStyle name="40% - 强调文字颜色 4 2 2" xfId="633" xr:uid="{00000000-0005-0000-0000-0000A8020000}"/>
    <cellStyle name="40% - 强调文字颜色 4 2 2 2" xfId="1782" xr:uid="{00000000-0005-0000-0000-000025070000}"/>
    <cellStyle name="40% - 强调文字颜色 4 2 2 2 2" xfId="1099" xr:uid="{00000000-0005-0000-0000-00007A040000}"/>
    <cellStyle name="40% - 强调文字颜色 4 2 2 3" xfId="1784" xr:uid="{00000000-0005-0000-0000-000027070000}"/>
    <cellStyle name="40% - 强调文字颜色 4 2 3" xfId="1786" xr:uid="{00000000-0005-0000-0000-000029070000}"/>
    <cellStyle name="40% - 强调文字颜色 4 2 3 2" xfId="136" xr:uid="{00000000-0005-0000-0000-0000A9000000}"/>
    <cellStyle name="40% - 强调文字颜色 4 2 3 2 2" xfId="1789" xr:uid="{00000000-0005-0000-0000-00002C070000}"/>
    <cellStyle name="40% - 强调文字颜色 4 2 3 3" xfId="114" xr:uid="{00000000-0005-0000-0000-00008D000000}"/>
    <cellStyle name="40% - 强调文字颜色 4 2 4" xfId="1729" xr:uid="{00000000-0005-0000-0000-0000F0060000}"/>
    <cellStyle name="40% - 强调文字颜色 4 2 4 2" xfId="1790" xr:uid="{00000000-0005-0000-0000-00002D070000}"/>
    <cellStyle name="40% - 强调文字颜色 4 2 4 2 2" xfId="1791" xr:uid="{00000000-0005-0000-0000-00002E070000}"/>
    <cellStyle name="40% - 强调文字颜色 4 2 4 3" xfId="1792" xr:uid="{00000000-0005-0000-0000-00002F070000}"/>
    <cellStyle name="40% - 强调文字颜色 4 2 5" xfId="1793" xr:uid="{00000000-0005-0000-0000-000030070000}"/>
    <cellStyle name="40% - 强调文字颜色 4 2 5 2" xfId="1794" xr:uid="{00000000-0005-0000-0000-000031070000}"/>
    <cellStyle name="40% - 强调文字颜色 4 2 5 2 2" xfId="1795" xr:uid="{00000000-0005-0000-0000-000032070000}"/>
    <cellStyle name="40% - 强调文字颜色 4 2 5 3" xfId="1796" xr:uid="{00000000-0005-0000-0000-000033070000}"/>
    <cellStyle name="40% - 强调文字颜色 4 2 6" xfId="1798" xr:uid="{00000000-0005-0000-0000-000035070000}"/>
    <cellStyle name="40% - 强调文字颜色 4 2 6 2" xfId="1802" xr:uid="{00000000-0005-0000-0000-000039070000}"/>
    <cellStyle name="40% - 强调文字颜色 4 2 6 2 2" xfId="1805" xr:uid="{00000000-0005-0000-0000-00003C070000}"/>
    <cellStyle name="40% - 强调文字颜色 4 2 6 3" xfId="1809" xr:uid="{00000000-0005-0000-0000-000040070000}"/>
    <cellStyle name="40% - 强调文字颜色 4 2 7" xfId="958" xr:uid="{00000000-0005-0000-0000-0000ED030000}"/>
    <cellStyle name="40% - 强调文字颜色 4 2 7 2" xfId="961" xr:uid="{00000000-0005-0000-0000-0000F0030000}"/>
    <cellStyle name="40% - 强调文字颜色 4 2 7 2 2" xfId="965" xr:uid="{00000000-0005-0000-0000-0000F4030000}"/>
    <cellStyle name="40% - 强调文字颜色 4 2 7 3" xfId="477" xr:uid="{00000000-0005-0000-0000-00000C020000}"/>
    <cellStyle name="40% - 强调文字颜色 4 2 8" xfId="968" xr:uid="{00000000-0005-0000-0000-0000F7030000}"/>
    <cellStyle name="40% - 强调文字颜色 4 2 8 2" xfId="971" xr:uid="{00000000-0005-0000-0000-0000FA030000}"/>
    <cellStyle name="40% - 强调文字颜色 4 2 9" xfId="974" xr:uid="{00000000-0005-0000-0000-0000FD030000}"/>
    <cellStyle name="40% - 强调文字颜色 4 2 9 2" xfId="979" xr:uid="{00000000-0005-0000-0000-000002040000}"/>
    <cellStyle name="40% - 强调文字颜色 4 2_成本利润预算(公司目标)" xfId="1810" xr:uid="{00000000-0005-0000-0000-000041070000}"/>
    <cellStyle name="40% - 强调文字颜色 4 3" xfId="638" xr:uid="{00000000-0005-0000-0000-0000AD020000}"/>
    <cellStyle name="40% - 强调文字颜色 4 3 10" xfId="108" xr:uid="{00000000-0005-0000-0000-000085000000}"/>
    <cellStyle name="40% - 强调文字颜色 4 3 10 2" xfId="1352" xr:uid="{00000000-0005-0000-0000-000077050000}"/>
    <cellStyle name="40% - 强调文字颜色 4 3 11" xfId="1812" xr:uid="{00000000-0005-0000-0000-000043070000}"/>
    <cellStyle name="40% - 强调文字颜色 4 3 11 2" xfId="1813" xr:uid="{00000000-0005-0000-0000-000044070000}"/>
    <cellStyle name="40% - 强调文字颜色 4 3 12" xfId="1814" xr:uid="{00000000-0005-0000-0000-000045070000}"/>
    <cellStyle name="40% - 强调文字颜色 4 3 2" xfId="140" xr:uid="{00000000-0005-0000-0000-0000AE000000}"/>
    <cellStyle name="40% - 强调文字颜色 4 3 2 2" xfId="1446" xr:uid="{00000000-0005-0000-0000-0000D5050000}"/>
    <cellStyle name="40% - 强调文字颜色 4 3 3" xfId="144" xr:uid="{00000000-0005-0000-0000-0000B4000000}"/>
    <cellStyle name="40% - 强调文字颜色 4 3 3 2" xfId="1573" xr:uid="{00000000-0005-0000-0000-000054060000}"/>
    <cellStyle name="40% - 强调文字颜色 4 3 4" xfId="23" xr:uid="{00000000-0005-0000-0000-00001C000000}"/>
    <cellStyle name="40% - 强调文字颜色 4 3 4 2" xfId="1637" xr:uid="{00000000-0005-0000-0000-000094060000}"/>
    <cellStyle name="40% - 强调文字颜色 4 3 5" xfId="155" xr:uid="{00000000-0005-0000-0000-0000C3000000}"/>
    <cellStyle name="40% - 强调文字颜色 4 3 5 2" xfId="98" xr:uid="{00000000-0005-0000-0000-00007A000000}"/>
    <cellStyle name="40% - 强调文字颜色 4 3 6" xfId="157" xr:uid="{00000000-0005-0000-0000-0000C7000000}"/>
    <cellStyle name="40% - 强调文字颜色 4 3 6 2" xfId="1817" xr:uid="{00000000-0005-0000-0000-000048070000}"/>
    <cellStyle name="40% - 强调文字颜色 4 3 7" xfId="163" xr:uid="{00000000-0005-0000-0000-0000D0000000}"/>
    <cellStyle name="40% - 强调文字颜色 4 3 7 2" xfId="685" xr:uid="{00000000-0005-0000-0000-0000DC020000}"/>
    <cellStyle name="40% - 强调文字颜色 4 3 8" xfId="442" xr:uid="{00000000-0005-0000-0000-0000E9010000}"/>
    <cellStyle name="40% - 强调文字颜色 4 3 8 2" xfId="693" xr:uid="{00000000-0005-0000-0000-0000E4020000}"/>
    <cellStyle name="40% - 强调文字颜色 4 3 9" xfId="1021" xr:uid="{00000000-0005-0000-0000-00002C040000}"/>
    <cellStyle name="40% - 强调文字颜色 4 3 9 2" xfId="704" xr:uid="{00000000-0005-0000-0000-0000EF020000}"/>
    <cellStyle name="40% - 强调文字颜色 4 4" xfId="1818" xr:uid="{00000000-0005-0000-0000-000049070000}"/>
    <cellStyle name="40% - 强调文字颜色 4 4 10" xfId="1819" xr:uid="{00000000-0005-0000-0000-00004A070000}"/>
    <cellStyle name="40% - 强调文字颜色 4 4 10 2" xfId="1820" xr:uid="{00000000-0005-0000-0000-00004B070000}"/>
    <cellStyle name="40% - 强调文字颜色 4 4 11" xfId="1823" xr:uid="{00000000-0005-0000-0000-00004E070000}"/>
    <cellStyle name="40% - 强调文字颜色 4 4 11 2" xfId="1824" xr:uid="{00000000-0005-0000-0000-00004F070000}"/>
    <cellStyle name="40% - 强调文字颜色 4 4 12" xfId="351" xr:uid="{00000000-0005-0000-0000-00008E010000}"/>
    <cellStyle name="40% - 强调文字颜色 4 4 2" xfId="1825" xr:uid="{00000000-0005-0000-0000-000050070000}"/>
    <cellStyle name="40% - 强调文字颜色 4 4 2 2" xfId="1826" xr:uid="{00000000-0005-0000-0000-000051070000}"/>
    <cellStyle name="40% - 强调文字颜色 4 4 3" xfId="1827" xr:uid="{00000000-0005-0000-0000-000052070000}"/>
    <cellStyle name="40% - 强调文字颜色 4 4 3 2" xfId="1828" xr:uid="{00000000-0005-0000-0000-000053070000}"/>
    <cellStyle name="40% - 强调文字颜色 4 4 4" xfId="1679" xr:uid="{00000000-0005-0000-0000-0000BE060000}"/>
    <cellStyle name="40% - 强调文字颜色 4 4 4 2" xfId="1829" xr:uid="{00000000-0005-0000-0000-000054070000}"/>
    <cellStyle name="40% - 强调文字颜色 4 4 5" xfId="1830" xr:uid="{00000000-0005-0000-0000-000055070000}"/>
    <cellStyle name="40% - 强调文字颜色 4 4 5 2" xfId="1831" xr:uid="{00000000-0005-0000-0000-000056070000}"/>
    <cellStyle name="40% - 强调文字颜色 4 4 6" xfId="1832" xr:uid="{00000000-0005-0000-0000-000057070000}"/>
    <cellStyle name="40% - 强调文字颜色 4 4 6 2" xfId="1833" xr:uid="{00000000-0005-0000-0000-000058070000}"/>
    <cellStyle name="40% - 强调文字颜色 4 4 7" xfId="1035" xr:uid="{00000000-0005-0000-0000-00003A040000}"/>
    <cellStyle name="40% - 强调文字颜色 4 4 7 2" xfId="906" xr:uid="{00000000-0005-0000-0000-0000B9030000}"/>
    <cellStyle name="40% - 强调文字颜色 4 4 8" xfId="1044" xr:uid="{00000000-0005-0000-0000-000043040000}"/>
    <cellStyle name="40% - 强调文字颜色 4 4 8 2" xfId="915" xr:uid="{00000000-0005-0000-0000-0000C2030000}"/>
    <cellStyle name="40% - 强调文字颜色 4 4 9" xfId="1047" xr:uid="{00000000-0005-0000-0000-000046040000}"/>
    <cellStyle name="40% - 强调文字颜色 4 4 9 2" xfId="929" xr:uid="{00000000-0005-0000-0000-0000D0030000}"/>
    <cellStyle name="40% - 强调文字颜色 4 5" xfId="1834" xr:uid="{00000000-0005-0000-0000-000059070000}"/>
    <cellStyle name="40% - 强调文字颜色 4 5 2" xfId="1835" xr:uid="{00000000-0005-0000-0000-00005A070000}"/>
    <cellStyle name="40% - 强调文字颜色 4 5 2 2" xfId="1836" xr:uid="{00000000-0005-0000-0000-00005B070000}"/>
    <cellStyle name="40% - 强调文字颜色 4 5 3" xfId="551" xr:uid="{00000000-0005-0000-0000-000056020000}"/>
    <cellStyle name="40% - 强调文字颜色 4 6" xfId="1837" xr:uid="{00000000-0005-0000-0000-00005C070000}"/>
    <cellStyle name="40% - 强调文字颜色 4 6 2" xfId="1838" xr:uid="{00000000-0005-0000-0000-00005D070000}"/>
    <cellStyle name="40% - 强调文字颜色 4 6 2 2" xfId="1839" xr:uid="{00000000-0005-0000-0000-00005E070000}"/>
    <cellStyle name="40% - 强调文字颜色 4 6 3" xfId="1841" xr:uid="{00000000-0005-0000-0000-000060070000}"/>
    <cellStyle name="40% - 强调文字颜色 4 7" xfId="1221" xr:uid="{00000000-0005-0000-0000-0000F4040000}"/>
    <cellStyle name="40% - 强调文字颜色 4 7 2" xfId="1224" xr:uid="{00000000-0005-0000-0000-0000F7040000}"/>
    <cellStyle name="40% - 强调文字颜色 4 7 2 2" xfId="1842" xr:uid="{00000000-0005-0000-0000-000061070000}"/>
    <cellStyle name="40% - 强调文字颜色 4 7 3" xfId="1843" xr:uid="{00000000-0005-0000-0000-000062070000}"/>
    <cellStyle name="40% - 强调文字颜色 4 8" xfId="1227" xr:uid="{00000000-0005-0000-0000-0000FA040000}"/>
    <cellStyle name="40% - 强调文字颜色 4 8 2" xfId="1844" xr:uid="{00000000-0005-0000-0000-000063070000}"/>
    <cellStyle name="40% - 强调文字颜色 4 8 2 2" xfId="1845" xr:uid="{00000000-0005-0000-0000-000064070000}"/>
    <cellStyle name="40% - 强调文字颜色 4 8 3" xfId="1846" xr:uid="{00000000-0005-0000-0000-000065070000}"/>
    <cellStyle name="40% - 强调文字颜色 4 9" xfId="1848" xr:uid="{00000000-0005-0000-0000-000067070000}"/>
    <cellStyle name="40% - 强调文字颜色 4 9 2" xfId="1471" xr:uid="{00000000-0005-0000-0000-0000EE050000}"/>
    <cellStyle name="40% - 强调文字颜色 4 9 2 2" xfId="1472" xr:uid="{00000000-0005-0000-0000-0000EF050000}"/>
    <cellStyle name="40% - 强调文字颜色 4 9 3" xfId="1477" xr:uid="{00000000-0005-0000-0000-0000F4050000}"/>
    <cellStyle name="40% - 强调文字颜色 5 10" xfId="1849" xr:uid="{00000000-0005-0000-0000-000068070000}"/>
    <cellStyle name="40% - 强调文字颜色 5 10 2" xfId="1850" xr:uid="{00000000-0005-0000-0000-000069070000}"/>
    <cellStyle name="40% - 强调文字颜色 5 11" xfId="1090" xr:uid="{00000000-0005-0000-0000-000071040000}"/>
    <cellStyle name="40% - 强调文字颜色 5 11 2" xfId="1094" xr:uid="{00000000-0005-0000-0000-000075040000}"/>
    <cellStyle name="40% - 强调文字颜色 5 12" xfId="1098" xr:uid="{00000000-0005-0000-0000-000079040000}"/>
    <cellStyle name="40% - 强调文字颜色 5 12 2" xfId="316" xr:uid="{00000000-0005-0000-0000-00006B010000}"/>
    <cellStyle name="40% - 强调文字颜色 5 13" xfId="201" xr:uid="{00000000-0005-0000-0000-0000F8000000}"/>
    <cellStyle name="40% - 强调文字颜色 5 13 2" xfId="1101" xr:uid="{00000000-0005-0000-0000-00007C040000}"/>
    <cellStyle name="40% - 强调文字颜色 5 14" xfId="1103" xr:uid="{00000000-0005-0000-0000-00007E040000}"/>
    <cellStyle name="40% - 强调文字颜色 5 14 2" xfId="413" xr:uid="{00000000-0005-0000-0000-0000CC010000}"/>
    <cellStyle name="40% - 强调文字颜色 5 2" xfId="1816" xr:uid="{00000000-0005-0000-0000-000047070000}"/>
    <cellStyle name="40% - 强调文字颜色 5 2 10" xfId="1853" xr:uid="{00000000-0005-0000-0000-00006C070000}"/>
    <cellStyle name="40% - 强调文字颜色 5 2 10 2" xfId="1856" xr:uid="{00000000-0005-0000-0000-00006F070000}"/>
    <cellStyle name="40% - 强调文字颜色 5 2 11" xfId="1859" xr:uid="{00000000-0005-0000-0000-000072070000}"/>
    <cellStyle name="40% - 强调文字颜色 5 2 11 2" xfId="1860" xr:uid="{00000000-0005-0000-0000-000073070000}"/>
    <cellStyle name="40% - 强调文字颜色 5 2 12" xfId="1861" xr:uid="{00000000-0005-0000-0000-000074070000}"/>
    <cellStyle name="40% - 强调文字颜色 5 2 2" xfId="1421" xr:uid="{00000000-0005-0000-0000-0000BC050000}"/>
    <cellStyle name="40% - 强调文字颜色 5 2 2 2" xfId="1086" xr:uid="{00000000-0005-0000-0000-00006D040000}"/>
    <cellStyle name="40% - 强调文字颜色 5 2 2 2 2" xfId="1091" xr:uid="{00000000-0005-0000-0000-000072040000}"/>
    <cellStyle name="40% - 强调文字颜色 5 2 2 3" xfId="1095" xr:uid="{00000000-0005-0000-0000-000076040000}"/>
    <cellStyle name="40% - 强调文字颜色 5 2 3" xfId="803" xr:uid="{00000000-0005-0000-0000-000052030000}"/>
    <cellStyle name="40% - 强调文字颜色 5 2 3 2" xfId="807" xr:uid="{00000000-0005-0000-0000-000056030000}"/>
    <cellStyle name="40% - 强调文字颜色 5 2 3 2 2" xfId="1425" xr:uid="{00000000-0005-0000-0000-0000C0050000}"/>
    <cellStyle name="40% - 强调文字颜色 5 2 3 3" xfId="1427" xr:uid="{00000000-0005-0000-0000-0000C2050000}"/>
    <cellStyle name="40% - 强调文字颜色 5 2 4" xfId="811" xr:uid="{00000000-0005-0000-0000-00005A030000}"/>
    <cellStyle name="40% - 强调文字颜色 5 2 4 2" xfId="1429" xr:uid="{00000000-0005-0000-0000-0000C4050000}"/>
    <cellStyle name="40% - 强调文字颜色 5 2 4 2 2" xfId="1431" xr:uid="{00000000-0005-0000-0000-0000C6050000}"/>
    <cellStyle name="40% - 强调文字颜色 5 2 4 3" xfId="1433" xr:uid="{00000000-0005-0000-0000-0000C8050000}"/>
    <cellStyle name="40% - 强调文字颜色 5 2 5" xfId="1435" xr:uid="{00000000-0005-0000-0000-0000CA050000}"/>
    <cellStyle name="40% - 强调文字颜色 5 2 5 2" xfId="1437" xr:uid="{00000000-0005-0000-0000-0000CC050000}"/>
    <cellStyle name="40% - 强调文字颜色 5 2 5 2 2" xfId="360" xr:uid="{00000000-0005-0000-0000-000097010000}"/>
    <cellStyle name="40% - 强调文字颜色 5 2 5 3" xfId="1439" xr:uid="{00000000-0005-0000-0000-0000CE050000}"/>
    <cellStyle name="40% - 强调文字颜色 5 2 6" xfId="1441" xr:uid="{00000000-0005-0000-0000-0000D0050000}"/>
    <cellStyle name="40% - 强调文字颜色 5 2 6 2" xfId="975" xr:uid="{00000000-0005-0000-0000-0000FE030000}"/>
    <cellStyle name="40% - 强调文字颜色 5 2 6 2 2" xfId="980" xr:uid="{00000000-0005-0000-0000-000003040000}"/>
    <cellStyle name="40% - 强调文字颜色 5 2 6 3" xfId="987" xr:uid="{00000000-0005-0000-0000-00000A040000}"/>
    <cellStyle name="40% - 强调文字颜色 5 2 7" xfId="1054" xr:uid="{00000000-0005-0000-0000-00004D040000}"/>
    <cellStyle name="40% - 强调文字颜色 5 2 7 2" xfId="1022" xr:uid="{00000000-0005-0000-0000-00002D040000}"/>
    <cellStyle name="40% - 强调文字颜色 5 2 7 2 2" xfId="705" xr:uid="{00000000-0005-0000-0000-0000F0020000}"/>
    <cellStyle name="40% - 强调文字颜色 5 2 7 3" xfId="1027" xr:uid="{00000000-0005-0000-0000-000032040000}"/>
    <cellStyle name="40% - 强调文字颜色 5 2 8" xfId="378" xr:uid="{00000000-0005-0000-0000-0000A9010000}"/>
    <cellStyle name="40% - 强调文字颜色 5 2 8 2" xfId="1048" xr:uid="{00000000-0005-0000-0000-000047040000}"/>
    <cellStyle name="40% - 强调文字颜色 5 2 9" xfId="446" xr:uid="{00000000-0005-0000-0000-0000ED010000}"/>
    <cellStyle name="40% - 强调文字颜色 5 2 9 2" xfId="235" xr:uid="{00000000-0005-0000-0000-00001A010000}"/>
    <cellStyle name="40% - 强调文字颜色 5 2_成本利润预算(公司目标)" xfId="1862" xr:uid="{00000000-0005-0000-0000-000075070000}"/>
    <cellStyle name="40% - 强调文字颜色 5 3" xfId="1864" xr:uid="{00000000-0005-0000-0000-000077070000}"/>
    <cellStyle name="40% - 强调文字颜色 5 3 10" xfId="297" xr:uid="{00000000-0005-0000-0000-000058010000}"/>
    <cellStyle name="40% - 强调文字颜色 5 3 10 2" xfId="1216" xr:uid="{00000000-0005-0000-0000-0000EF040000}"/>
    <cellStyle name="40% - 强调文字颜色 5 3 11" xfId="336" xr:uid="{00000000-0005-0000-0000-00007F010000}"/>
    <cellStyle name="40% - 强调文字颜色 5 3 11 2" xfId="1564" xr:uid="{00000000-0005-0000-0000-00004B060000}"/>
    <cellStyle name="40% - 强调文字颜色 5 3 12" xfId="1567" xr:uid="{00000000-0005-0000-0000-00004E060000}"/>
    <cellStyle name="40% - 强调文字颜色 5 3 2" xfId="1866" xr:uid="{00000000-0005-0000-0000-000079070000}"/>
    <cellStyle name="40% - 强调文字颜色 5 3 2 2" xfId="1867" xr:uid="{00000000-0005-0000-0000-00007A070000}"/>
    <cellStyle name="40% - 强调文字颜色 5 3 3" xfId="1868" xr:uid="{00000000-0005-0000-0000-00007B070000}"/>
    <cellStyle name="40% - 强调文字颜色 5 3 3 2" xfId="41" xr:uid="{00000000-0005-0000-0000-000033000000}"/>
    <cellStyle name="40% - 强调文字颜色 5 3 4" xfId="1741" xr:uid="{00000000-0005-0000-0000-0000FC060000}"/>
    <cellStyle name="40% - 强调文字颜色 5 3 4 2" xfId="1869" xr:uid="{00000000-0005-0000-0000-00007C070000}"/>
    <cellStyle name="40% - 强调文字颜色 5 3 5" xfId="1870" xr:uid="{00000000-0005-0000-0000-00007D070000}"/>
    <cellStyle name="40% - 强调文字颜色 5 3 5 2" xfId="1871" xr:uid="{00000000-0005-0000-0000-00007E070000}"/>
    <cellStyle name="40% - 强调文字颜色 5 3 6" xfId="1873" xr:uid="{00000000-0005-0000-0000-000080070000}"/>
    <cellStyle name="40% - 强调文字颜色 5 3 6 2" xfId="447" xr:uid="{00000000-0005-0000-0000-0000EE010000}"/>
    <cellStyle name="40% - 强调文字颜色 5 3 7" xfId="1158" xr:uid="{00000000-0005-0000-0000-0000B5040000}"/>
    <cellStyle name="40% - 强调文字颜色 5 3 7 2" xfId="1161" xr:uid="{00000000-0005-0000-0000-0000B8040000}"/>
    <cellStyle name="40% - 强调文字颜色 5 3 8" xfId="1165" xr:uid="{00000000-0005-0000-0000-0000BC040000}"/>
    <cellStyle name="40% - 强调文字颜色 5 3 8 2" xfId="733" xr:uid="{00000000-0005-0000-0000-00000C030000}"/>
    <cellStyle name="40% - 强调文字颜色 5 3 9" xfId="1162" xr:uid="{00000000-0005-0000-0000-0000B9040000}"/>
    <cellStyle name="40% - 强调文字颜色 5 3 9 2" xfId="1167" xr:uid="{00000000-0005-0000-0000-0000BE040000}"/>
    <cellStyle name="40% - 强调文字颜色 5 4" xfId="1875" xr:uid="{00000000-0005-0000-0000-000082070000}"/>
    <cellStyle name="40% - 强调文字颜色 5 4 10" xfId="1257" xr:uid="{00000000-0005-0000-0000-000018050000}"/>
    <cellStyle name="40% - 强调文字颜色 5 4 10 2" xfId="418" xr:uid="{00000000-0005-0000-0000-0000D1010000}"/>
    <cellStyle name="40% - 强调文字颜色 5 4 11" xfId="1262" xr:uid="{00000000-0005-0000-0000-00001D050000}"/>
    <cellStyle name="40% - 强调文字颜色 5 4 11 2" xfId="1876" xr:uid="{00000000-0005-0000-0000-000083070000}"/>
    <cellStyle name="40% - 强调文字颜色 5 4 12" xfId="1724" xr:uid="{00000000-0005-0000-0000-0000EB060000}"/>
    <cellStyle name="40% - 强调文字颜色 5 4 2" xfId="1878" xr:uid="{00000000-0005-0000-0000-000085070000}"/>
    <cellStyle name="40% - 强调文字颜色 5 4 2 2" xfId="34" xr:uid="{00000000-0005-0000-0000-00002B000000}"/>
    <cellStyle name="40% - 强调文字颜色 5 4 3" xfId="1879" xr:uid="{00000000-0005-0000-0000-000086070000}"/>
    <cellStyle name="40% - 强调文字颜色 5 4 3 2" xfId="568" xr:uid="{00000000-0005-0000-0000-000067020000}"/>
    <cellStyle name="40% - 强调文字颜色 5 4 4" xfId="1690" xr:uid="{00000000-0005-0000-0000-0000C9060000}"/>
    <cellStyle name="40% - 强调文字颜色 5 4 4 2" xfId="1881" xr:uid="{00000000-0005-0000-0000-000088070000}"/>
    <cellStyle name="40% - 强调文字颜色 5 4 5" xfId="1882" xr:uid="{00000000-0005-0000-0000-000089070000}"/>
    <cellStyle name="40% - 强调文字颜色 5 4 5 2" xfId="1883" xr:uid="{00000000-0005-0000-0000-00008A070000}"/>
    <cellStyle name="40% - 强调文字颜色 5 4 6" xfId="1884" xr:uid="{00000000-0005-0000-0000-00008B070000}"/>
    <cellStyle name="40% - 强调文字颜色 5 4 6 2" xfId="1218" xr:uid="{00000000-0005-0000-0000-0000F1040000}"/>
    <cellStyle name="40% - 强调文字颜色 5 4 7" xfId="65" xr:uid="{00000000-0005-0000-0000-000051000000}"/>
    <cellStyle name="40% - 强调文字颜色 5 4 7 2" xfId="81" xr:uid="{00000000-0005-0000-0000-000064000000}"/>
    <cellStyle name="40% - 强调文字颜色 5 4 8" xfId="715" xr:uid="{00000000-0005-0000-0000-0000FA020000}"/>
    <cellStyle name="40% - 强调文字颜色 5 4 8 2" xfId="722" xr:uid="{00000000-0005-0000-0000-000001030000}"/>
    <cellStyle name="40% - 强调文字颜色 5 4 9" xfId="734" xr:uid="{00000000-0005-0000-0000-00000D030000}"/>
    <cellStyle name="40% - 强调文字颜色 5 4 9 2" xfId="739" xr:uid="{00000000-0005-0000-0000-000012030000}"/>
    <cellStyle name="40% - 强调文字颜色 5 5" xfId="1886" xr:uid="{00000000-0005-0000-0000-00008D070000}"/>
    <cellStyle name="40% - 强调文字颜色 5 5 2" xfId="1888" xr:uid="{00000000-0005-0000-0000-00008F070000}"/>
    <cellStyle name="40% - 强调文字颜色 5 5 2 2" xfId="1889" xr:uid="{00000000-0005-0000-0000-000090070000}"/>
    <cellStyle name="40% - 强调文字颜色 5 5 3" xfId="1890" xr:uid="{00000000-0005-0000-0000-000091070000}"/>
    <cellStyle name="40% - 强调文字颜色 5 6" xfId="357" xr:uid="{00000000-0005-0000-0000-000094010000}"/>
    <cellStyle name="40% - 强调文字颜色 5 6 2" xfId="1893" xr:uid="{00000000-0005-0000-0000-000094070000}"/>
    <cellStyle name="40% - 强调文字颜色 5 6 2 2" xfId="1894" xr:uid="{00000000-0005-0000-0000-000095070000}"/>
    <cellStyle name="40% - 强调文字颜色 5 6 3" xfId="1895" xr:uid="{00000000-0005-0000-0000-000096070000}"/>
    <cellStyle name="40% - 强调文字颜色 5 7" xfId="1232" xr:uid="{00000000-0005-0000-0000-0000FF040000}"/>
    <cellStyle name="40% - 强调文字颜色 5 7 2" xfId="1236" xr:uid="{00000000-0005-0000-0000-000003050000}"/>
    <cellStyle name="40% - 强调文字颜色 5 7 2 2" xfId="1448" xr:uid="{00000000-0005-0000-0000-0000D7050000}"/>
    <cellStyle name="40% - 强调文字颜色 5 7 3" xfId="1896" xr:uid="{00000000-0005-0000-0000-000097070000}"/>
    <cellStyle name="40% - 强调文字颜色 5 8" xfId="1240" xr:uid="{00000000-0005-0000-0000-000007050000}"/>
    <cellStyle name="40% - 强调文字颜色 5 8 2" xfId="1898" xr:uid="{00000000-0005-0000-0000-000099070000}"/>
    <cellStyle name="40% - 强调文字颜色 5 8 2 2" xfId="1901" xr:uid="{00000000-0005-0000-0000-00009C070000}"/>
    <cellStyle name="40% - 强调文字颜色 5 8 3" xfId="1902" xr:uid="{00000000-0005-0000-0000-00009D070000}"/>
    <cellStyle name="40% - 强调文字颜色 5 9" xfId="1738" xr:uid="{00000000-0005-0000-0000-0000F9060000}"/>
    <cellStyle name="40% - 强调文字颜色 5 9 2" xfId="175" xr:uid="{00000000-0005-0000-0000-0000DE000000}"/>
    <cellStyle name="40% - 强调文字颜色 5 9 2 2" xfId="228" xr:uid="{00000000-0005-0000-0000-000013010000}"/>
    <cellStyle name="40% - 强调文字颜色 5 9 3" xfId="213" xr:uid="{00000000-0005-0000-0000-000004010000}"/>
    <cellStyle name="40% - 强调文字颜色 6 10" xfId="1903" xr:uid="{00000000-0005-0000-0000-00009E070000}"/>
    <cellStyle name="40% - 强调文字颜色 6 10 2" xfId="1904" xr:uid="{00000000-0005-0000-0000-00009F070000}"/>
    <cellStyle name="40% - 强调文字颜色 6 11" xfId="1018" xr:uid="{00000000-0005-0000-0000-000029040000}"/>
    <cellStyle name="40% - 强调文字颜色 6 11 2" xfId="701" xr:uid="{00000000-0005-0000-0000-0000EC020000}"/>
    <cellStyle name="40% - 强调文字颜色 6 12" xfId="1024" xr:uid="{00000000-0005-0000-0000-00002F040000}"/>
    <cellStyle name="40% - 强调文字颜色 6 12 2" xfId="711" xr:uid="{00000000-0005-0000-0000-0000F6020000}"/>
    <cellStyle name="40% - 强调文字颜色 6 13" xfId="1029" xr:uid="{00000000-0005-0000-0000-000034040000}"/>
    <cellStyle name="40% - 强调文字颜色 6 13 2" xfId="1032" xr:uid="{00000000-0005-0000-0000-000037040000}"/>
    <cellStyle name="40% - 强调文字颜色 6 14" xfId="942" xr:uid="{00000000-0005-0000-0000-0000DD030000}"/>
    <cellStyle name="40% - 强调文字颜色 6 14 2" xfId="955" xr:uid="{00000000-0005-0000-0000-0000EA030000}"/>
    <cellStyle name="40% - 强调文字颜色 6 2" xfId="683" xr:uid="{00000000-0005-0000-0000-0000DA020000}"/>
    <cellStyle name="40% - 强调文字颜色 6 2 10" xfId="1537" xr:uid="{00000000-0005-0000-0000-000030060000}"/>
    <cellStyle name="40% - 强调文字颜色 6 2 10 2" xfId="1538" xr:uid="{00000000-0005-0000-0000-000031060000}"/>
    <cellStyle name="40% - 强调文字颜色 6 2 11" xfId="1540" xr:uid="{00000000-0005-0000-0000-000033060000}"/>
    <cellStyle name="40% - 强调文字颜色 6 2 11 2" xfId="1543" xr:uid="{00000000-0005-0000-0000-000036060000}"/>
    <cellStyle name="40% - 强调文字颜色 6 2 12" xfId="871" xr:uid="{00000000-0005-0000-0000-000096030000}"/>
    <cellStyle name="40% - 强调文字颜色 6 2 2" xfId="1905" xr:uid="{00000000-0005-0000-0000-0000A0070000}"/>
    <cellStyle name="40% - 强调文字颜色 6 2 2 2" xfId="1852" xr:uid="{00000000-0005-0000-0000-00006B070000}"/>
    <cellStyle name="40% - 强调文字颜色 6 2 2 2 2" xfId="1855" xr:uid="{00000000-0005-0000-0000-00006E070000}"/>
    <cellStyle name="40% - 强调文字颜色 6 2 2 3" xfId="1858" xr:uid="{00000000-0005-0000-0000-000071070000}"/>
    <cellStyle name="40% - 强调文字颜色 6 2 3" xfId="876" xr:uid="{00000000-0005-0000-0000-00009B030000}"/>
    <cellStyle name="40% - 强调文字颜色 6 2 3 2" xfId="1110" xr:uid="{00000000-0005-0000-0000-000085040000}"/>
    <cellStyle name="40% - 强调文字颜色 6 2 3 2 2" xfId="1113" xr:uid="{00000000-0005-0000-0000-000088040000}"/>
    <cellStyle name="40% - 强调文字颜色 6 2 3 3" xfId="407" xr:uid="{00000000-0005-0000-0000-0000C6010000}"/>
    <cellStyle name="40% - 强调文字颜色 6 2 4" xfId="1758" xr:uid="{00000000-0005-0000-0000-00000D070000}"/>
    <cellStyle name="40% - 强调文字颜色 6 2 4 2" xfId="1907" xr:uid="{00000000-0005-0000-0000-0000A2070000}"/>
    <cellStyle name="40% - 强调文字颜色 6 2 4 2 2" xfId="1909" xr:uid="{00000000-0005-0000-0000-0000A4070000}"/>
    <cellStyle name="40% - 强调文字颜色 6 2 4 3" xfId="1003" xr:uid="{00000000-0005-0000-0000-00001A040000}"/>
    <cellStyle name="40% - 强调文字颜色 6 2 5" xfId="1913" xr:uid="{00000000-0005-0000-0000-0000A8070000}"/>
    <cellStyle name="40% - 强调文字颜色 6 2 5 2" xfId="1915" xr:uid="{00000000-0005-0000-0000-0000AA070000}"/>
    <cellStyle name="40% - 强调文字颜色 6 2 5 2 2" xfId="1917" xr:uid="{00000000-0005-0000-0000-0000AC070000}"/>
    <cellStyle name="40% - 强调文字颜色 6 2 5 3" xfId="1012" xr:uid="{00000000-0005-0000-0000-000023040000}"/>
    <cellStyle name="40% - 强调文字颜色 6 2 6" xfId="1920" xr:uid="{00000000-0005-0000-0000-0000AF070000}"/>
    <cellStyle name="40% - 强调文字颜色 6 2 6 2" xfId="1552" xr:uid="{00000000-0005-0000-0000-00003F060000}"/>
    <cellStyle name="40% - 强调文字颜色 6 2 6 2 2" xfId="338" xr:uid="{00000000-0005-0000-0000-000081010000}"/>
    <cellStyle name="40% - 强调文字颜色 6 2 6 3" xfId="1557" xr:uid="{00000000-0005-0000-0000-000044060000}"/>
    <cellStyle name="40% - 强调文字颜色 6 2 7" xfId="1212" xr:uid="{00000000-0005-0000-0000-0000EB040000}"/>
    <cellStyle name="40% - 强调文字颜色 6 2 7 2" xfId="301" xr:uid="{00000000-0005-0000-0000-00005C010000}"/>
    <cellStyle name="40% - 强调文字颜色 6 2 7 2 2" xfId="1215" xr:uid="{00000000-0005-0000-0000-0000EE040000}"/>
    <cellStyle name="40% - 强调文字颜色 6 2 7 3" xfId="334" xr:uid="{00000000-0005-0000-0000-00007D010000}"/>
    <cellStyle name="40% - 强调文字颜色 6 2 8" xfId="388" xr:uid="{00000000-0005-0000-0000-0000B3010000}"/>
    <cellStyle name="40% - 强调文字颜色 6 2 8 2" xfId="1147" xr:uid="{00000000-0005-0000-0000-0000AA040000}"/>
    <cellStyle name="40% - 强调文字颜色 6 2 9" xfId="1219" xr:uid="{00000000-0005-0000-0000-0000F2040000}"/>
    <cellStyle name="40% - 强调文字颜色 6 2 9 2" xfId="1222" xr:uid="{00000000-0005-0000-0000-0000F5040000}"/>
    <cellStyle name="40% - 强调文字颜色 6 2_成本利润预算(公司目标)" xfId="456" xr:uid="{00000000-0005-0000-0000-0000F7010000}"/>
    <cellStyle name="40% - 强调文字颜色 6 3" xfId="1921" xr:uid="{00000000-0005-0000-0000-0000B0070000}"/>
    <cellStyle name="40% - 强调文字颜色 6 3 10" xfId="1330" xr:uid="{00000000-0005-0000-0000-000061050000}"/>
    <cellStyle name="40% - 强调文字颜色 6 3 10 2" xfId="1922" xr:uid="{00000000-0005-0000-0000-0000B1070000}"/>
    <cellStyle name="40% - 强调文字颜色 6 3 11" xfId="1923" xr:uid="{00000000-0005-0000-0000-0000B2070000}"/>
    <cellStyle name="40% - 强调文字颜色 6 3 11 2" xfId="1924" xr:uid="{00000000-0005-0000-0000-0000B3070000}"/>
    <cellStyle name="40% - 强调文字颜色 6 3 12" xfId="1925" xr:uid="{00000000-0005-0000-0000-0000B4070000}"/>
    <cellStyle name="40% - 强调文字颜色 6 3 2" xfId="1926" xr:uid="{00000000-0005-0000-0000-0000B5070000}"/>
    <cellStyle name="40% - 强调文字颜色 6 3 2 2" xfId="1929" xr:uid="{00000000-0005-0000-0000-0000B8070000}"/>
    <cellStyle name="40% - 强调文字颜色 6 3 3" xfId="879" xr:uid="{00000000-0005-0000-0000-00009E030000}"/>
    <cellStyle name="40% - 强调文字颜色 6 3 3 2" xfId="1930" xr:uid="{00000000-0005-0000-0000-0000B9070000}"/>
    <cellStyle name="40% - 强调文字颜色 6 3 4" xfId="1932" xr:uid="{00000000-0005-0000-0000-0000BB070000}"/>
    <cellStyle name="40% - 强调文字颜色 6 3 4 2" xfId="1933" xr:uid="{00000000-0005-0000-0000-0000BC070000}"/>
    <cellStyle name="40% - 强调文字颜色 6 3 5" xfId="1935" xr:uid="{00000000-0005-0000-0000-0000BE070000}"/>
    <cellStyle name="40% - 强调文字颜色 6 3 5 2" xfId="1936" xr:uid="{00000000-0005-0000-0000-0000BF070000}"/>
    <cellStyle name="40% - 强调文字颜色 6 3 6" xfId="1939" xr:uid="{00000000-0005-0000-0000-0000C2070000}"/>
    <cellStyle name="40% - 强调文字颜色 6 3 6 2" xfId="1940" xr:uid="{00000000-0005-0000-0000-0000C3070000}"/>
    <cellStyle name="40% - 强调文字颜色 6 3 7" xfId="1286" xr:uid="{00000000-0005-0000-0000-000035050000}"/>
    <cellStyle name="40% - 强调文字颜色 6 3 7 2" xfId="1288" xr:uid="{00000000-0005-0000-0000-000037050000}"/>
    <cellStyle name="40% - 强调文字颜色 6 3 8" xfId="72" xr:uid="{00000000-0005-0000-0000-00005A000000}"/>
    <cellStyle name="40% - 强调文字颜色 6 3 8 2" xfId="1291" xr:uid="{00000000-0005-0000-0000-00003A050000}"/>
    <cellStyle name="40% - 强调文字颜色 6 3 9" xfId="82" xr:uid="{00000000-0005-0000-0000-000065000000}"/>
    <cellStyle name="40% - 强调文字颜色 6 3 9 2" xfId="1294" xr:uid="{00000000-0005-0000-0000-00003D050000}"/>
    <cellStyle name="40% - 强调文字颜色 6 4" xfId="1941" xr:uid="{00000000-0005-0000-0000-0000C4070000}"/>
    <cellStyle name="40% - 强调文字颜色 6 4 10" xfId="1943" xr:uid="{00000000-0005-0000-0000-0000C6070000}"/>
    <cellStyle name="40% - 强调文字颜色 6 4 10 2" xfId="1944" xr:uid="{00000000-0005-0000-0000-0000C7070000}"/>
    <cellStyle name="40% - 强调文字颜色 6 4 11" xfId="1945" xr:uid="{00000000-0005-0000-0000-0000C8070000}"/>
    <cellStyle name="40% - 强调文字颜色 6 4 11 2" xfId="1946" xr:uid="{00000000-0005-0000-0000-0000C9070000}"/>
    <cellStyle name="40% - 强调文字颜色 6 4 12" xfId="1947" xr:uid="{00000000-0005-0000-0000-0000CA070000}"/>
    <cellStyle name="40% - 强调文字颜色 6 4 2" xfId="1948" xr:uid="{00000000-0005-0000-0000-0000CB070000}"/>
    <cellStyle name="40% - 强调文字颜色 6 4 2 2" xfId="374" xr:uid="{00000000-0005-0000-0000-0000A5010000}"/>
    <cellStyle name="40% - 强调文字颜色 6 4 3" xfId="1950" xr:uid="{00000000-0005-0000-0000-0000CD070000}"/>
    <cellStyle name="40% - 强调文字颜色 6 4 3 2" xfId="1951" xr:uid="{00000000-0005-0000-0000-0000CE070000}"/>
    <cellStyle name="40% - 强调文字颜色 6 4 4" xfId="1701" xr:uid="{00000000-0005-0000-0000-0000D4060000}"/>
    <cellStyle name="40% - 强调文字颜色 6 4 4 2" xfId="1953" xr:uid="{00000000-0005-0000-0000-0000D0070000}"/>
    <cellStyle name="40% - 强调文字颜色 6 4 5" xfId="1955" xr:uid="{00000000-0005-0000-0000-0000D2070000}"/>
    <cellStyle name="40% - 强调文字颜色 6 4 5 2" xfId="1956" xr:uid="{00000000-0005-0000-0000-0000D3070000}"/>
    <cellStyle name="40% - 强调文字颜色 6 4 6" xfId="1958" xr:uid="{00000000-0005-0000-0000-0000D5070000}"/>
    <cellStyle name="40% - 强调文字颜色 6 4 6 2" xfId="562" xr:uid="{00000000-0005-0000-0000-000061020000}"/>
    <cellStyle name="40% - 强调文字颜色 6 4 7" xfId="1314" xr:uid="{00000000-0005-0000-0000-000051050000}"/>
    <cellStyle name="40% - 强调文字颜色 6 4 7 2" xfId="829" xr:uid="{00000000-0005-0000-0000-00006C030000}"/>
    <cellStyle name="40% - 强调文字颜色 6 4 8" xfId="1316" xr:uid="{00000000-0005-0000-0000-000053050000}"/>
    <cellStyle name="40% - 强调文字颜色 6 4 8 2" xfId="134" xr:uid="{00000000-0005-0000-0000-0000A5000000}"/>
    <cellStyle name="40% - 强调文字颜色 6 4 9" xfId="723" xr:uid="{00000000-0005-0000-0000-000002030000}"/>
    <cellStyle name="40% - 强调文字颜色 6 4 9 2" xfId="1142" xr:uid="{00000000-0005-0000-0000-0000A5040000}"/>
    <cellStyle name="40% - 强调文字颜色 6 5" xfId="1959" xr:uid="{00000000-0005-0000-0000-0000D6070000}"/>
    <cellStyle name="40% - 强调文字颜色 6 5 2" xfId="1961" xr:uid="{00000000-0005-0000-0000-0000D8070000}"/>
    <cellStyle name="40% - 强调文字颜色 6 5 2 2" xfId="1966" xr:uid="{00000000-0005-0000-0000-0000DD070000}"/>
    <cellStyle name="40% - 强调文字颜色 6 5 3" xfId="1967" xr:uid="{00000000-0005-0000-0000-0000DE070000}"/>
    <cellStyle name="40% - 强调文字颜色 6 6" xfId="1969" xr:uid="{00000000-0005-0000-0000-0000E0070000}"/>
    <cellStyle name="40% - 强调文字颜色 6 6 2" xfId="1972" xr:uid="{00000000-0005-0000-0000-0000E3070000}"/>
    <cellStyle name="40% - 强调文字颜色 6 6 2 2" xfId="1974" xr:uid="{00000000-0005-0000-0000-0000E5070000}"/>
    <cellStyle name="40% - 强调文字颜色 6 6 3" xfId="1975" xr:uid="{00000000-0005-0000-0000-0000E6070000}"/>
    <cellStyle name="40% - 强调文字颜色 6 7" xfId="1244" xr:uid="{00000000-0005-0000-0000-00000B050000}"/>
    <cellStyle name="40% - 强调文字颜色 6 7 2" xfId="1248" xr:uid="{00000000-0005-0000-0000-00000F050000}"/>
    <cellStyle name="40% - 强调文字颜色 6 7 2 2" xfId="1536" xr:uid="{00000000-0005-0000-0000-00002F060000}"/>
    <cellStyle name="40% - 强调文字颜色 6 7 3" xfId="1976" xr:uid="{00000000-0005-0000-0000-0000E7070000}"/>
    <cellStyle name="40% - 强调文字颜色 6 8" xfId="372" xr:uid="{00000000-0005-0000-0000-0000A3010000}"/>
    <cellStyle name="40% - 强调文字颜色 6 8 2" xfId="1978" xr:uid="{00000000-0005-0000-0000-0000E9070000}"/>
    <cellStyle name="40% - 强调文字颜色 6 8 2 2" xfId="1281" xr:uid="{00000000-0005-0000-0000-000030050000}"/>
    <cellStyle name="40% - 强调文字颜色 6 8 3" xfId="1980" xr:uid="{00000000-0005-0000-0000-0000EB070000}"/>
    <cellStyle name="40% - 强调文字颜色 6 9" xfId="1647" xr:uid="{00000000-0005-0000-0000-00009E060000}"/>
    <cellStyle name="40% - 强调文字颜色 6 9 2" xfId="1654" xr:uid="{00000000-0005-0000-0000-0000A5060000}"/>
    <cellStyle name="40% - 强调文字颜色 6 9 2 2" xfId="1659" xr:uid="{00000000-0005-0000-0000-0000AA060000}"/>
    <cellStyle name="40% - 强调文字颜色 6 9 3" xfId="1663" xr:uid="{00000000-0005-0000-0000-0000AE060000}"/>
    <cellStyle name="60% - 强调文字颜色 1 2" xfId="626" xr:uid="{00000000-0005-0000-0000-0000A1020000}"/>
    <cellStyle name="60% - 强调文字颜色 1 2 2" xfId="1037" xr:uid="{00000000-0005-0000-0000-00003C040000}"/>
    <cellStyle name="60% - 强调文字颜色 1 2 2 2" xfId="908" xr:uid="{00000000-0005-0000-0000-0000BB030000}"/>
    <cellStyle name="60% - 强调文字颜色 1 2 3" xfId="1981" xr:uid="{00000000-0005-0000-0000-0000EC070000}"/>
    <cellStyle name="60% - 强调文字颜色 1 2 3 2" xfId="917" xr:uid="{00000000-0005-0000-0000-0000C4030000}"/>
    <cellStyle name="60% - 强调文字颜色 1 2 4" xfId="1777" xr:uid="{00000000-0005-0000-0000-000020070000}"/>
    <cellStyle name="60% - 强调文字颜色 1 2 4 2" xfId="936" xr:uid="{00000000-0005-0000-0000-0000D7030000}"/>
    <cellStyle name="60% - 强调文字颜色 1 2 5" xfId="397" xr:uid="{00000000-0005-0000-0000-0000BC010000}"/>
    <cellStyle name="60% - 强调文字颜色 1 2 5 2" xfId="940" xr:uid="{00000000-0005-0000-0000-0000DB030000}"/>
    <cellStyle name="60% - 强调文字颜色 1 2 6" xfId="1508" xr:uid="{00000000-0005-0000-0000-000013060000}"/>
    <cellStyle name="60% - 强调文字颜色 1 2 6 2" xfId="1982" xr:uid="{00000000-0005-0000-0000-0000ED070000}"/>
    <cellStyle name="60% - 强调文字颜色 1 2 7" xfId="1984" xr:uid="{00000000-0005-0000-0000-0000EF070000}"/>
    <cellStyle name="60% - 强调文字颜色 1 2 7 2" xfId="1985" xr:uid="{00000000-0005-0000-0000-0000F0070000}"/>
    <cellStyle name="60% - 强调文字颜色 1 2 8" xfId="1986" xr:uid="{00000000-0005-0000-0000-0000F1070000}"/>
    <cellStyle name="60% - 强调文字颜色 1 2 8 2" xfId="1987" xr:uid="{00000000-0005-0000-0000-0000F2070000}"/>
    <cellStyle name="60% - 强调文字颜色 1 2 9" xfId="1771" xr:uid="{00000000-0005-0000-0000-00001A070000}"/>
    <cellStyle name="60% - 强调文字颜色 1 2_成本利润预算(公司目标)" xfId="666" xr:uid="{00000000-0005-0000-0000-0000C9020000}"/>
    <cellStyle name="60% - 强调文字颜色 1 3" xfId="489" xr:uid="{00000000-0005-0000-0000-000018020000}"/>
    <cellStyle name="60% - 强调文字颜色 1 3 2" xfId="492" xr:uid="{00000000-0005-0000-0000-00001B020000}"/>
    <cellStyle name="60% - 强调文字颜色 1 4" xfId="350" xr:uid="{00000000-0005-0000-0000-00008D010000}"/>
    <cellStyle name="60% - 强调文字颜色 1 4 2" xfId="434" xr:uid="{00000000-0005-0000-0000-0000E1010000}"/>
    <cellStyle name="60% - 强调文字颜色 1 5" xfId="497" xr:uid="{00000000-0005-0000-0000-000020020000}"/>
    <cellStyle name="60% - 强调文字颜色 1 5 2" xfId="1988" xr:uid="{00000000-0005-0000-0000-0000F3070000}"/>
    <cellStyle name="60% - 强调文字颜色 1 6" xfId="1989" xr:uid="{00000000-0005-0000-0000-0000F4070000}"/>
    <cellStyle name="60% - 强调文字颜色 1 6 2" xfId="1990" xr:uid="{00000000-0005-0000-0000-0000F5070000}"/>
    <cellStyle name="60% - 强调文字颜色 1 7" xfId="1991" xr:uid="{00000000-0005-0000-0000-0000F6070000}"/>
    <cellStyle name="60% - 强调文字颜色 1 7 2" xfId="1992" xr:uid="{00000000-0005-0000-0000-0000F7070000}"/>
    <cellStyle name="60% - 强调文字颜色 1 8" xfId="925" xr:uid="{00000000-0005-0000-0000-0000CC030000}"/>
    <cellStyle name="60% - 强调文字颜色 1 8 2" xfId="1993" xr:uid="{00000000-0005-0000-0000-0000F8070000}"/>
    <cellStyle name="60% - 强调文字颜色 2 2" xfId="1065" xr:uid="{00000000-0005-0000-0000-000058040000}"/>
    <cellStyle name="60% - 强调文字颜色 2 2 2" xfId="62" xr:uid="{00000000-0005-0000-0000-00004D000000}"/>
    <cellStyle name="60% - 强调文字颜色 2 2 2 2" xfId="74" xr:uid="{00000000-0005-0000-0000-00005C000000}"/>
    <cellStyle name="60% - 强调文字颜色 2 2 3" xfId="1996" xr:uid="{00000000-0005-0000-0000-0000FB070000}"/>
    <cellStyle name="60% - 强调文字颜色 2 2 3 2" xfId="1997" xr:uid="{00000000-0005-0000-0000-0000FC070000}"/>
    <cellStyle name="60% - 强调文字颜色 2 2 4" xfId="730" xr:uid="{00000000-0005-0000-0000-000009030000}"/>
    <cellStyle name="60% - 强调文字颜色 2 2 4 2" xfId="1999" xr:uid="{00000000-0005-0000-0000-0000FE070000}"/>
    <cellStyle name="60% - 强调文字颜色 2 2 5" xfId="2000" xr:uid="{00000000-0005-0000-0000-0000FF070000}"/>
    <cellStyle name="60% - 强调文字颜色 2 2 5 2" xfId="2001" xr:uid="{00000000-0005-0000-0000-000000080000}"/>
    <cellStyle name="60% - 强调文字颜色 2 2 6" xfId="1544" xr:uid="{00000000-0005-0000-0000-000037060000}"/>
    <cellStyle name="60% - 强调文字颜色 2 2 6 2" xfId="2002" xr:uid="{00000000-0005-0000-0000-000001080000}"/>
    <cellStyle name="60% - 强调文字颜色 2 2 7" xfId="1454" xr:uid="{00000000-0005-0000-0000-0000DD050000}"/>
    <cellStyle name="60% - 强调文字颜色 2 2 7 2" xfId="1456" xr:uid="{00000000-0005-0000-0000-0000DF050000}"/>
    <cellStyle name="60% - 强调文字颜色 2 2 8" xfId="1462" xr:uid="{00000000-0005-0000-0000-0000E5050000}"/>
    <cellStyle name="60% - 强调文字颜色 2 2 8 2" xfId="1465" xr:uid="{00000000-0005-0000-0000-0000E8050000}"/>
    <cellStyle name="60% - 强调文字颜色 2 2 9" xfId="1470" xr:uid="{00000000-0005-0000-0000-0000ED050000}"/>
    <cellStyle name="60% - 强调文字颜色 2 2_成本利润预算(公司目标)" xfId="2003" xr:uid="{00000000-0005-0000-0000-000002080000}"/>
    <cellStyle name="60% - 强调文字颜色 2 3" xfId="49" xr:uid="{00000000-0005-0000-0000-00003D000000}"/>
    <cellStyle name="60% - 强调文字颜色 2 3 2" xfId="2005" xr:uid="{00000000-0005-0000-0000-000004080000}"/>
    <cellStyle name="60% - 强调文字颜色 2 4" xfId="2006" xr:uid="{00000000-0005-0000-0000-000005080000}"/>
    <cellStyle name="60% - 强调文字颜色 2 4 2" xfId="2007" xr:uid="{00000000-0005-0000-0000-000006080000}"/>
    <cellStyle name="60% - 强调文字颜色 2 5" xfId="2008" xr:uid="{00000000-0005-0000-0000-000007080000}"/>
    <cellStyle name="60% - 强调文字颜色 2 5 2" xfId="135" xr:uid="{00000000-0005-0000-0000-0000A6000000}"/>
    <cellStyle name="60% - 强调文字颜色 2 6" xfId="2009" xr:uid="{00000000-0005-0000-0000-000008080000}"/>
    <cellStyle name="60% - 强调文字颜色 2 6 2" xfId="2010" xr:uid="{00000000-0005-0000-0000-000009080000}"/>
    <cellStyle name="60% - 强调文字颜色 2 7" xfId="2011" xr:uid="{00000000-0005-0000-0000-00000A080000}"/>
    <cellStyle name="60% - 强调文字颜色 2 7 2" xfId="2012" xr:uid="{00000000-0005-0000-0000-00000B080000}"/>
    <cellStyle name="60% - 强调文字颜色 2 8" xfId="937" xr:uid="{00000000-0005-0000-0000-0000D8030000}"/>
    <cellStyle name="60% - 强调文字颜色 2 8 2" xfId="2013" xr:uid="{00000000-0005-0000-0000-00000C080000}"/>
    <cellStyle name="60% - 强调文字颜色 3 2" xfId="2014" xr:uid="{00000000-0005-0000-0000-00000D080000}"/>
    <cellStyle name="60% - 强调文字颜色 3 2 2" xfId="2015" xr:uid="{00000000-0005-0000-0000-00000E080000}"/>
    <cellStyle name="60% - 强调文字颜色 3 2 2 2" xfId="823" xr:uid="{00000000-0005-0000-0000-000066030000}"/>
    <cellStyle name="60% - 强调文字颜色 3 2 3" xfId="2016" xr:uid="{00000000-0005-0000-0000-00000F080000}"/>
    <cellStyle name="60% - 强调文字颜色 3 2 3 2" xfId="127" xr:uid="{00000000-0005-0000-0000-00009E000000}"/>
    <cellStyle name="60% - 强调文字颜色 3 2 4" xfId="1998" xr:uid="{00000000-0005-0000-0000-0000FD070000}"/>
    <cellStyle name="60% - 强调文字颜色 3 2 4 2" xfId="1059" xr:uid="{00000000-0005-0000-0000-000052040000}"/>
    <cellStyle name="60% - 强调文字颜色 3 2 5" xfId="1522" xr:uid="{00000000-0005-0000-0000-000021060000}"/>
    <cellStyle name="60% - 强调文字颜色 3 2 5 2" xfId="2017" xr:uid="{00000000-0005-0000-0000-000010080000}"/>
    <cellStyle name="60% - 强调文字颜色 3 2 6" xfId="1209" xr:uid="{00000000-0005-0000-0000-0000E8040000}"/>
    <cellStyle name="60% - 强调文字颜色 3 2 6 2" xfId="2018" xr:uid="{00000000-0005-0000-0000-000011080000}"/>
    <cellStyle name="60% - 强调文字颜色 3 2 7" xfId="1581" xr:uid="{00000000-0005-0000-0000-00005C060000}"/>
    <cellStyle name="60% - 强调文字颜色 3 2 7 2" xfId="1583" xr:uid="{00000000-0005-0000-0000-00005E060000}"/>
    <cellStyle name="60% - 强调文字颜色 3 2 8" xfId="210" xr:uid="{00000000-0005-0000-0000-000001010000}"/>
    <cellStyle name="60% - 强调文字颜色 3 2 8 2" xfId="1349" xr:uid="{00000000-0005-0000-0000-000074050000}"/>
    <cellStyle name="60% - 强调文字颜色 3 2 9" xfId="173" xr:uid="{00000000-0005-0000-0000-0000DC000000}"/>
    <cellStyle name="60% - 强调文字颜色 3 2_成本利润预算(公司目标)" xfId="1052" xr:uid="{00000000-0005-0000-0000-00004B040000}"/>
    <cellStyle name="60% - 强调文字颜色 3 3" xfId="676" xr:uid="{00000000-0005-0000-0000-0000D3020000}"/>
    <cellStyle name="60% - 强调文字颜色 3 3 2" xfId="2019" xr:uid="{00000000-0005-0000-0000-000012080000}"/>
    <cellStyle name="60% - 强调文字颜色 3 4" xfId="2020" xr:uid="{00000000-0005-0000-0000-000013080000}"/>
    <cellStyle name="60% - 强调文字颜色 3 4 2" xfId="2022" xr:uid="{00000000-0005-0000-0000-000015080000}"/>
    <cellStyle name="60% - 强调文字颜色 3 5" xfId="2023" xr:uid="{00000000-0005-0000-0000-000016080000}"/>
    <cellStyle name="60% - 强调文字颜色 3 5 2" xfId="2024" xr:uid="{00000000-0005-0000-0000-000017080000}"/>
    <cellStyle name="60% - 强调文字颜色 3 6" xfId="2025" xr:uid="{00000000-0005-0000-0000-000018080000}"/>
    <cellStyle name="60% - 强调文字颜色 3 6 2" xfId="268" xr:uid="{00000000-0005-0000-0000-00003B010000}"/>
    <cellStyle name="60% - 强调文字颜色 3 7" xfId="2026" xr:uid="{00000000-0005-0000-0000-000019080000}"/>
    <cellStyle name="60% - 强调文字颜色 3 7 2" xfId="2028" xr:uid="{00000000-0005-0000-0000-00001B080000}"/>
    <cellStyle name="60% - 强调文字颜色 3 8" xfId="768" xr:uid="{00000000-0005-0000-0000-00002F030000}"/>
    <cellStyle name="60% - 强调文字颜色 3 8 2" xfId="2030" xr:uid="{00000000-0005-0000-0000-00001D080000}"/>
    <cellStyle name="60% - 强调文字颜色 4 2" xfId="2031" xr:uid="{00000000-0005-0000-0000-00001E080000}"/>
    <cellStyle name="60% - 强调文字颜色 4 2 2" xfId="1942" xr:uid="{00000000-0005-0000-0000-0000C5070000}"/>
    <cellStyle name="60% - 强调文字颜色 4 2 2 2" xfId="1949" xr:uid="{00000000-0005-0000-0000-0000CC070000}"/>
    <cellStyle name="60% - 强调文字颜色 4 2 3" xfId="1960" xr:uid="{00000000-0005-0000-0000-0000D7070000}"/>
    <cellStyle name="60% - 强调文字颜色 4 2 3 2" xfId="1962" xr:uid="{00000000-0005-0000-0000-0000D9070000}"/>
    <cellStyle name="60% - 强调文字颜色 4 2 4" xfId="1970" xr:uid="{00000000-0005-0000-0000-0000E1070000}"/>
    <cellStyle name="60% - 强调文字颜色 4 2 4 2" xfId="1973" xr:uid="{00000000-0005-0000-0000-0000E4070000}"/>
    <cellStyle name="60% - 强调文字颜色 4 2 5" xfId="1245" xr:uid="{00000000-0005-0000-0000-00000C050000}"/>
    <cellStyle name="60% - 强调文字颜色 4 2 5 2" xfId="1249" xr:uid="{00000000-0005-0000-0000-000010050000}"/>
    <cellStyle name="60% - 强调文字颜色 4 2 6" xfId="373" xr:uid="{00000000-0005-0000-0000-0000A4010000}"/>
    <cellStyle name="60% - 强调文字颜色 4 2 6 2" xfId="1979" xr:uid="{00000000-0005-0000-0000-0000EA070000}"/>
    <cellStyle name="60% - 强调文字颜色 4 2 7" xfId="1648" xr:uid="{00000000-0005-0000-0000-00009F060000}"/>
    <cellStyle name="60% - 强调文字颜色 4 2 7 2" xfId="1655" xr:uid="{00000000-0005-0000-0000-0000A6060000}"/>
    <cellStyle name="60% - 强调文字颜色 4 2 8" xfId="1668" xr:uid="{00000000-0005-0000-0000-0000B3060000}"/>
    <cellStyle name="60% - 强调文字颜色 4 2 8 2" xfId="1677" xr:uid="{00000000-0005-0000-0000-0000BC060000}"/>
    <cellStyle name="60% - 强调文字颜色 4 2 9" xfId="1651" xr:uid="{00000000-0005-0000-0000-0000A2060000}"/>
    <cellStyle name="60% - 强调文字颜色 4 2_成本利润预算(公司目标)" xfId="2034" xr:uid="{00000000-0005-0000-0000-000021080000}"/>
    <cellStyle name="60% - 强调文字颜色 4 3" xfId="2035" xr:uid="{00000000-0005-0000-0000-000022080000}"/>
    <cellStyle name="60% - 强调文字颜色 4 3 2" xfId="2036" xr:uid="{00000000-0005-0000-0000-000023080000}"/>
    <cellStyle name="60% - 强调文字颜色 4 4" xfId="2039" xr:uid="{00000000-0005-0000-0000-000026080000}"/>
    <cellStyle name="60% - 强调文字颜色 4 4 2" xfId="2040" xr:uid="{00000000-0005-0000-0000-000027080000}"/>
    <cellStyle name="60% - 强调文字颜色 4 5" xfId="2041" xr:uid="{00000000-0005-0000-0000-000028080000}"/>
    <cellStyle name="60% - 强调文字颜色 4 5 2" xfId="2042" xr:uid="{00000000-0005-0000-0000-000029080000}"/>
    <cellStyle name="60% - 强调文字颜色 4 6" xfId="2043" xr:uid="{00000000-0005-0000-0000-00002A080000}"/>
    <cellStyle name="60% - 强调文字颜色 4 6 2" xfId="2044" xr:uid="{00000000-0005-0000-0000-00002B080000}"/>
    <cellStyle name="60% - 强调文字颜色 4 7" xfId="2045" xr:uid="{00000000-0005-0000-0000-00002C080000}"/>
    <cellStyle name="60% - 强调文字颜色 4 7 2" xfId="2046" xr:uid="{00000000-0005-0000-0000-00002D080000}"/>
    <cellStyle name="60% - 强调文字颜色 4 8" xfId="1056" xr:uid="{00000000-0005-0000-0000-00004F040000}"/>
    <cellStyle name="60% - 强调文字颜色 4 8 2" xfId="2048" xr:uid="{00000000-0005-0000-0000-00002F080000}"/>
    <cellStyle name="60% - 强调文字颜色 5 2" xfId="1586" xr:uid="{00000000-0005-0000-0000-000061060000}"/>
    <cellStyle name="60% - 强调文字颜色 5 2 2" xfId="2050" xr:uid="{00000000-0005-0000-0000-000031080000}"/>
    <cellStyle name="60% - 强调文字颜色 5 2 2 2" xfId="2051" xr:uid="{00000000-0005-0000-0000-000032080000}"/>
    <cellStyle name="60% - 强调文字颜色 5 2 3" xfId="2052" xr:uid="{00000000-0005-0000-0000-000033080000}"/>
    <cellStyle name="60% - 强调文字颜色 5 2 3 2" xfId="2053" xr:uid="{00000000-0005-0000-0000-000034080000}"/>
    <cellStyle name="60% - 强调文字颜色 5 2 4" xfId="2054" xr:uid="{00000000-0005-0000-0000-000035080000}"/>
    <cellStyle name="60% - 强调文字颜色 5 2 4 2" xfId="2055" xr:uid="{00000000-0005-0000-0000-000036080000}"/>
    <cellStyle name="60% - 强调文字颜色 5 2 5" xfId="1299" xr:uid="{00000000-0005-0000-0000-000042050000}"/>
    <cellStyle name="60% - 强调文字颜色 5 2 5 2" xfId="165" xr:uid="{00000000-0005-0000-0000-0000D4000000}"/>
    <cellStyle name="60% - 强调文字颜色 5 2 6" xfId="2056" xr:uid="{00000000-0005-0000-0000-000037080000}"/>
    <cellStyle name="60% - 强调文字颜色 5 2 6 2" xfId="2057" xr:uid="{00000000-0005-0000-0000-000038080000}"/>
    <cellStyle name="60% - 强调文字颜色 5 2 7" xfId="634" xr:uid="{00000000-0005-0000-0000-0000A9020000}"/>
    <cellStyle name="60% - 强调文字颜色 5 2 7 2" xfId="1783" xr:uid="{00000000-0005-0000-0000-000026070000}"/>
    <cellStyle name="60% - 强调文字颜色 5 2 8" xfId="1787" xr:uid="{00000000-0005-0000-0000-00002A070000}"/>
    <cellStyle name="60% - 强调文字颜色 5 2 8 2" xfId="137" xr:uid="{00000000-0005-0000-0000-0000AA000000}"/>
    <cellStyle name="60% - 强调文字颜色 5 2 9" xfId="1730" xr:uid="{00000000-0005-0000-0000-0000F1060000}"/>
    <cellStyle name="60% - 强调文字颜色 5 2_成本利润预算(公司目标)" xfId="1669" xr:uid="{00000000-0005-0000-0000-0000B4060000}"/>
    <cellStyle name="60% - 强调文字颜色 5 3" xfId="1591" xr:uid="{00000000-0005-0000-0000-000066060000}"/>
    <cellStyle name="60% - 强调文字颜色 5 3 2" xfId="1593" xr:uid="{00000000-0005-0000-0000-000068060000}"/>
    <cellStyle name="60% - 强调文字颜色 5 4" xfId="1595" xr:uid="{00000000-0005-0000-0000-00006A060000}"/>
    <cellStyle name="60% - 强调文字颜色 5 4 2" xfId="1597" xr:uid="{00000000-0005-0000-0000-00006C060000}"/>
    <cellStyle name="60% - 强调文字颜色 5 5" xfId="1599" xr:uid="{00000000-0005-0000-0000-00006E060000}"/>
    <cellStyle name="60% - 强调文字颜色 5 5 2" xfId="2058" xr:uid="{00000000-0005-0000-0000-000039080000}"/>
    <cellStyle name="60% - 强调文字颜色 5 6" xfId="2059" xr:uid="{00000000-0005-0000-0000-00003A080000}"/>
    <cellStyle name="60% - 强调文字颜色 5 6 2" xfId="2060" xr:uid="{00000000-0005-0000-0000-00003B080000}"/>
    <cellStyle name="60% - 强调文字颜色 5 7" xfId="238" xr:uid="{00000000-0005-0000-0000-00001D010000}"/>
    <cellStyle name="60% - 强调文字颜色 5 7 2" xfId="1778" xr:uid="{00000000-0005-0000-0000-000021070000}"/>
    <cellStyle name="60% - 强调文字颜色 5 8" xfId="1062" xr:uid="{00000000-0005-0000-0000-000055040000}"/>
    <cellStyle name="60% - 强调文字颜色 5 8 2" xfId="947" xr:uid="{00000000-0005-0000-0000-0000E2030000}"/>
    <cellStyle name="60% - 强调文字颜色 6 2" xfId="1588" xr:uid="{00000000-0005-0000-0000-000063060000}"/>
    <cellStyle name="60% - 强调文字颜色 6 2 2" xfId="2062" xr:uid="{00000000-0005-0000-0000-00003D080000}"/>
    <cellStyle name="60% - 强调文字颜色 6 2 2 2" xfId="2064" xr:uid="{00000000-0005-0000-0000-00003F080000}"/>
    <cellStyle name="60% - 强调文字颜色 6 2 3" xfId="2065" xr:uid="{00000000-0005-0000-0000-000040080000}"/>
    <cellStyle name="60% - 强调文字颜色 6 2 3 2" xfId="2066" xr:uid="{00000000-0005-0000-0000-000041080000}"/>
    <cellStyle name="60% - 强调文字颜色 6 2 4" xfId="1353" xr:uid="{00000000-0005-0000-0000-000078050000}"/>
    <cellStyle name="60% - 强调文字颜色 6 2 4 2" xfId="641" xr:uid="{00000000-0005-0000-0000-0000B0020000}"/>
    <cellStyle name="60% - 强调文字颜色 6 2 5" xfId="1319" xr:uid="{00000000-0005-0000-0000-000056050000}"/>
    <cellStyle name="60% - 强调文字颜色 6 2 5 2" xfId="1389" xr:uid="{00000000-0005-0000-0000-00009C050000}"/>
    <cellStyle name="60% - 强调文字颜色 6 2 6" xfId="1403" xr:uid="{00000000-0005-0000-0000-0000AA050000}"/>
    <cellStyle name="60% - 强调文字颜色 6 2 6 2" xfId="1406" xr:uid="{00000000-0005-0000-0000-0000AD050000}"/>
    <cellStyle name="60% - 强调文字颜色 6 2 7" xfId="1422" xr:uid="{00000000-0005-0000-0000-0000BD050000}"/>
    <cellStyle name="60% - 强调文字颜色 6 2 7 2" xfId="1087" xr:uid="{00000000-0005-0000-0000-00006E040000}"/>
    <cellStyle name="60% - 强调文字颜色 6 2 8" xfId="804" xr:uid="{00000000-0005-0000-0000-000053030000}"/>
    <cellStyle name="60% - 强调文字颜色 6 2 8 2" xfId="808" xr:uid="{00000000-0005-0000-0000-000057030000}"/>
    <cellStyle name="60% - 强调文字颜色 6 2 9" xfId="812" xr:uid="{00000000-0005-0000-0000-00005B030000}"/>
    <cellStyle name="60% - 强调文字颜色 6 2_成本利润预算(公司目标)" xfId="1927" xr:uid="{00000000-0005-0000-0000-0000B6070000}"/>
    <cellStyle name="60% - 强调文字颜色 6 3" xfId="567" xr:uid="{00000000-0005-0000-0000-000066020000}"/>
    <cellStyle name="60% - 强调文字颜色 6 3 2" xfId="38" xr:uid="{00000000-0005-0000-0000-000030000000}"/>
    <cellStyle name="60% - 强调文字颜色 6 4" xfId="280" xr:uid="{00000000-0005-0000-0000-000047010000}"/>
    <cellStyle name="60% - 强调文字颜色 6 4 2" xfId="574" xr:uid="{00000000-0005-0000-0000-00006D020000}"/>
    <cellStyle name="60% - 强调文字颜色 6 5" xfId="576" xr:uid="{00000000-0005-0000-0000-00006F020000}"/>
    <cellStyle name="60% - 强调文字颜色 6 5 2" xfId="156" xr:uid="{00000000-0005-0000-0000-0000C6000000}"/>
    <cellStyle name="60% - 强调文字颜色 6 6" xfId="400" xr:uid="{00000000-0005-0000-0000-0000BF010000}"/>
    <cellStyle name="60% - 强调文字颜色 6 6 2" xfId="2067" xr:uid="{00000000-0005-0000-0000-000042080000}"/>
    <cellStyle name="60% - 强调文字颜色 6 7" xfId="438" xr:uid="{00000000-0005-0000-0000-0000E5010000}"/>
    <cellStyle name="60% - 强调文字颜色 6 7 2" xfId="2069" xr:uid="{00000000-0005-0000-0000-000044080000}"/>
    <cellStyle name="60% - 强调文字颜色 6 8" xfId="60" xr:uid="{00000000-0005-0000-0000-00004B000000}"/>
    <cellStyle name="60% - 强调文字颜色 6 8 2" xfId="78" xr:uid="{00000000-0005-0000-0000-000060000000}"/>
    <cellStyle name="Calc Currency (0)" xfId="1344" xr:uid="{00000000-0005-0000-0000-00006F050000}"/>
    <cellStyle name="Comma [0]_laroux" xfId="2070" xr:uid="{00000000-0005-0000-0000-000045080000}"/>
    <cellStyle name="Comma_laroux" xfId="877" xr:uid="{00000000-0005-0000-0000-00009C030000}"/>
    <cellStyle name="comma-d" xfId="2072" xr:uid="{00000000-0005-0000-0000-000047080000}"/>
    <cellStyle name="Currency [0]_laroux" xfId="1463" xr:uid="{00000000-0005-0000-0000-0000E6050000}"/>
    <cellStyle name="Currency_laroux" xfId="393" xr:uid="{00000000-0005-0000-0000-0000B8010000}"/>
    <cellStyle name="Euro" xfId="2075" xr:uid="{00000000-0005-0000-0000-00004A080000}"/>
    <cellStyle name="Grey" xfId="451" xr:uid="{00000000-0005-0000-0000-0000F2010000}"/>
    <cellStyle name="Header1" xfId="2078" xr:uid="{00000000-0005-0000-0000-00004D080000}"/>
    <cellStyle name="Header2" xfId="2081" xr:uid="{00000000-0005-0000-0000-000050080000}"/>
    <cellStyle name="Header2 2" xfId="2083" xr:uid="{00000000-0005-0000-0000-000052080000}"/>
    <cellStyle name="Hyperlink" xfId="2084" xr:uid="{00000000-0005-0000-0000-000053080000}"/>
    <cellStyle name="Input [yellow]" xfId="2086" xr:uid="{00000000-0005-0000-0000-000055080000}"/>
    <cellStyle name="Input [yellow] 2" xfId="1072" xr:uid="{00000000-0005-0000-0000-00005F040000}"/>
    <cellStyle name="Normal - Style1" xfId="1083" xr:uid="{00000000-0005-0000-0000-00006A040000}"/>
    <cellStyle name="Normal_#10-Headcount" xfId="298" xr:uid="{00000000-0005-0000-0000-000059010000}"/>
    <cellStyle name="Percent [2]" xfId="2087" xr:uid="{00000000-0005-0000-0000-000056080000}"/>
    <cellStyle name="SAPBEXaggData" xfId="1994" xr:uid="{00000000-0005-0000-0000-0000F9070000}"/>
    <cellStyle name="SAPBEXaggDataEmph" xfId="1275" xr:uid="{00000000-0005-0000-0000-00002A050000}"/>
    <cellStyle name="SAPBEXaggItem" xfId="2090" xr:uid="{00000000-0005-0000-0000-000059080000}"/>
    <cellStyle name="SAPBEXaggItemX" xfId="236" xr:uid="{00000000-0005-0000-0000-00001B010000}"/>
    <cellStyle name="SAPBEXchaText" xfId="577" xr:uid="{00000000-0005-0000-0000-000070020000}"/>
    <cellStyle name="SAPBEXexcBad7" xfId="2091" xr:uid="{00000000-0005-0000-0000-00005A080000}"/>
    <cellStyle name="SAPBEXexcBad8" xfId="2092" xr:uid="{00000000-0005-0000-0000-00005B080000}"/>
    <cellStyle name="SAPBEXexcBad9" xfId="2093" xr:uid="{00000000-0005-0000-0000-00005C080000}"/>
    <cellStyle name="SAPBEXexcCritical4" xfId="2094" xr:uid="{00000000-0005-0000-0000-00005D080000}"/>
    <cellStyle name="SAPBEXexcCritical5" xfId="658" xr:uid="{00000000-0005-0000-0000-0000C1020000}"/>
    <cellStyle name="SAPBEXexcCritical6" xfId="1369" xr:uid="{00000000-0005-0000-0000-000088050000}"/>
    <cellStyle name="SAPBEXexcGood1" xfId="1800" xr:uid="{00000000-0005-0000-0000-000037070000}"/>
    <cellStyle name="SAPBEXexcGood2" xfId="1807" xr:uid="{00000000-0005-0000-0000-00003E070000}"/>
    <cellStyle name="SAPBEXexcGood3" xfId="2096" xr:uid="{00000000-0005-0000-0000-00005F080000}"/>
    <cellStyle name="SAPBEXfilterDrill" xfId="2098" xr:uid="{00000000-0005-0000-0000-000061080000}"/>
    <cellStyle name="SAPBEXfilterItem" xfId="2101" xr:uid="{00000000-0005-0000-0000-000064080000}"/>
    <cellStyle name="SAPBEXfilterText" xfId="2102" xr:uid="{00000000-0005-0000-0000-000065080000}"/>
    <cellStyle name="SAPBEXformats" xfId="2068" xr:uid="{00000000-0005-0000-0000-000043080000}"/>
    <cellStyle name="SAPBEXheaderItem" xfId="2103" xr:uid="{00000000-0005-0000-0000-000066080000}"/>
    <cellStyle name="SAPBEXheaderText" xfId="239" xr:uid="{00000000-0005-0000-0000-00001E010000}"/>
    <cellStyle name="SAPBEXHLevel0" xfId="1756" xr:uid="{00000000-0005-0000-0000-00000B070000}"/>
    <cellStyle name="SAPBEXHLevel0X" xfId="526" xr:uid="{00000000-0005-0000-0000-00003D020000}"/>
    <cellStyle name="SAPBEXHLevel1" xfId="1911" xr:uid="{00000000-0005-0000-0000-0000A6070000}"/>
    <cellStyle name="SAPBEXHLevel1X" xfId="2105" xr:uid="{00000000-0005-0000-0000-000068080000}"/>
    <cellStyle name="SAPBEXHLevel2" xfId="1918" xr:uid="{00000000-0005-0000-0000-0000AD070000}"/>
    <cellStyle name="SAPBEXHLevel2X" xfId="2106" xr:uid="{00000000-0005-0000-0000-000069080000}"/>
    <cellStyle name="SAPBEXHLevel3" xfId="1210" xr:uid="{00000000-0005-0000-0000-0000E9040000}"/>
    <cellStyle name="SAPBEXHLevel3X" xfId="2107" xr:uid="{00000000-0005-0000-0000-00006A080000}"/>
    <cellStyle name="SAPBEXresData" xfId="185" xr:uid="{00000000-0005-0000-0000-0000E8000000}"/>
    <cellStyle name="SAPBEXresDataEmph" xfId="2109" xr:uid="{00000000-0005-0000-0000-00006C080000}"/>
    <cellStyle name="SAPBEXresItem" xfId="5" xr:uid="{00000000-0005-0000-0000-000007000000}"/>
    <cellStyle name="SAPBEXresItemX" xfId="2110" xr:uid="{00000000-0005-0000-0000-00006D080000}"/>
    <cellStyle name="SAPBEXstdData" xfId="716" xr:uid="{00000000-0005-0000-0000-0000FB020000}"/>
    <cellStyle name="SAPBEXstdDataEmph" xfId="2111" xr:uid="{00000000-0005-0000-0000-00006E080000}"/>
    <cellStyle name="SAPBEXstdItem" xfId="2112" xr:uid="{00000000-0005-0000-0000-00006F080000}"/>
    <cellStyle name="SAPBEXstdItemX" xfId="2113" xr:uid="{00000000-0005-0000-0000-000070080000}"/>
    <cellStyle name="SAPBEXtitle" xfId="2116" xr:uid="{00000000-0005-0000-0000-000073080000}"/>
    <cellStyle name="SAPBEXundefined" xfId="1418" xr:uid="{00000000-0005-0000-0000-0000B9050000}"/>
    <cellStyle name="Style 1" xfId="272" xr:uid="{00000000-0005-0000-0000-00003F010000}"/>
    <cellStyle name="百分比" xfId="39" builtinId="5"/>
    <cellStyle name="百分比 2" xfId="1937" xr:uid="{00000000-0005-0000-0000-0000C0070000}"/>
    <cellStyle name="百分比 3" xfId="1284" xr:uid="{00000000-0005-0000-0000-000033050000}"/>
    <cellStyle name="标题 1 2" xfId="2117" xr:uid="{00000000-0005-0000-0000-000074080000}"/>
    <cellStyle name="标题 1 2 2" xfId="2118" xr:uid="{00000000-0005-0000-0000-000075080000}"/>
    <cellStyle name="标题 1 2 2 2" xfId="1104" xr:uid="{00000000-0005-0000-0000-00007F040000}"/>
    <cellStyle name="标题 1 2 3" xfId="2119" xr:uid="{00000000-0005-0000-0000-000076080000}"/>
    <cellStyle name="标题 1 2 3 2" xfId="2120" xr:uid="{00000000-0005-0000-0000-000077080000}"/>
    <cellStyle name="标题 1 2 4" xfId="2121" xr:uid="{00000000-0005-0000-0000-000078080000}"/>
    <cellStyle name="标题 1 2 4 2" xfId="963" xr:uid="{00000000-0005-0000-0000-0000F2030000}"/>
    <cellStyle name="标题 1 2 5" xfId="474" xr:uid="{00000000-0005-0000-0000-000009020000}"/>
    <cellStyle name="标题 1 2 5 2" xfId="2122" xr:uid="{00000000-0005-0000-0000-000079080000}"/>
    <cellStyle name="标题 1 2 6" xfId="2123" xr:uid="{00000000-0005-0000-0000-00007A080000}"/>
    <cellStyle name="标题 1 2 6 2" xfId="2125" xr:uid="{00000000-0005-0000-0000-00007C080000}"/>
    <cellStyle name="标题 1 2 7" xfId="2126" xr:uid="{00000000-0005-0000-0000-00007D080000}"/>
    <cellStyle name="标题 1 2 7 2" xfId="125" xr:uid="{00000000-0005-0000-0000-00009B000000}"/>
    <cellStyle name="标题 1 2 8" xfId="2127" xr:uid="{00000000-0005-0000-0000-00007E080000}"/>
    <cellStyle name="标题 1 2 8 2" xfId="2128" xr:uid="{00000000-0005-0000-0000-00007F080000}"/>
    <cellStyle name="标题 1 2 9" xfId="2130" xr:uid="{00000000-0005-0000-0000-000081080000}"/>
    <cellStyle name="标题 1 2_成本利润预算(公司目标)" xfId="75" xr:uid="{00000000-0005-0000-0000-00005D000000}"/>
    <cellStyle name="标题 1 3" xfId="1563" xr:uid="{00000000-0005-0000-0000-00004A060000}"/>
    <cellStyle name="标题 1 3 2" xfId="1627" xr:uid="{00000000-0005-0000-0000-00008A060000}"/>
    <cellStyle name="标题 1 4" xfId="1629" xr:uid="{00000000-0005-0000-0000-00008C060000}"/>
    <cellStyle name="标题 1 4 2" xfId="158" xr:uid="{00000000-0005-0000-0000-0000C9000000}"/>
    <cellStyle name="标题 1 5" xfId="2132" xr:uid="{00000000-0005-0000-0000-000083080000}"/>
    <cellStyle name="标题 1 5 2" xfId="69" xr:uid="{00000000-0005-0000-0000-000056000000}"/>
    <cellStyle name="标题 1 6" xfId="2134" xr:uid="{00000000-0005-0000-0000-000085080000}"/>
    <cellStyle name="标题 1 6 2" xfId="2136" xr:uid="{00000000-0005-0000-0000-000087080000}"/>
    <cellStyle name="标题 1 7" xfId="2138" xr:uid="{00000000-0005-0000-0000-000089080000}"/>
    <cellStyle name="标题 1 7 2" xfId="2139" xr:uid="{00000000-0005-0000-0000-00008A080000}"/>
    <cellStyle name="标题 1 8" xfId="697" xr:uid="{00000000-0005-0000-0000-0000E8020000}"/>
    <cellStyle name="标题 1 8 2" xfId="699" xr:uid="{00000000-0005-0000-0000-0000EA020000}"/>
    <cellStyle name="标题 10" xfId="2142" xr:uid="{00000000-0005-0000-0000-00008D080000}"/>
    <cellStyle name="标题 10 2" xfId="2143" xr:uid="{00000000-0005-0000-0000-00008E080000}"/>
    <cellStyle name="标题 11" xfId="2144" xr:uid="{00000000-0005-0000-0000-00008F080000}"/>
    <cellStyle name="标题 11 2" xfId="2145" xr:uid="{00000000-0005-0000-0000-000090080000}"/>
    <cellStyle name="标题 2 2" xfId="2147" xr:uid="{00000000-0005-0000-0000-000092080000}"/>
    <cellStyle name="标题 2 2 2" xfId="2148" xr:uid="{00000000-0005-0000-0000-000093080000}"/>
    <cellStyle name="标题 2 2 2 2" xfId="1478" xr:uid="{00000000-0005-0000-0000-0000F5050000}"/>
    <cellStyle name="标题 2 2 3" xfId="2149" xr:uid="{00000000-0005-0000-0000-000094080000}"/>
    <cellStyle name="标题 2 2 3 2" xfId="1506" xr:uid="{00000000-0005-0000-0000-000011060000}"/>
    <cellStyle name="标题 2 2 4" xfId="2150" xr:uid="{00000000-0005-0000-0000-000095080000}"/>
    <cellStyle name="标题 2 2 4 2" xfId="1541" xr:uid="{00000000-0005-0000-0000-000034060000}"/>
    <cellStyle name="标题 2 2 5" xfId="2151" xr:uid="{00000000-0005-0000-0000-000096080000}"/>
    <cellStyle name="标题 2 2 5 2" xfId="1207" xr:uid="{00000000-0005-0000-0000-0000E6040000}"/>
    <cellStyle name="标题 2 2 6" xfId="1040" xr:uid="{00000000-0005-0000-0000-00003F040000}"/>
    <cellStyle name="标题 2 2 6 2" xfId="45" xr:uid="{00000000-0005-0000-0000-000037000000}"/>
    <cellStyle name="标题 2 2 7" xfId="117" xr:uid="{00000000-0005-0000-0000-000091000000}"/>
    <cellStyle name="标题 2 2 7 2" xfId="325" xr:uid="{00000000-0005-0000-0000-000074010000}"/>
    <cellStyle name="标题 2 2 8" xfId="1042" xr:uid="{00000000-0005-0000-0000-000041040000}"/>
    <cellStyle name="标题 2 2 8 2" xfId="2153" xr:uid="{00000000-0005-0000-0000-000098080000}"/>
    <cellStyle name="标题 2 2 9" xfId="2154" xr:uid="{00000000-0005-0000-0000-000099080000}"/>
    <cellStyle name="标题 2 2_成本利润预算(公司目标)" xfId="2156" xr:uid="{00000000-0005-0000-0000-00009B080000}"/>
    <cellStyle name="标题 2 3" xfId="1632" xr:uid="{00000000-0005-0000-0000-00008F060000}"/>
    <cellStyle name="标题 2 3 2" xfId="1634" xr:uid="{00000000-0005-0000-0000-000091060000}"/>
    <cellStyle name="标题 2 4" xfId="1636" xr:uid="{00000000-0005-0000-0000-000093060000}"/>
    <cellStyle name="标题 2 4 2" xfId="2157" xr:uid="{00000000-0005-0000-0000-00009C080000}"/>
    <cellStyle name="标题 2 5" xfId="271" xr:uid="{00000000-0005-0000-0000-00003E010000}"/>
    <cellStyle name="标题 2 5 2" xfId="2158" xr:uid="{00000000-0005-0000-0000-00009D080000}"/>
    <cellStyle name="标题 2 6" xfId="2159" xr:uid="{00000000-0005-0000-0000-00009E080000}"/>
    <cellStyle name="标题 2 6 2" xfId="2160" xr:uid="{00000000-0005-0000-0000-00009F080000}"/>
    <cellStyle name="标题 2 7" xfId="2161" xr:uid="{00000000-0005-0000-0000-0000A0080000}"/>
    <cellStyle name="标题 2 7 2" xfId="2163" xr:uid="{00000000-0005-0000-0000-0000A2080000}"/>
    <cellStyle name="标题 2 8" xfId="708" xr:uid="{00000000-0005-0000-0000-0000F3020000}"/>
    <cellStyle name="标题 2 8 2" xfId="154" xr:uid="{00000000-0005-0000-0000-0000C2000000}"/>
    <cellStyle name="标题 3 2" xfId="2164" xr:uid="{00000000-0005-0000-0000-0000A3080000}"/>
    <cellStyle name="标题 3 2 2" xfId="2166" xr:uid="{00000000-0005-0000-0000-0000A5080000}"/>
    <cellStyle name="标题 3 2 2 2" xfId="2168" xr:uid="{00000000-0005-0000-0000-0000A7080000}"/>
    <cellStyle name="标题 3 2 3" xfId="1577" xr:uid="{00000000-0005-0000-0000-000058060000}"/>
    <cellStyle name="标题 3 2 3 2" xfId="2170" xr:uid="{00000000-0005-0000-0000-0000A9080000}"/>
    <cellStyle name="标题 3 2 4" xfId="2172" xr:uid="{00000000-0005-0000-0000-0000AB080000}"/>
    <cellStyle name="标题 3 2 4 2" xfId="2174" xr:uid="{00000000-0005-0000-0000-0000AD080000}"/>
    <cellStyle name="标题 3 2 5" xfId="2176" xr:uid="{00000000-0005-0000-0000-0000AF080000}"/>
    <cellStyle name="标题 3 2 5 2" xfId="2178" xr:uid="{00000000-0005-0000-0000-0000B1080000}"/>
    <cellStyle name="标题 3 2 6" xfId="1443" xr:uid="{00000000-0005-0000-0000-0000D2050000}"/>
    <cellStyle name="标题 3 2 6 2" xfId="2180" xr:uid="{00000000-0005-0000-0000-0000B3080000}"/>
    <cellStyle name="标题 3 2 7" xfId="1488" xr:uid="{00000000-0005-0000-0000-0000FF050000}"/>
    <cellStyle name="标题 3 2 7 2" xfId="1490" xr:uid="{00000000-0005-0000-0000-000001060000}"/>
    <cellStyle name="标题 3 2 8" xfId="258" xr:uid="{00000000-0005-0000-0000-000031010000}"/>
    <cellStyle name="标题 3 2 8 2" xfId="2182" xr:uid="{00000000-0005-0000-0000-0000B5080000}"/>
    <cellStyle name="标题 3 2 9" xfId="2184" xr:uid="{00000000-0005-0000-0000-0000B7080000}"/>
    <cellStyle name="标题 3 2_成本利润预算(公司目标)" xfId="2187" xr:uid="{00000000-0005-0000-0000-0000BA080000}"/>
    <cellStyle name="标题 3 3" xfId="2188" xr:uid="{00000000-0005-0000-0000-0000BB080000}"/>
    <cellStyle name="标题 3 3 2" xfId="2189" xr:uid="{00000000-0005-0000-0000-0000BC080000}"/>
    <cellStyle name="标题 3 4" xfId="2190" xr:uid="{00000000-0005-0000-0000-0000BD080000}"/>
    <cellStyle name="标题 3 4 2" xfId="2191" xr:uid="{00000000-0005-0000-0000-0000BE080000}"/>
    <cellStyle name="标题 3 5" xfId="2192" xr:uid="{00000000-0005-0000-0000-0000BF080000}"/>
    <cellStyle name="标题 3 5 2" xfId="1641" xr:uid="{00000000-0005-0000-0000-000098060000}"/>
    <cellStyle name="标题 3 6" xfId="2193" xr:uid="{00000000-0005-0000-0000-0000C0080000}"/>
    <cellStyle name="标题 3 6 2" xfId="764" xr:uid="{00000000-0005-0000-0000-00002B030000}"/>
    <cellStyle name="标题 3 7" xfId="2195" xr:uid="{00000000-0005-0000-0000-0000C2080000}"/>
    <cellStyle name="标题 3 7 2" xfId="2196" xr:uid="{00000000-0005-0000-0000-0000C3080000}"/>
    <cellStyle name="标题 3 8" xfId="2198" xr:uid="{00000000-0005-0000-0000-0000C5080000}"/>
    <cellStyle name="标题 3 8 2" xfId="2199" xr:uid="{00000000-0005-0000-0000-0000C6080000}"/>
    <cellStyle name="标题 4 2" xfId="2185" xr:uid="{00000000-0005-0000-0000-0000B8080000}"/>
    <cellStyle name="标题 4 2 2" xfId="2200" xr:uid="{00000000-0005-0000-0000-0000C7080000}"/>
    <cellStyle name="标题 4 2 2 2" xfId="1190" xr:uid="{00000000-0005-0000-0000-0000D5040000}"/>
    <cellStyle name="标题 4 2 3" xfId="432" xr:uid="{00000000-0005-0000-0000-0000DF010000}"/>
    <cellStyle name="标题 4 2 3 2" xfId="1193" xr:uid="{00000000-0005-0000-0000-0000D8040000}"/>
    <cellStyle name="标题 4 2 4" xfId="2115" xr:uid="{00000000-0005-0000-0000-000072080000}"/>
    <cellStyle name="标题 4 2 4 2" xfId="106" xr:uid="{00000000-0005-0000-0000-000083000000}"/>
    <cellStyle name="标题 4 2 5" xfId="2201" xr:uid="{00000000-0005-0000-0000-0000C8080000}"/>
    <cellStyle name="标题 4 2 5 2" xfId="1202" xr:uid="{00000000-0005-0000-0000-0000E1040000}"/>
    <cellStyle name="标题 4 2 6" xfId="2202" xr:uid="{00000000-0005-0000-0000-0000C9080000}"/>
    <cellStyle name="标题 4 2 6 2" xfId="530" xr:uid="{00000000-0005-0000-0000-000041020000}"/>
    <cellStyle name="标题 4 2 7" xfId="1514" xr:uid="{00000000-0005-0000-0000-000019060000}"/>
    <cellStyle name="标题 4 2 7 2" xfId="597" xr:uid="{00000000-0005-0000-0000-000084020000}"/>
    <cellStyle name="标题 4 2 8" xfId="2203" xr:uid="{00000000-0005-0000-0000-0000CA080000}"/>
    <cellStyle name="标题 4 2 8 2" xfId="644" xr:uid="{00000000-0005-0000-0000-0000B3020000}"/>
    <cellStyle name="标题 4 2 9" xfId="2204" xr:uid="{00000000-0005-0000-0000-0000CB080000}"/>
    <cellStyle name="标题 4 3" xfId="1965" xr:uid="{00000000-0005-0000-0000-0000DC070000}"/>
    <cellStyle name="标题 4 3 2" xfId="2205" xr:uid="{00000000-0005-0000-0000-0000CC080000}"/>
    <cellStyle name="标题 4 4" xfId="2207" xr:uid="{00000000-0005-0000-0000-0000CE080000}"/>
    <cellStyle name="标题 4 4 2" xfId="2209" xr:uid="{00000000-0005-0000-0000-0000D0080000}"/>
    <cellStyle name="标题 4 5" xfId="2211" xr:uid="{00000000-0005-0000-0000-0000D2080000}"/>
    <cellStyle name="标题 4 5 2" xfId="2213" xr:uid="{00000000-0005-0000-0000-0000D4080000}"/>
    <cellStyle name="标题 4 6" xfId="2215" xr:uid="{00000000-0005-0000-0000-0000D6080000}"/>
    <cellStyle name="标题 4 6 2" xfId="2217" xr:uid="{00000000-0005-0000-0000-0000D8080000}"/>
    <cellStyle name="标题 4 7" xfId="2033" xr:uid="{00000000-0005-0000-0000-000020080000}"/>
    <cellStyle name="标题 4 7 2" xfId="2219" xr:uid="{00000000-0005-0000-0000-0000DA080000}"/>
    <cellStyle name="标题 4 8" xfId="2221" xr:uid="{00000000-0005-0000-0000-0000DC080000}"/>
    <cellStyle name="标题 4 8 2" xfId="2222" xr:uid="{00000000-0005-0000-0000-0000DD080000}"/>
    <cellStyle name="标题 5" xfId="498" xr:uid="{00000000-0005-0000-0000-000021020000}"/>
    <cellStyle name="标题 5 2" xfId="503" xr:uid="{00000000-0005-0000-0000-000026020000}"/>
    <cellStyle name="标题 5 2 2" xfId="2223" xr:uid="{00000000-0005-0000-0000-0000DE080000}"/>
    <cellStyle name="标题 5 3" xfId="2225" xr:uid="{00000000-0005-0000-0000-0000E0080000}"/>
    <cellStyle name="标题 5 3 2" xfId="150" xr:uid="{00000000-0005-0000-0000-0000BE000000}"/>
    <cellStyle name="标题 5 4" xfId="2226" xr:uid="{00000000-0005-0000-0000-0000E1080000}"/>
    <cellStyle name="标题 5 4 2" xfId="2227" xr:uid="{00000000-0005-0000-0000-0000E2080000}"/>
    <cellStyle name="标题 5 5" xfId="145" xr:uid="{00000000-0005-0000-0000-0000B6000000}"/>
    <cellStyle name="标题 5 5 2" xfId="2228" xr:uid="{00000000-0005-0000-0000-0000E3080000}"/>
    <cellStyle name="标题 5 6" xfId="2229" xr:uid="{00000000-0005-0000-0000-0000E4080000}"/>
    <cellStyle name="标题 5 6 2" xfId="2104" xr:uid="{00000000-0005-0000-0000-000067080000}"/>
    <cellStyle name="标题 5 7" xfId="2230" xr:uid="{00000000-0005-0000-0000-0000E5080000}"/>
    <cellStyle name="标题 5 7 2" xfId="2231" xr:uid="{00000000-0005-0000-0000-0000E6080000}"/>
    <cellStyle name="标题 5 8" xfId="2232" xr:uid="{00000000-0005-0000-0000-0000E7080000}"/>
    <cellStyle name="标题 5 8 2" xfId="2233" xr:uid="{00000000-0005-0000-0000-0000E8080000}"/>
    <cellStyle name="标题 5 9" xfId="2234" xr:uid="{00000000-0005-0000-0000-0000E9080000}"/>
    <cellStyle name="标题 6" xfId="508" xr:uid="{00000000-0005-0000-0000-00002B020000}"/>
    <cellStyle name="标题 6 2" xfId="2235" xr:uid="{00000000-0005-0000-0000-0000EA080000}"/>
    <cellStyle name="标题 7" xfId="1303" xr:uid="{00000000-0005-0000-0000-000046050000}"/>
    <cellStyle name="标题 7 2" xfId="1309" xr:uid="{00000000-0005-0000-0000-00004C050000}"/>
    <cellStyle name="标题 8" xfId="1607" xr:uid="{00000000-0005-0000-0000-000076060000}"/>
    <cellStyle name="标题 8 2" xfId="1609" xr:uid="{00000000-0005-0000-0000-000078060000}"/>
    <cellStyle name="标题 9" xfId="1612" xr:uid="{00000000-0005-0000-0000-00007B060000}"/>
    <cellStyle name="标题 9 2" xfId="2236" xr:uid="{00000000-0005-0000-0000-0000EB080000}"/>
    <cellStyle name="差 2" xfId="2239" xr:uid="{00000000-0005-0000-0000-0000EE080000}"/>
    <cellStyle name="差 2 2" xfId="2241" xr:uid="{00000000-0005-0000-0000-0000F0080000}"/>
    <cellStyle name="差 2 2 2" xfId="2242" xr:uid="{00000000-0005-0000-0000-0000F1080000}"/>
    <cellStyle name="差 2 3" xfId="2243" xr:uid="{00000000-0005-0000-0000-0000F2080000}"/>
    <cellStyle name="差 2 3 2" xfId="122" xr:uid="{00000000-0005-0000-0000-000098000000}"/>
    <cellStyle name="差 2 4" xfId="2244" xr:uid="{00000000-0005-0000-0000-0000F3080000}"/>
    <cellStyle name="差 2 4 2" xfId="2245" xr:uid="{00000000-0005-0000-0000-0000F4080000}"/>
    <cellStyle name="差 2 5" xfId="1401" xr:uid="{00000000-0005-0000-0000-0000A8050000}"/>
    <cellStyle name="差 2 5 2" xfId="2246" xr:uid="{00000000-0005-0000-0000-0000F5080000}"/>
    <cellStyle name="差 2 6" xfId="2247" xr:uid="{00000000-0005-0000-0000-0000F6080000}"/>
    <cellStyle name="差 2 6 2" xfId="2248" xr:uid="{00000000-0005-0000-0000-0000F7080000}"/>
    <cellStyle name="差 2 7" xfId="2073" xr:uid="{00000000-0005-0000-0000-000048080000}"/>
    <cellStyle name="差 2 7 2" xfId="2250" xr:uid="{00000000-0005-0000-0000-0000F9080000}"/>
    <cellStyle name="差 2 8" xfId="262" xr:uid="{00000000-0005-0000-0000-000035010000}"/>
    <cellStyle name="差 2 8 2" xfId="628" xr:uid="{00000000-0005-0000-0000-0000A3020000}"/>
    <cellStyle name="差 2 9" xfId="99" xr:uid="{00000000-0005-0000-0000-00007B000000}"/>
    <cellStyle name="差 2_成本利润预算(公司目标)" xfId="48" xr:uid="{00000000-0005-0000-0000-00003B000000}"/>
    <cellStyle name="差 3" xfId="1801" xr:uid="{00000000-0005-0000-0000-000038070000}"/>
    <cellStyle name="差 3 2" xfId="1804" xr:uid="{00000000-0005-0000-0000-00003B070000}"/>
    <cellStyle name="差 4" xfId="1808" xr:uid="{00000000-0005-0000-0000-00003F070000}"/>
    <cellStyle name="差 4 2" xfId="2141" xr:uid="{00000000-0005-0000-0000-00008C080000}"/>
    <cellStyle name="差 5" xfId="2097" xr:uid="{00000000-0005-0000-0000-000060080000}"/>
    <cellStyle name="差 5 2" xfId="821" xr:uid="{00000000-0005-0000-0000-000064030000}"/>
    <cellStyle name="差 6" xfId="2251" xr:uid="{00000000-0005-0000-0000-0000FA080000}"/>
    <cellStyle name="差 6 2" xfId="882" xr:uid="{00000000-0005-0000-0000-0000A1030000}"/>
    <cellStyle name="差 7" xfId="76" xr:uid="{00000000-0005-0000-0000-00005E000000}"/>
    <cellStyle name="差 7 2" xfId="449" xr:uid="{00000000-0005-0000-0000-0000F0010000}"/>
    <cellStyle name="差 8" xfId="2252" xr:uid="{00000000-0005-0000-0000-0000FB080000}"/>
    <cellStyle name="差 8 2" xfId="2253" xr:uid="{00000000-0005-0000-0000-0000FC080000}"/>
    <cellStyle name="差_PBT0305仪征资产分公司2009年度计划上报" xfId="2021" xr:uid="{00000000-0005-0000-0000-000014080000}"/>
    <cellStyle name="差_Sheet1" xfId="2197" xr:uid="{00000000-0005-0000-0000-0000C4080000}"/>
    <cellStyle name="差_安庆" xfId="1131" xr:uid="{00000000-0005-0000-0000-00009A040000}"/>
    <cellStyle name="差_报表" xfId="827" xr:uid="{00000000-0005-0000-0000-00006A030000}"/>
    <cellStyle name="差_产品产销表" xfId="1347" xr:uid="{00000000-0005-0000-0000-000072050000}"/>
    <cellStyle name="差_产品产销表_PBT0305仪征资产分公司2009年度计划上报" xfId="2194" xr:uid="{00000000-0005-0000-0000-0000C1080000}"/>
    <cellStyle name="差_产品产销表_一季度计划上报规范格式v1.00" xfId="229" xr:uid="{00000000-0005-0000-0000-000014010000}"/>
    <cellStyle name="差_分析附表---2013比上年" xfId="482" xr:uid="{00000000-0005-0000-0000-000011020000}"/>
    <cellStyle name="差_国资委预算报表" xfId="2254" xr:uid="{00000000-0005-0000-0000-0000FD080000}"/>
    <cellStyle name="差_化工计划优化报表(四季度）" xfId="1797" xr:uid="{00000000-0005-0000-0000-000034070000}"/>
    <cellStyle name="差_化工计划优化报表722" xfId="2255" xr:uid="{00000000-0005-0000-0000-0000FE080000}"/>
    <cellStyle name="差_化工计划优化报表8" xfId="2257" xr:uid="{00000000-0005-0000-0000-000000090000}"/>
    <cellStyle name="差_化纤分牌号产品产销表" xfId="131" xr:uid="{00000000-0005-0000-0000-0000A2000000}"/>
    <cellStyle name="差_化纤分牌号产品产销表_PBT0305仪征资产分公司2009年度计划上报" xfId="2258" xr:uid="{00000000-0005-0000-0000-000001090000}"/>
    <cellStyle name="差_化纤分牌号产品产销表_一季度计划上报规范格式v1.00" xfId="2259" xr:uid="{00000000-0005-0000-0000-000002090000}"/>
    <cellStyle name="差_洛阳-于百双整理" xfId="1847" xr:uid="{00000000-0005-0000-0000-000066070000}"/>
    <cellStyle name="差_齐鲁化工轻油" xfId="2260" xr:uid="{00000000-0005-0000-0000-000003090000}"/>
    <cellStyle name="差_齐鲁检修" xfId="2099" xr:uid="{00000000-0005-0000-0000-000062080000}"/>
    <cellStyle name="差_齐鲁物料互供" xfId="2152" xr:uid="{00000000-0005-0000-0000-000097080000}"/>
    <cellStyle name="差_其他销售配置" xfId="2261" xr:uid="{00000000-0005-0000-0000-000004090000}"/>
    <cellStyle name="差_上海标准报表" xfId="2262" xr:uid="{00000000-0005-0000-0000-000005090000}"/>
    <cellStyle name="差_上海化工计划优化报表8月" xfId="2146" xr:uid="{00000000-0005-0000-0000-000091080000}"/>
    <cellStyle name="差_树脂分牌号产品产销表" xfId="16" xr:uid="{00000000-0005-0000-0000-000014000000}"/>
    <cellStyle name="差_树脂分牌号产品产销表_PBT0305仪征资产分公司2009年度计划上报" xfId="1473" xr:uid="{00000000-0005-0000-0000-0000F0050000}"/>
    <cellStyle name="差_树脂分牌号产品产销表_一季度计划上报规范格式v1.00" xfId="546" xr:uid="{00000000-0005-0000-0000-000051020000}"/>
    <cellStyle name="差_橡胶分牌号产品产销表" xfId="900" xr:uid="{00000000-0005-0000-0000-0000B3030000}"/>
    <cellStyle name="差_橡胶分牌号产品产销表_PBT0305仪征资产分公司2009年度计划上报" xfId="2263" xr:uid="{00000000-0005-0000-0000-000006090000}"/>
    <cellStyle name="差_橡胶分牌号产品产销表_一季度计划上报规范格式v1.00" xfId="2029" xr:uid="{00000000-0005-0000-0000-00001C080000}"/>
    <cellStyle name="差_新建装置" xfId="951" xr:uid="{00000000-0005-0000-0000-0000E6030000}"/>
    <cellStyle name="差_新建装置_PBT0305仪征资产分公司2009年度计划上报" xfId="1523" xr:uid="{00000000-0005-0000-0000-000022060000}"/>
    <cellStyle name="差_新建装置_一季度计划上报规范格式v1.00" xfId="2264" xr:uid="{00000000-0005-0000-0000-000007090000}"/>
    <cellStyle name="差_一季度计划上报规范格式v1.00" xfId="2027" xr:uid="{00000000-0005-0000-0000-00001A080000}"/>
    <cellStyle name="常规" xfId="0" builtinId="0"/>
    <cellStyle name="常规 10" xfId="313" xr:uid="{00000000-0005-0000-0000-000068010000}"/>
    <cellStyle name="常规 10 2" xfId="242" xr:uid="{00000000-0005-0000-0000-000021010000}"/>
    <cellStyle name="常规 10 2 2" xfId="2265" xr:uid="{00000000-0005-0000-0000-000008090000}"/>
    <cellStyle name="常规 10_成本利润预算(公司目标)" xfId="2266" xr:uid="{00000000-0005-0000-0000-000009090000}"/>
    <cellStyle name="常规 11" xfId="2267" xr:uid="{00000000-0005-0000-0000-00000A090000}"/>
    <cellStyle name="常规 11 2" xfId="215" xr:uid="{00000000-0005-0000-0000-000006010000}"/>
    <cellStyle name="常规 12" xfId="2269" xr:uid="{00000000-0005-0000-0000-00000C090000}"/>
    <cellStyle name="常规 13" xfId="691" xr:uid="{00000000-0005-0000-0000-0000E2020000}"/>
    <cellStyle name="常规 13 2" xfId="2270" xr:uid="{00000000-0005-0000-0000-00000D090000}"/>
    <cellStyle name="常规 13 3" xfId="2271" xr:uid="{00000000-0005-0000-0000-00000E090000}"/>
    <cellStyle name="常规 13 4" xfId="1762" xr:uid="{00000000-0005-0000-0000-000011070000}"/>
    <cellStyle name="常规 13_成本利润预算(公司目标)" xfId="2272" xr:uid="{00000000-0005-0000-0000-00000F090000}"/>
    <cellStyle name="常规 14" xfId="2273" xr:uid="{00000000-0005-0000-0000-000010090000}"/>
    <cellStyle name="常规 15" xfId="2037" xr:uid="{00000000-0005-0000-0000-000024080000}"/>
    <cellStyle name="常规 16" xfId="2275" xr:uid="{00000000-0005-0000-0000-000012090000}"/>
    <cellStyle name="常规 17" xfId="2278" xr:uid="{00000000-0005-0000-0000-000015090000}"/>
    <cellStyle name="常规 18" xfId="1255" xr:uid="{00000000-0005-0000-0000-000016050000}"/>
    <cellStyle name="常规 19" xfId="1260" xr:uid="{00000000-0005-0000-0000-00001B050000}"/>
    <cellStyle name="常规 2" xfId="2280" xr:uid="{00000000-0005-0000-0000-000017090000}"/>
    <cellStyle name="常规 2 10" xfId="2282" xr:uid="{00000000-0005-0000-0000-000019090000}"/>
    <cellStyle name="常规 2 11" xfId="1900" xr:uid="{00000000-0005-0000-0000-00009B070000}"/>
    <cellStyle name="常规 2 12" xfId="2284" xr:uid="{00000000-0005-0000-0000-00001B090000}"/>
    <cellStyle name="常规 2 13" xfId="653" xr:uid="{00000000-0005-0000-0000-0000BC020000}"/>
    <cellStyle name="常规 2 2" xfId="767" xr:uid="{00000000-0005-0000-0000-00002E030000}"/>
    <cellStyle name="常规 2 2 2" xfId="2285" xr:uid="{00000000-0005-0000-0000-00001C090000}"/>
    <cellStyle name="常规 2 2 2 2" xfId="2286" xr:uid="{00000000-0005-0000-0000-00001D090000}"/>
    <cellStyle name="常规 2 2 2 2 2" xfId="2287" xr:uid="{00000000-0005-0000-0000-00001E090000}"/>
    <cellStyle name="常规 2 2 2 3" xfId="1451" xr:uid="{00000000-0005-0000-0000-0000DA050000}"/>
    <cellStyle name="常规 2 2 3" xfId="2288" xr:uid="{00000000-0005-0000-0000-00001F090000}"/>
    <cellStyle name="常规 2 2 3 2" xfId="2289" xr:uid="{00000000-0005-0000-0000-000020090000}"/>
    <cellStyle name="常规 2 2 4" xfId="2290" xr:uid="{00000000-0005-0000-0000-000021090000}"/>
    <cellStyle name="常规 2 2 4 2" xfId="2291" xr:uid="{00000000-0005-0000-0000-000022090000}"/>
    <cellStyle name="常规 2 2 5" xfId="2292" xr:uid="{00000000-0005-0000-0000-000023090000}"/>
    <cellStyle name="常规 2 2 5 2" xfId="2293" xr:uid="{00000000-0005-0000-0000-000024090000}"/>
    <cellStyle name="常规 2 2 6" xfId="1289" xr:uid="{00000000-0005-0000-0000-000038050000}"/>
    <cellStyle name="常规 2 2 6 2" xfId="2294" xr:uid="{00000000-0005-0000-0000-000025090000}"/>
    <cellStyle name="常规 2 2 7" xfId="1566" xr:uid="{00000000-0005-0000-0000-00004D060000}"/>
    <cellStyle name="常规 2 2 7 2" xfId="2296" xr:uid="{00000000-0005-0000-0000-000027090000}"/>
    <cellStyle name="常规 2 2 8" xfId="2249" xr:uid="{00000000-0005-0000-0000-0000F8080000}"/>
    <cellStyle name="常规 2 2 9" xfId="2297" xr:uid="{00000000-0005-0000-0000-000028090000}"/>
    <cellStyle name="常规 2 2_成本利润预算(公司目标)" xfId="2299" xr:uid="{00000000-0005-0000-0000-00002A090000}"/>
    <cellStyle name="常规 2 3" xfId="1840" xr:uid="{00000000-0005-0000-0000-00005F070000}"/>
    <cellStyle name="常规 2 3 2" xfId="2300" xr:uid="{00000000-0005-0000-0000-00002B090000}"/>
    <cellStyle name="常规 2 3 2 2" xfId="2301" xr:uid="{00000000-0005-0000-0000-00002C090000}"/>
    <cellStyle name="常规 2 3 2 2 2" xfId="2302" xr:uid="{00000000-0005-0000-0000-00002D090000}"/>
    <cellStyle name="常规 2 3 2 3" xfId="2303" xr:uid="{00000000-0005-0000-0000-00002E090000}"/>
    <cellStyle name="常规 2 3 3" xfId="2304" xr:uid="{00000000-0005-0000-0000-00002F090000}"/>
    <cellStyle name="常规 2 3 3 2" xfId="2305" xr:uid="{00000000-0005-0000-0000-000030090000}"/>
    <cellStyle name="常规 2 3 4" xfId="2306" xr:uid="{00000000-0005-0000-0000-000031090000}"/>
    <cellStyle name="常规 2 3 4 2" xfId="2074" xr:uid="{00000000-0005-0000-0000-000049080000}"/>
    <cellStyle name="常规 2 3 5" xfId="2307" xr:uid="{00000000-0005-0000-0000-000032090000}"/>
    <cellStyle name="常规 2 3 5 2" xfId="2308" xr:uid="{00000000-0005-0000-0000-000033090000}"/>
    <cellStyle name="常规 2 3 6" xfId="1292" xr:uid="{00000000-0005-0000-0000-00003B050000}"/>
    <cellStyle name="常规 2 3_成本利润预算(公司目标)" xfId="2310" xr:uid="{00000000-0005-0000-0000-000035090000}"/>
    <cellStyle name="常规 2 4" xfId="2311" xr:uid="{00000000-0005-0000-0000-000036090000}"/>
    <cellStyle name="常规 2 4 2" xfId="1811" xr:uid="{00000000-0005-0000-0000-000042070000}"/>
    <cellStyle name="常规 2 4 2 2" xfId="2312" xr:uid="{00000000-0005-0000-0000-000037090000}"/>
    <cellStyle name="常规 2 4 2 2 2" xfId="2313" xr:uid="{00000000-0005-0000-0000-000038090000}"/>
    <cellStyle name="常规 2 4 2 3" xfId="2315" xr:uid="{00000000-0005-0000-0000-00003A090000}"/>
    <cellStyle name="常规 2 4 3" xfId="1585" xr:uid="{00000000-0005-0000-0000-000060060000}"/>
    <cellStyle name="常规 2 4 3 2" xfId="2316" xr:uid="{00000000-0005-0000-0000-00003B090000}"/>
    <cellStyle name="常规 2 4 4" xfId="2317" xr:uid="{00000000-0005-0000-0000-00003C090000}"/>
    <cellStyle name="常规 2 4 4 2" xfId="2318" xr:uid="{00000000-0005-0000-0000-00003D090000}"/>
    <cellStyle name="常规 2 4 5" xfId="2319" xr:uid="{00000000-0005-0000-0000-00003E090000}"/>
    <cellStyle name="常规 2 4 5 2" xfId="2320" xr:uid="{00000000-0005-0000-0000-00003F090000}"/>
    <cellStyle name="常规 2 4 6" xfId="1295" xr:uid="{00000000-0005-0000-0000-00003E050000}"/>
    <cellStyle name="常规 2 4_成本利润预算(公司目标)" xfId="1579" xr:uid="{00000000-0005-0000-0000-00005A060000}"/>
    <cellStyle name="常规 2 5" xfId="2321" xr:uid="{00000000-0005-0000-0000-000040090000}"/>
    <cellStyle name="常规 2 5 2" xfId="2322" xr:uid="{00000000-0005-0000-0000-000041090000}"/>
    <cellStyle name="常规 2 5 2 2" xfId="2324" xr:uid="{00000000-0005-0000-0000-000043090000}"/>
    <cellStyle name="常规 2 5 3" xfId="2049" xr:uid="{00000000-0005-0000-0000-000030080000}"/>
    <cellStyle name="常规 2 5_成本利润预算(公司目标)" xfId="2212" xr:uid="{00000000-0005-0000-0000-0000D3080000}"/>
    <cellStyle name="常规 2 6" xfId="2325" xr:uid="{00000000-0005-0000-0000-000044090000}"/>
    <cellStyle name="常规 2 6 2" xfId="2326" xr:uid="{00000000-0005-0000-0000-000045090000}"/>
    <cellStyle name="常规 2 6_成本利润预算(公司目标)" xfId="2327" xr:uid="{00000000-0005-0000-0000-000046090000}"/>
    <cellStyle name="常规 2 7" xfId="1610" xr:uid="{00000000-0005-0000-0000-000079060000}"/>
    <cellStyle name="常规 2 7 2" xfId="277" xr:uid="{00000000-0005-0000-0000-000044010000}"/>
    <cellStyle name="常规 2 7_成本利润预算(公司目标)" xfId="1703" xr:uid="{00000000-0005-0000-0000-0000D6060000}"/>
    <cellStyle name="常规 2 8" xfId="2329" xr:uid="{00000000-0005-0000-0000-000048090000}"/>
    <cellStyle name="常规 2 8 2" xfId="2331" xr:uid="{00000000-0005-0000-0000-00004A090000}"/>
    <cellStyle name="常规 2 8_成本利润预算(公司目标)" xfId="1822" xr:uid="{00000000-0005-0000-0000-00004D070000}"/>
    <cellStyle name="常规 2 9" xfId="2333" xr:uid="{00000000-0005-0000-0000-00004C090000}"/>
    <cellStyle name="常规 2 9 2" xfId="2335" xr:uid="{00000000-0005-0000-0000-00004E090000}"/>
    <cellStyle name="常规 2 9_成本利润预算(公司目标)" xfId="1306" xr:uid="{00000000-0005-0000-0000-000049050000}"/>
    <cellStyle name="常规 2_Book1" xfId="2336" xr:uid="{00000000-0005-0000-0000-00004F090000}"/>
    <cellStyle name="常规 20" xfId="2038" xr:uid="{00000000-0005-0000-0000-000025080000}"/>
    <cellStyle name="常规 20 2" xfId="2337" xr:uid="{00000000-0005-0000-0000-000050090000}"/>
    <cellStyle name="常规 20 2 2" xfId="2338" xr:uid="{00000000-0005-0000-0000-000051090000}"/>
    <cellStyle name="常规 20 2 3" xfId="2339" xr:uid="{00000000-0005-0000-0000-000052090000}"/>
    <cellStyle name="常规 21" xfId="2276" xr:uid="{00000000-0005-0000-0000-000013090000}"/>
    <cellStyle name="常规 22" xfId="2279" xr:uid="{00000000-0005-0000-0000-000016090000}"/>
    <cellStyle name="常规 23" xfId="1256" xr:uid="{00000000-0005-0000-0000-000017050000}"/>
    <cellStyle name="常规 23 2" xfId="417" xr:uid="{00000000-0005-0000-0000-0000D0010000}"/>
    <cellStyle name="常规 24" xfId="1261" xr:uid="{00000000-0005-0000-0000-00001C050000}"/>
    <cellStyle name="常规 25" xfId="1722" xr:uid="{00000000-0005-0000-0000-0000E9060000}"/>
    <cellStyle name="常规 25 2" xfId="1727" xr:uid="{00000000-0005-0000-0000-0000EE060000}"/>
    <cellStyle name="常规 26" xfId="96" xr:uid="{00000000-0005-0000-0000-000077000000}"/>
    <cellStyle name="常规 27" xfId="1673" xr:uid="{00000000-0005-0000-0000-0000B8060000}"/>
    <cellStyle name="常规 28" xfId="1686" xr:uid="{00000000-0005-0000-0000-0000C5060000}"/>
    <cellStyle name="常规 29" xfId="1387" xr:uid="{00000000-0005-0000-0000-00009A050000}"/>
    <cellStyle name="常规 3" xfId="2341" xr:uid="{00000000-0005-0000-0000-000054090000}"/>
    <cellStyle name="常规 3 10" xfId="2342" xr:uid="{00000000-0005-0000-0000-000055090000}"/>
    <cellStyle name="常规 3 10 2" xfId="2343" xr:uid="{00000000-0005-0000-0000-000056090000}"/>
    <cellStyle name="常规 3 11" xfId="409" xr:uid="{00000000-0005-0000-0000-0000C8010000}"/>
    <cellStyle name="常规 3 11 2" xfId="2344" xr:uid="{00000000-0005-0000-0000-000057090000}"/>
    <cellStyle name="常规 3 12" xfId="2345" xr:uid="{00000000-0005-0000-0000-000058090000}"/>
    <cellStyle name="常规 3 13" xfId="2346" xr:uid="{00000000-0005-0000-0000-000059090000}"/>
    <cellStyle name="常规 3 14" xfId="15" xr:uid="{00000000-0005-0000-0000-000013000000}"/>
    <cellStyle name="常规 3 15" xfId="2347" xr:uid="{00000000-0005-0000-0000-00005A090000}"/>
    <cellStyle name="常规 3 2" xfId="2348" xr:uid="{00000000-0005-0000-0000-00005B090000}"/>
    <cellStyle name="常规 3 2 10" xfId="959" xr:uid="{00000000-0005-0000-0000-0000EE030000}"/>
    <cellStyle name="常规 3 2 2" xfId="2349" xr:uid="{00000000-0005-0000-0000-00005C090000}"/>
    <cellStyle name="常规 3 2 2 2" xfId="2350" xr:uid="{00000000-0005-0000-0000-00005D090000}"/>
    <cellStyle name="常规 3 2 3" xfId="2351" xr:uid="{00000000-0005-0000-0000-00005E090000}"/>
    <cellStyle name="常规 3 3" xfId="379" xr:uid="{00000000-0005-0000-0000-0000AA010000}"/>
    <cellStyle name="常规 3 3 2" xfId="2352" xr:uid="{00000000-0005-0000-0000-00005F090000}"/>
    <cellStyle name="常规 3 3 2 2" xfId="930" xr:uid="{00000000-0005-0000-0000-0000D1030000}"/>
    <cellStyle name="常规 3 3 3" xfId="2353" xr:uid="{00000000-0005-0000-0000-000060090000}"/>
    <cellStyle name="常规 3 4" xfId="2354" xr:uid="{00000000-0005-0000-0000-000061090000}"/>
    <cellStyle name="常规 3 4 2" xfId="2114" xr:uid="{00000000-0005-0000-0000-000071080000}"/>
    <cellStyle name="常规 3 4 2 2" xfId="2355" xr:uid="{00000000-0005-0000-0000-000062090000}"/>
    <cellStyle name="常规 3 4 3" xfId="20" xr:uid="{00000000-0005-0000-0000-000019000000}"/>
    <cellStyle name="常规 3 5" xfId="2356" xr:uid="{00000000-0005-0000-0000-000063090000}"/>
    <cellStyle name="常规 3 5 2" xfId="2357" xr:uid="{00000000-0005-0000-0000-000064090000}"/>
    <cellStyle name="常规 3 5 2 2" xfId="2358" xr:uid="{00000000-0005-0000-0000-000065090000}"/>
    <cellStyle name="常规 3 5 3" xfId="2061" xr:uid="{00000000-0005-0000-0000-00003C080000}"/>
    <cellStyle name="常规 3 6" xfId="2359" xr:uid="{00000000-0005-0000-0000-000066090000}"/>
    <cellStyle name="常规 3 6 2" xfId="2360" xr:uid="{00000000-0005-0000-0000-000067090000}"/>
    <cellStyle name="常规 3 6 2 2" xfId="2361" xr:uid="{00000000-0005-0000-0000-000068090000}"/>
    <cellStyle name="常规 3 6 3" xfId="36" xr:uid="{00000000-0005-0000-0000-00002E000000}"/>
    <cellStyle name="常规 3 7" xfId="2237" xr:uid="{00000000-0005-0000-0000-0000EC080000}"/>
    <cellStyle name="常规 3 7 2" xfId="2362" xr:uid="{00000000-0005-0000-0000-000069090000}"/>
    <cellStyle name="常规 3 7 2 2" xfId="2363" xr:uid="{00000000-0005-0000-0000-00006A090000}"/>
    <cellStyle name="常规 3 7 3" xfId="572" xr:uid="{00000000-0005-0000-0000-00006B020000}"/>
    <cellStyle name="常规 3 8" xfId="1324" xr:uid="{00000000-0005-0000-0000-00005B050000}"/>
    <cellStyle name="常规 3 8 2" xfId="149" xr:uid="{00000000-0005-0000-0000-0000BB000000}"/>
    <cellStyle name="常规 3 9" xfId="2364" xr:uid="{00000000-0005-0000-0000-00006B090000}"/>
    <cellStyle name="常规 3 9 2" xfId="2365" xr:uid="{00000000-0005-0000-0000-00006C090000}"/>
    <cellStyle name="常规 3_成本利润预算(公司目标)" xfId="1177" xr:uid="{00000000-0005-0000-0000-0000C8040000}"/>
    <cellStyle name="常规 30" xfId="1723" xr:uid="{00000000-0005-0000-0000-0000EA060000}"/>
    <cellStyle name="常规 30 2" xfId="1728" xr:uid="{00000000-0005-0000-0000-0000EF060000}"/>
    <cellStyle name="常规 31" xfId="97" xr:uid="{00000000-0005-0000-0000-000078000000}"/>
    <cellStyle name="常规 32" xfId="1674" xr:uid="{00000000-0005-0000-0000-0000B9060000}"/>
    <cellStyle name="常规 33" xfId="1687" xr:uid="{00000000-0005-0000-0000-0000C6060000}"/>
    <cellStyle name="常规 34" xfId="1388" xr:uid="{00000000-0005-0000-0000-00009B050000}"/>
    <cellStyle name="常规 35" xfId="841" xr:uid="{00000000-0005-0000-0000-000078030000}"/>
    <cellStyle name="常规 36" xfId="851" xr:uid="{00000000-0005-0000-0000-000082030000}"/>
    <cellStyle name="常规 37" xfId="859" xr:uid="{00000000-0005-0000-0000-00008A030000}"/>
    <cellStyle name="常规 38" xfId="867" xr:uid="{00000000-0005-0000-0000-000092030000}"/>
    <cellStyle name="常规 39" xfId="13" xr:uid="{00000000-0005-0000-0000-00000F000000}"/>
    <cellStyle name="常规 4" xfId="2129" xr:uid="{00000000-0005-0000-0000-000080080000}"/>
    <cellStyle name="常规 4 10" xfId="2366" xr:uid="{00000000-0005-0000-0000-00006D090000}"/>
    <cellStyle name="常规 4 10 2" xfId="613" xr:uid="{00000000-0005-0000-0000-000094020000}"/>
    <cellStyle name="常规 4 11" xfId="85" xr:uid="{00000000-0005-0000-0000-000068000000}"/>
    <cellStyle name="常规 4 11 2" xfId="624" xr:uid="{00000000-0005-0000-0000-00009F020000}"/>
    <cellStyle name="常规 4 12" xfId="50" xr:uid="{00000000-0005-0000-0000-00003E000000}"/>
    <cellStyle name="常规 4 13" xfId="33" xr:uid="{00000000-0005-0000-0000-000029000000}"/>
    <cellStyle name="常规 4 2" xfId="2155" xr:uid="{00000000-0005-0000-0000-00009A080000}"/>
    <cellStyle name="常规 4 2 2" xfId="2368" xr:uid="{00000000-0005-0000-0000-00006F090000}"/>
    <cellStyle name="常规 4 3" xfId="2369" xr:uid="{00000000-0005-0000-0000-000070090000}"/>
    <cellStyle name="常规 4 3 2" xfId="2371" xr:uid="{00000000-0005-0000-0000-000072090000}"/>
    <cellStyle name="常规 4 4" xfId="2367" xr:uid="{00000000-0005-0000-0000-00006E090000}"/>
    <cellStyle name="常规 4 4 2" xfId="2373" xr:uid="{00000000-0005-0000-0000-000074090000}"/>
    <cellStyle name="常规 4 5" xfId="2374" xr:uid="{00000000-0005-0000-0000-000075090000}"/>
    <cellStyle name="常规 4 5 2" xfId="2376" xr:uid="{00000000-0005-0000-0000-000077090000}"/>
    <cellStyle name="常规 4 6" xfId="2256" xr:uid="{00000000-0005-0000-0000-0000FF080000}"/>
    <cellStyle name="常规 4 6 2" xfId="2378" xr:uid="{00000000-0005-0000-0000-000079090000}"/>
    <cellStyle name="常规 4 7" xfId="2379" xr:uid="{00000000-0005-0000-0000-00007A090000}"/>
    <cellStyle name="常规 4 7 2" xfId="1006" xr:uid="{00000000-0005-0000-0000-00001D040000}"/>
    <cellStyle name="常规 4 8" xfId="2380" xr:uid="{00000000-0005-0000-0000-00007B090000}"/>
    <cellStyle name="常规 4 8 2" xfId="1620" xr:uid="{00000000-0005-0000-0000-000083060000}"/>
    <cellStyle name="常规 4 9" xfId="1570" xr:uid="{00000000-0005-0000-0000-000051060000}"/>
    <cellStyle name="常规 4 9 2" xfId="1750" xr:uid="{00000000-0005-0000-0000-000005070000}"/>
    <cellStyle name="常规 4_成本利润预算(公司目标)" xfId="2381" xr:uid="{00000000-0005-0000-0000-00007C090000}"/>
    <cellStyle name="常规 40" xfId="837" xr:uid="{00000000-0005-0000-0000-000074030000}"/>
    <cellStyle name="常规 41" xfId="847" xr:uid="{00000000-0005-0000-0000-00007E030000}"/>
    <cellStyle name="常规 42" xfId="856" xr:uid="{00000000-0005-0000-0000-000087030000}"/>
    <cellStyle name="常规 43" xfId="865" xr:uid="{00000000-0005-0000-0000-000090030000}"/>
    <cellStyle name="常规 44" xfId="10" xr:uid="{00000000-0005-0000-0000-00000C000000}"/>
    <cellStyle name="常规 45" xfId="831" xr:uid="{00000000-0005-0000-0000-00006E030000}"/>
    <cellStyle name="常规 46" xfId="883" xr:uid="{00000000-0005-0000-0000-0000A2030000}"/>
    <cellStyle name="常规 47" xfId="560" xr:uid="{00000000-0005-0000-0000-00005F020000}"/>
    <cellStyle name="常规 48" xfId="1617" xr:uid="{00000000-0005-0000-0000-000080060000}"/>
    <cellStyle name="常规 5" xfId="2382" xr:uid="{00000000-0005-0000-0000-00007D090000}"/>
    <cellStyle name="常规 5 10" xfId="2383" xr:uid="{00000000-0005-0000-0000-00007E090000}"/>
    <cellStyle name="常规 5 10 2" xfId="2385" xr:uid="{00000000-0005-0000-0000-000080090000}"/>
    <cellStyle name="常规 5 11" xfId="2386" xr:uid="{00000000-0005-0000-0000-000081090000}"/>
    <cellStyle name="常规 5 11 2" xfId="2387" xr:uid="{00000000-0005-0000-0000-000082090000}"/>
    <cellStyle name="常规 5 12" xfId="2388" xr:uid="{00000000-0005-0000-0000-000083090000}"/>
    <cellStyle name="常规 5 13" xfId="2108" xr:uid="{00000000-0005-0000-0000-00006B080000}"/>
    <cellStyle name="常规 5 2" xfId="2389" xr:uid="{00000000-0005-0000-0000-000084090000}"/>
    <cellStyle name="常规 5 2 2" xfId="2390" xr:uid="{00000000-0005-0000-0000-000085090000}"/>
    <cellStyle name="常规 5 3" xfId="2391" xr:uid="{00000000-0005-0000-0000-000086090000}"/>
    <cellStyle name="常规 5 3 2" xfId="2392" xr:uid="{00000000-0005-0000-0000-000087090000}"/>
    <cellStyle name="常规 5 3 3" xfId="2393" xr:uid="{00000000-0005-0000-0000-000088090000}"/>
    <cellStyle name="常规 5 4" xfId="2370" xr:uid="{00000000-0005-0000-0000-000071090000}"/>
    <cellStyle name="常规 5 4 2" xfId="2394" xr:uid="{00000000-0005-0000-0000-000089090000}"/>
    <cellStyle name="常规 5 5" xfId="2396" xr:uid="{00000000-0005-0000-0000-00008B090000}"/>
    <cellStyle name="常规 5 5 2" xfId="2397" xr:uid="{00000000-0005-0000-0000-00008C090000}"/>
    <cellStyle name="常规 5 6" xfId="1851" xr:uid="{00000000-0005-0000-0000-00006A070000}"/>
    <cellStyle name="常规 5 6 2" xfId="1854" xr:uid="{00000000-0005-0000-0000-00006D070000}"/>
    <cellStyle name="常规 5 7" xfId="1857" xr:uid="{00000000-0005-0000-0000-000070070000}"/>
    <cellStyle name="常规 5 7 2" xfId="2398" xr:uid="{00000000-0005-0000-0000-00008D090000}"/>
    <cellStyle name="常规 5 8" xfId="2399" xr:uid="{00000000-0005-0000-0000-00008E090000}"/>
    <cellStyle name="常规 5 8 2" xfId="2400" xr:uid="{00000000-0005-0000-0000-00008F090000}"/>
    <cellStyle name="常规 5 9" xfId="2401" xr:uid="{00000000-0005-0000-0000-000090090000}"/>
    <cellStyle name="常规 5 9 2" xfId="2402" xr:uid="{00000000-0005-0000-0000-000091090000}"/>
    <cellStyle name="常规 6" xfId="2403" xr:uid="{00000000-0005-0000-0000-000092090000}"/>
    <cellStyle name="常规 6 10" xfId="2404" xr:uid="{00000000-0005-0000-0000-000093090000}"/>
    <cellStyle name="常规 6 10 2" xfId="1055" xr:uid="{00000000-0005-0000-0000-00004E040000}"/>
    <cellStyle name="常规 6 11" xfId="1058" xr:uid="{00000000-0005-0000-0000-000051040000}"/>
    <cellStyle name="常规 6 11 2" xfId="1061" xr:uid="{00000000-0005-0000-0000-000054040000}"/>
    <cellStyle name="常规 6 12" xfId="2405" xr:uid="{00000000-0005-0000-0000-000094090000}"/>
    <cellStyle name="常规 6 13" xfId="2406" xr:uid="{00000000-0005-0000-0000-000095090000}"/>
    <cellStyle name="常规 6 2" xfId="1718" xr:uid="{00000000-0005-0000-0000-0000E5060000}"/>
    <cellStyle name="常规 6 2 2" xfId="352" xr:uid="{00000000-0005-0000-0000-00008F010000}"/>
    <cellStyle name="常规 6 3" xfId="2407" xr:uid="{00000000-0005-0000-0000-000096090000}"/>
    <cellStyle name="常规 6 3 2" xfId="2408" xr:uid="{00000000-0005-0000-0000-000097090000}"/>
    <cellStyle name="常规 6 4" xfId="2372" xr:uid="{00000000-0005-0000-0000-000073090000}"/>
    <cellStyle name="常规 6 4 2" xfId="2409" xr:uid="{00000000-0005-0000-0000-000098090000}"/>
    <cellStyle name="常规 6 5" xfId="58" xr:uid="{00000000-0005-0000-0000-000049000000}"/>
    <cellStyle name="常规 6 5 2" xfId="2411" xr:uid="{00000000-0005-0000-0000-00009A090000}"/>
    <cellStyle name="常规 6 6" xfId="1109" xr:uid="{00000000-0005-0000-0000-000084040000}"/>
    <cellStyle name="常规 6 6 2" xfId="1112" xr:uid="{00000000-0005-0000-0000-000087040000}"/>
    <cellStyle name="常规 6 7" xfId="406" xr:uid="{00000000-0005-0000-0000-0000C5010000}"/>
    <cellStyle name="常规 6 7 2" xfId="2412" xr:uid="{00000000-0005-0000-0000-00009B090000}"/>
    <cellStyle name="常规 6 8" xfId="2413" xr:uid="{00000000-0005-0000-0000-00009C090000}"/>
    <cellStyle name="常规 6 8 2" xfId="2414" xr:uid="{00000000-0005-0000-0000-00009D090000}"/>
    <cellStyle name="常规 6 9" xfId="2415" xr:uid="{00000000-0005-0000-0000-00009E090000}"/>
    <cellStyle name="常规 6 9 2" xfId="2417" xr:uid="{00000000-0005-0000-0000-0000A0090000}"/>
    <cellStyle name="常规 6_成本利润预算(公司目标)" xfId="2418" xr:uid="{00000000-0005-0000-0000-0000A1090000}"/>
    <cellStyle name="常规 7" xfId="2419" xr:uid="{00000000-0005-0000-0000-0000A2090000}"/>
    <cellStyle name="常规 7 10" xfId="2420" xr:uid="{00000000-0005-0000-0000-0000A3090000}"/>
    <cellStyle name="常规 7 10 2" xfId="2395" xr:uid="{00000000-0005-0000-0000-00008A090000}"/>
    <cellStyle name="常规 7 11" xfId="230" xr:uid="{00000000-0005-0000-0000-000015010000}"/>
    <cellStyle name="常规 7 11 2" xfId="57" xr:uid="{00000000-0005-0000-0000-000048000000}"/>
    <cellStyle name="常规 7 12" xfId="982" xr:uid="{00000000-0005-0000-0000-000005040000}"/>
    <cellStyle name="常规 7 13" xfId="2421" xr:uid="{00000000-0005-0000-0000-0000A4090000}"/>
    <cellStyle name="常规 7 2" xfId="783" xr:uid="{00000000-0005-0000-0000-00003E030000}"/>
    <cellStyle name="常规 7 2 2" xfId="2422" xr:uid="{00000000-0005-0000-0000-0000A5090000}"/>
    <cellStyle name="常规 7 3" xfId="30" xr:uid="{00000000-0005-0000-0000-000025000000}"/>
    <cellStyle name="常规 7 3 2" xfId="259" xr:uid="{00000000-0005-0000-0000-000032010000}"/>
    <cellStyle name="常规 7 4" xfId="2375" xr:uid="{00000000-0005-0000-0000-000076090000}"/>
    <cellStyle name="常规 7 4 2" xfId="2423" xr:uid="{00000000-0005-0000-0000-0000A6090000}"/>
    <cellStyle name="常规 7 5" xfId="2424" xr:uid="{00000000-0005-0000-0000-0000A7090000}"/>
    <cellStyle name="常规 7 5 2" xfId="2425" xr:uid="{00000000-0005-0000-0000-0000A8090000}"/>
    <cellStyle name="常规 7 6" xfId="1906" xr:uid="{00000000-0005-0000-0000-0000A1070000}"/>
    <cellStyle name="常规 7 6 2" xfId="1908" xr:uid="{00000000-0005-0000-0000-0000A3070000}"/>
    <cellStyle name="常规 7 7" xfId="1002" xr:uid="{00000000-0005-0000-0000-000019040000}"/>
    <cellStyle name="常规 7 7 2" xfId="2426" xr:uid="{00000000-0005-0000-0000-0000A9090000}"/>
    <cellStyle name="常规 7 8" xfId="2427" xr:uid="{00000000-0005-0000-0000-0000AA090000}"/>
    <cellStyle name="常规 7 8 2" xfId="2428" xr:uid="{00000000-0005-0000-0000-0000AB090000}"/>
    <cellStyle name="常规 7 9" xfId="2429" xr:uid="{00000000-0005-0000-0000-0000AC090000}"/>
    <cellStyle name="常规 7 9 2" xfId="2430" xr:uid="{00000000-0005-0000-0000-0000AD090000}"/>
    <cellStyle name="常规 8" xfId="2384" xr:uid="{00000000-0005-0000-0000-00007F090000}"/>
    <cellStyle name="常规 8 10" xfId="2431" xr:uid="{00000000-0005-0000-0000-0000AE090000}"/>
    <cellStyle name="常规 8 10 2" xfId="1532" xr:uid="{00000000-0005-0000-0000-00002B060000}"/>
    <cellStyle name="常规 8 11" xfId="515" xr:uid="{00000000-0005-0000-0000-000032020000}"/>
    <cellStyle name="常规 8 11 2" xfId="520" xr:uid="{00000000-0005-0000-0000-000037020000}"/>
    <cellStyle name="常规 8 12" xfId="524" xr:uid="{00000000-0005-0000-0000-00003B020000}"/>
    <cellStyle name="常规 8 13" xfId="2432" xr:uid="{00000000-0005-0000-0000-0000AF090000}"/>
    <cellStyle name="常规 8 2" xfId="2434" xr:uid="{00000000-0005-0000-0000-0000B1090000}"/>
    <cellStyle name="常规 8 2 2" xfId="2436" xr:uid="{00000000-0005-0000-0000-0000B3090000}"/>
    <cellStyle name="常规 8 3" xfId="2438" xr:uid="{00000000-0005-0000-0000-0000B5090000}"/>
    <cellStyle name="常规 8 3 2" xfId="2440" xr:uid="{00000000-0005-0000-0000-0000B7090000}"/>
    <cellStyle name="常规 8 4" xfId="2377" xr:uid="{00000000-0005-0000-0000-000078090000}"/>
    <cellStyle name="常规 8 4 2" xfId="2441" xr:uid="{00000000-0005-0000-0000-0000B8090000}"/>
    <cellStyle name="常规 8 5" xfId="2442" xr:uid="{00000000-0005-0000-0000-0000B9090000}"/>
    <cellStyle name="常规 8 5 2" xfId="2443" xr:uid="{00000000-0005-0000-0000-0000BA090000}"/>
    <cellStyle name="常规 8 6" xfId="1914" xr:uid="{00000000-0005-0000-0000-0000A9070000}"/>
    <cellStyle name="常规 8 6 2" xfId="1916" xr:uid="{00000000-0005-0000-0000-0000AB070000}"/>
    <cellStyle name="常规 8 7" xfId="1011" xr:uid="{00000000-0005-0000-0000-000022040000}"/>
    <cellStyle name="常规 8 7 2" xfId="2444" xr:uid="{00000000-0005-0000-0000-0000BB090000}"/>
    <cellStyle name="常规 8 8" xfId="2445" xr:uid="{00000000-0005-0000-0000-0000BC090000}"/>
    <cellStyle name="常规 8 8 2" xfId="2446" xr:uid="{00000000-0005-0000-0000-0000BD090000}"/>
    <cellStyle name="常规 8 9" xfId="2447" xr:uid="{00000000-0005-0000-0000-0000BE090000}"/>
    <cellStyle name="常规 8 9 2" xfId="2448" xr:uid="{00000000-0005-0000-0000-0000BF090000}"/>
    <cellStyle name="常规 9" xfId="2449" xr:uid="{00000000-0005-0000-0000-0000C0090000}"/>
    <cellStyle name="常规 9 2" xfId="1497" xr:uid="{00000000-0005-0000-0000-000008060000}"/>
    <cellStyle name="常规 9 2 2" xfId="404" xr:uid="{00000000-0005-0000-0000-0000C3010000}"/>
    <cellStyle name="常规 9 2 2 2" xfId="1116" xr:uid="{00000000-0005-0000-0000-00008B040000}"/>
    <cellStyle name="常规 9 2 3" xfId="1121" xr:uid="{00000000-0005-0000-0000-000090040000}"/>
    <cellStyle name="常规 9 3" xfId="996" xr:uid="{00000000-0005-0000-0000-000013040000}"/>
    <cellStyle name="常规 9 3 2" xfId="1000" xr:uid="{00000000-0005-0000-0000-000017040000}"/>
    <cellStyle name="常规 9 4" xfId="1005" xr:uid="{00000000-0005-0000-0000-00001C040000}"/>
    <cellStyle name="常规 9 4 2" xfId="1009" xr:uid="{00000000-0005-0000-0000-000020040000}"/>
    <cellStyle name="常规 9 5" xfId="1014" xr:uid="{00000000-0005-0000-0000-000025040000}"/>
    <cellStyle name="常规 9 5 2" xfId="1558" xr:uid="{00000000-0005-0000-0000-000045060000}"/>
    <cellStyle name="常规 9 6" xfId="1550" xr:uid="{00000000-0005-0000-0000-00003D060000}"/>
    <cellStyle name="常规 9 7" xfId="1555" xr:uid="{00000000-0005-0000-0000-000042060000}"/>
    <cellStyle name="常规 9_成本利润预算(公司目标)" xfId="2451" xr:uid="{00000000-0005-0000-0000-0000C2090000}"/>
    <cellStyle name="超级链接" xfId="2452" xr:uid="{00000000-0005-0000-0000-0000C3090000}"/>
    <cellStyle name="超連結" xfId="2453" xr:uid="{00000000-0005-0000-0000-0000C4090000}"/>
    <cellStyle name="好 2" xfId="2298" xr:uid="{00000000-0005-0000-0000-000029090000}"/>
    <cellStyle name="好 2 2" xfId="2454" xr:uid="{00000000-0005-0000-0000-0000C5090000}"/>
    <cellStyle name="好 2 2 2" xfId="2455" xr:uid="{00000000-0005-0000-0000-0000C6090000}"/>
    <cellStyle name="好 2 3" xfId="1815" xr:uid="{00000000-0005-0000-0000-000046070000}"/>
    <cellStyle name="好 2 3 2" xfId="1420" xr:uid="{00000000-0005-0000-0000-0000BB050000}"/>
    <cellStyle name="好 2 4" xfId="1863" xr:uid="{00000000-0005-0000-0000-000076070000}"/>
    <cellStyle name="好 2 4 2" xfId="1865" xr:uid="{00000000-0005-0000-0000-000078070000}"/>
    <cellStyle name="好 2 5" xfId="1874" xr:uid="{00000000-0005-0000-0000-000081070000}"/>
    <cellStyle name="好 2 5 2" xfId="1877" xr:uid="{00000000-0005-0000-0000-000084070000}"/>
    <cellStyle name="好 2 6" xfId="1885" xr:uid="{00000000-0005-0000-0000-00008C070000}"/>
    <cellStyle name="好 2 6 2" xfId="1887" xr:uid="{00000000-0005-0000-0000-00008E070000}"/>
    <cellStyle name="好 2 7" xfId="355" xr:uid="{00000000-0005-0000-0000-000092010000}"/>
    <cellStyle name="好 2 7 2" xfId="1892" xr:uid="{00000000-0005-0000-0000-000093070000}"/>
    <cellStyle name="好 2 8" xfId="1230" xr:uid="{00000000-0005-0000-0000-0000FD040000}"/>
    <cellStyle name="好 2 8 2" xfId="1234" xr:uid="{00000000-0005-0000-0000-000001050000}"/>
    <cellStyle name="好 2 9" xfId="1238" xr:uid="{00000000-0005-0000-0000-000005050000}"/>
    <cellStyle name="好 2_成本利润预算(公司目标)" xfId="2456" xr:uid="{00000000-0005-0000-0000-0000C7090000}"/>
    <cellStyle name="好 3" xfId="2457" xr:uid="{00000000-0005-0000-0000-0000C8090000}"/>
    <cellStyle name="好 3 2" xfId="2458" xr:uid="{00000000-0005-0000-0000-0000C9090000}"/>
    <cellStyle name="好 4" xfId="1424" xr:uid="{00000000-0005-0000-0000-0000BF050000}"/>
    <cellStyle name="好 4 2" xfId="2268" xr:uid="{00000000-0005-0000-0000-00000B090000}"/>
    <cellStyle name="好 5" xfId="2165" xr:uid="{00000000-0005-0000-0000-0000A4080000}"/>
    <cellStyle name="好 5 2" xfId="2167" xr:uid="{00000000-0005-0000-0000-0000A6080000}"/>
    <cellStyle name="好 6" xfId="1576" xr:uid="{00000000-0005-0000-0000-000057060000}"/>
    <cellStyle name="好 6 2" xfId="2169" xr:uid="{00000000-0005-0000-0000-0000A8080000}"/>
    <cellStyle name="好 7" xfId="2171" xr:uid="{00000000-0005-0000-0000-0000AA080000}"/>
    <cellStyle name="好 7 2" xfId="2173" xr:uid="{00000000-0005-0000-0000-0000AC080000}"/>
    <cellStyle name="好 8" xfId="2175" xr:uid="{00000000-0005-0000-0000-0000AE080000}"/>
    <cellStyle name="好 8 2" xfId="2177" xr:uid="{00000000-0005-0000-0000-0000B0080000}"/>
    <cellStyle name="好_PBT0305仪征资产分公司2009年度计划上报" xfId="2460" xr:uid="{00000000-0005-0000-0000-0000CB090000}"/>
    <cellStyle name="好_Sheet1" xfId="2461" xr:uid="{00000000-0005-0000-0000-0000CC090000}"/>
    <cellStyle name="好_安庆" xfId="2463" xr:uid="{00000000-0005-0000-0000-0000CE090000}"/>
    <cellStyle name="好_报表" xfId="2464" xr:uid="{00000000-0005-0000-0000-0000CF090000}"/>
    <cellStyle name="好_产品产销表" xfId="593" xr:uid="{00000000-0005-0000-0000-000080020000}"/>
    <cellStyle name="好_产品产销表_PBT0305仪征资产分公司2009年度计划上报" xfId="2465" xr:uid="{00000000-0005-0000-0000-0000D0090000}"/>
    <cellStyle name="好_产品产销表_一季度计划上报规范格式v1.00" xfId="1928" xr:uid="{00000000-0005-0000-0000-0000B7070000}"/>
    <cellStyle name="好_分析附表---2013比上年" xfId="2466" xr:uid="{00000000-0005-0000-0000-0000D1090000}"/>
    <cellStyle name="好_国资委预算报表" xfId="2467" xr:uid="{00000000-0005-0000-0000-0000D2090000}"/>
    <cellStyle name="好_化工计划优化报表(四季度）" xfId="2468" xr:uid="{00000000-0005-0000-0000-0000D3090000}"/>
    <cellStyle name="好_化工计划优化报表722" xfId="2469" xr:uid="{00000000-0005-0000-0000-0000D4090000}"/>
    <cellStyle name="好_化工计划优化报表8" xfId="728" xr:uid="{00000000-0005-0000-0000-000007030000}"/>
    <cellStyle name="好_化纤分牌号产品产销表" xfId="2471" xr:uid="{00000000-0005-0000-0000-0000D6090000}"/>
    <cellStyle name="好_化纤分牌号产品产销表_PBT0305仪征资产分公司2009年度计划上报" xfId="2472" xr:uid="{00000000-0005-0000-0000-0000D7090000}"/>
    <cellStyle name="好_化纤分牌号产品产销表_一季度计划上报规范格式v1.00" xfId="2473" xr:uid="{00000000-0005-0000-0000-0000D8090000}"/>
    <cellStyle name="好_洛阳-于百双整理" xfId="77" xr:uid="{00000000-0005-0000-0000-00005F000000}"/>
    <cellStyle name="好_齐鲁化工轻油" xfId="2474" xr:uid="{00000000-0005-0000-0000-0000D9090000}"/>
    <cellStyle name="好_齐鲁检修" xfId="2476" xr:uid="{00000000-0005-0000-0000-0000DB090000}"/>
    <cellStyle name="好_齐鲁物料互供" xfId="429" xr:uid="{00000000-0005-0000-0000-0000DC010000}"/>
    <cellStyle name="好_其他销售配置" xfId="1872" xr:uid="{00000000-0005-0000-0000-00007F070000}"/>
    <cellStyle name="好_上海标准报表" xfId="523" xr:uid="{00000000-0005-0000-0000-00003A020000}"/>
    <cellStyle name="好_上海化工计划优化报表8月" xfId="680" xr:uid="{00000000-0005-0000-0000-0000D7020000}"/>
    <cellStyle name="好_树脂分牌号产品产销表" xfId="2477" xr:uid="{00000000-0005-0000-0000-0000DC090000}"/>
    <cellStyle name="好_树脂分牌号产品产销表_PBT0305仪征资产分公司2009年度计划上报" xfId="2478" xr:uid="{00000000-0005-0000-0000-0000DD090000}"/>
    <cellStyle name="好_树脂分牌号产品产销表_一季度计划上报规范格式v1.00" xfId="1785" xr:uid="{00000000-0005-0000-0000-000028070000}"/>
    <cellStyle name="好_橡胶分牌号产品产销表" xfId="781" xr:uid="{00000000-0005-0000-0000-00003C030000}"/>
    <cellStyle name="好_橡胶分牌号产品产销表_PBT0305仪征资产分公司2009年度计划上报" xfId="1484" xr:uid="{00000000-0005-0000-0000-0000FB050000}"/>
    <cellStyle name="好_橡胶分牌号产品产销表_一季度计划上报规范格式v1.00" xfId="2479" xr:uid="{00000000-0005-0000-0000-0000DE090000}"/>
    <cellStyle name="好_新建装置" xfId="1329" xr:uid="{00000000-0005-0000-0000-000060050000}"/>
    <cellStyle name="好_新建装置_PBT0305仪征资产分公司2009年度计划上报" xfId="1493" xr:uid="{00000000-0005-0000-0000-000004060000}"/>
    <cellStyle name="好_新建装置_一季度计划上报规范格式v1.00" xfId="926" xr:uid="{00000000-0005-0000-0000-0000CD030000}"/>
    <cellStyle name="好_一季度计划上报规范格式v1.00" xfId="2480" xr:uid="{00000000-0005-0000-0000-0000DF090000}"/>
    <cellStyle name="后继超级链接" xfId="2481" xr:uid="{00000000-0005-0000-0000-0000E0090000}"/>
    <cellStyle name="汇总 2" xfId="328" xr:uid="{00000000-0005-0000-0000-000077010000}"/>
    <cellStyle name="汇总 2 2" xfId="2483" xr:uid="{00000000-0005-0000-0000-0000E2090000}"/>
    <cellStyle name="汇总 2 2 2" xfId="2485" xr:uid="{00000000-0005-0000-0000-0000E4090000}"/>
    <cellStyle name="汇总 2 3" xfId="2487" xr:uid="{00000000-0005-0000-0000-0000E6090000}"/>
    <cellStyle name="汇总 2 3 2" xfId="2489" xr:uid="{00000000-0005-0000-0000-0000E8090000}"/>
    <cellStyle name="汇总 2 4" xfId="1458" xr:uid="{00000000-0005-0000-0000-0000E1050000}"/>
    <cellStyle name="汇总 2 4 2" xfId="2490" xr:uid="{00000000-0005-0000-0000-0000E9090000}"/>
    <cellStyle name="汇总 2 5" xfId="2491" xr:uid="{00000000-0005-0000-0000-0000EA090000}"/>
    <cellStyle name="汇总 2 5 2" xfId="2492" xr:uid="{00000000-0005-0000-0000-0000EB090000}"/>
    <cellStyle name="汇总 2 6" xfId="2493" xr:uid="{00000000-0005-0000-0000-0000EC090000}"/>
    <cellStyle name="汇总 2 6 2" xfId="1912" xr:uid="{00000000-0005-0000-0000-0000A7070000}"/>
    <cellStyle name="汇总 2 7" xfId="2494" xr:uid="{00000000-0005-0000-0000-0000ED090000}"/>
    <cellStyle name="汇总 2 7 2" xfId="1934" xr:uid="{00000000-0005-0000-0000-0000BD070000}"/>
    <cellStyle name="汇总 2 8" xfId="953" xr:uid="{00000000-0005-0000-0000-0000E8030000}"/>
    <cellStyle name="汇总 2 8 2" xfId="1954" xr:uid="{00000000-0005-0000-0000-0000D1070000}"/>
    <cellStyle name="汇总 2 9" xfId="2495" xr:uid="{00000000-0005-0000-0000-0000EE090000}"/>
    <cellStyle name="汇总 2_成本利润预算(公司目标)" xfId="2496" xr:uid="{00000000-0005-0000-0000-0000EF090000}"/>
    <cellStyle name="汇总 3" xfId="2295" xr:uid="{00000000-0005-0000-0000-000026090000}"/>
    <cellStyle name="汇总 3 2" xfId="252" xr:uid="{00000000-0005-0000-0000-00002B010000}"/>
    <cellStyle name="汇总 4" xfId="2497" xr:uid="{00000000-0005-0000-0000-0000F0090000}"/>
    <cellStyle name="汇总 4 2" xfId="2498" xr:uid="{00000000-0005-0000-0000-0000F1090000}"/>
    <cellStyle name="汇总 5" xfId="969" xr:uid="{00000000-0005-0000-0000-0000F8030000}"/>
    <cellStyle name="汇总 5 2" xfId="972" xr:uid="{00000000-0005-0000-0000-0000FB030000}"/>
    <cellStyle name="汇总 6" xfId="7" xr:uid="{00000000-0005-0000-0000-000009000000}"/>
    <cellStyle name="汇总 6 2" xfId="2499" xr:uid="{00000000-0005-0000-0000-0000F2090000}"/>
    <cellStyle name="汇总 7" xfId="2500" xr:uid="{00000000-0005-0000-0000-0000F3090000}"/>
    <cellStyle name="汇总 7 2" xfId="1136" xr:uid="{00000000-0005-0000-0000-00009F040000}"/>
    <cellStyle name="汇总 8" xfId="364" xr:uid="{00000000-0005-0000-0000-00009B010000}"/>
    <cellStyle name="汇总 8 2" xfId="1172" xr:uid="{00000000-0005-0000-0000-0000C3040000}"/>
    <cellStyle name="货币 2" xfId="872" xr:uid="{00000000-0005-0000-0000-000097030000}"/>
    <cellStyle name="货币 2 2" xfId="1107" xr:uid="{00000000-0005-0000-0000-000082040000}"/>
    <cellStyle name="计算 2" xfId="2501" xr:uid="{00000000-0005-0000-0000-0000F4090000}"/>
    <cellStyle name="计算 2 2" xfId="2450" xr:uid="{00000000-0005-0000-0000-0000C1090000}"/>
    <cellStyle name="计算 2 2 2" xfId="2502" xr:uid="{00000000-0005-0000-0000-0000F5090000}"/>
    <cellStyle name="计算 2 3" xfId="2503" xr:uid="{00000000-0005-0000-0000-0000F6090000}"/>
    <cellStyle name="计算 2 3 2" xfId="2504" xr:uid="{00000000-0005-0000-0000-0000F7090000}"/>
    <cellStyle name="计算 2 4" xfId="2505" xr:uid="{00000000-0005-0000-0000-0000F8090000}"/>
    <cellStyle name="计算 2 4 2" xfId="178" xr:uid="{00000000-0005-0000-0000-0000E1000000}"/>
    <cellStyle name="计算 2 5" xfId="601" xr:uid="{00000000-0005-0000-0000-000088020000}"/>
    <cellStyle name="计算 2 5 2" xfId="604" xr:uid="{00000000-0005-0000-0000-00008B020000}"/>
    <cellStyle name="计算 2 6" xfId="2506" xr:uid="{00000000-0005-0000-0000-0000F9090000}"/>
    <cellStyle name="计算 2 6 2" xfId="2507" xr:uid="{00000000-0005-0000-0000-0000FA090000}"/>
    <cellStyle name="计算 2 7" xfId="2508" xr:uid="{00000000-0005-0000-0000-0000FB090000}"/>
    <cellStyle name="计算 2 7 2" xfId="2510" xr:uid="{00000000-0005-0000-0000-0000FD090000}"/>
    <cellStyle name="计算 2 8" xfId="2511" xr:uid="{00000000-0005-0000-0000-0000FE090000}"/>
    <cellStyle name="计算 2 8 2" xfId="2512" xr:uid="{00000000-0005-0000-0000-0000FF090000}"/>
    <cellStyle name="计算 2 9" xfId="2513" xr:uid="{00000000-0005-0000-0000-0000000A0000}"/>
    <cellStyle name="计算 2_成本利润预算(公司目标)" xfId="1038" xr:uid="{00000000-0005-0000-0000-00003D040000}"/>
    <cellStyle name="计算 3" xfId="2186" xr:uid="{00000000-0005-0000-0000-0000B9080000}"/>
    <cellStyle name="计算 3 2" xfId="2514" xr:uid="{00000000-0005-0000-0000-0000010A0000}"/>
    <cellStyle name="计算 4" xfId="2179" xr:uid="{00000000-0005-0000-0000-0000B2080000}"/>
    <cellStyle name="计算 4 2" xfId="2515" xr:uid="{00000000-0005-0000-0000-0000020A0000}"/>
    <cellStyle name="计算 5" xfId="2516" xr:uid="{00000000-0005-0000-0000-0000030A0000}"/>
    <cellStyle name="计算 5 2" xfId="2517" xr:uid="{00000000-0005-0000-0000-0000040A0000}"/>
    <cellStyle name="计算 6" xfId="2518" xr:uid="{00000000-0005-0000-0000-0000050A0000}"/>
    <cellStyle name="计算 6 2" xfId="2519" xr:uid="{00000000-0005-0000-0000-0000060A0000}"/>
    <cellStyle name="计算 7" xfId="2047" xr:uid="{00000000-0005-0000-0000-00002E080000}"/>
    <cellStyle name="计算 7 2" xfId="2520" xr:uid="{00000000-0005-0000-0000-0000070A0000}"/>
    <cellStyle name="计算 8" xfId="1341" xr:uid="{00000000-0005-0000-0000-00006C050000}"/>
    <cellStyle name="计算 8 2" xfId="2521" xr:uid="{00000000-0005-0000-0000-0000080A0000}"/>
    <cellStyle name="检查单元格 2" xfId="2522" xr:uid="{00000000-0005-0000-0000-0000090A0000}"/>
    <cellStyle name="检查单元格 2 2" xfId="2523" xr:uid="{00000000-0005-0000-0000-00000A0A0000}"/>
    <cellStyle name="检查单元格 2 2 2" xfId="2274" xr:uid="{00000000-0005-0000-0000-000011090000}"/>
    <cellStyle name="检查单元格 2 3" xfId="2524" xr:uid="{00000000-0005-0000-0000-00000B0A0000}"/>
    <cellStyle name="检查单元格 2 3 2" xfId="2525" xr:uid="{00000000-0005-0000-0000-00000C0A0000}"/>
    <cellStyle name="检查单元格 2 4" xfId="2526" xr:uid="{00000000-0005-0000-0000-00000D0A0000}"/>
    <cellStyle name="检查单元格 2 4 2" xfId="2527" xr:uid="{00000000-0005-0000-0000-00000E0A0000}"/>
    <cellStyle name="检查单元格 2 5" xfId="1129" xr:uid="{00000000-0005-0000-0000-000098040000}"/>
    <cellStyle name="检查单元格 2 5 2" xfId="1133" xr:uid="{00000000-0005-0000-0000-00009C040000}"/>
    <cellStyle name="检查单元格 2 6" xfId="569" xr:uid="{00000000-0005-0000-0000-000068020000}"/>
    <cellStyle name="检查单元格 2 6 2" xfId="1336" xr:uid="{00000000-0005-0000-0000-000067050000}"/>
    <cellStyle name="检查单元格 2 7" xfId="1338" xr:uid="{00000000-0005-0000-0000-000069050000}"/>
    <cellStyle name="检查单元格 2 7 2" xfId="1340" xr:uid="{00000000-0005-0000-0000-00006B050000}"/>
    <cellStyle name="检查单元格 2 8" xfId="1345" xr:uid="{00000000-0005-0000-0000-000070050000}"/>
    <cellStyle name="检查单元格 2 8 2" xfId="398" xr:uid="{00000000-0005-0000-0000-0000BD010000}"/>
    <cellStyle name="检查单元格 2 9" xfId="1350" xr:uid="{00000000-0005-0000-0000-000075050000}"/>
    <cellStyle name="检查单元格 2_成本利润预算(公司目标)" xfId="1525" xr:uid="{00000000-0005-0000-0000-000024060000}"/>
    <cellStyle name="检查单元格 3" xfId="2528" xr:uid="{00000000-0005-0000-0000-00000F0A0000}"/>
    <cellStyle name="检查单元格 3 2" xfId="2529" xr:uid="{00000000-0005-0000-0000-0000100A0000}"/>
    <cellStyle name="检查单元格 4" xfId="2530" xr:uid="{00000000-0005-0000-0000-0000110A0000}"/>
    <cellStyle name="检查单元格 4 2" xfId="2531" xr:uid="{00000000-0005-0000-0000-0000120A0000}"/>
    <cellStyle name="检查单元格 5" xfId="2162" xr:uid="{00000000-0005-0000-0000-0000A1080000}"/>
    <cellStyle name="检查单元格 5 2" xfId="1910" xr:uid="{00000000-0005-0000-0000-0000A5070000}"/>
    <cellStyle name="检查单元格 6" xfId="2323" xr:uid="{00000000-0005-0000-0000-000042090000}"/>
    <cellStyle name="检查单元格 6 2" xfId="2532" xr:uid="{00000000-0005-0000-0000-0000130A0000}"/>
    <cellStyle name="检查单元格 7" xfId="2533" xr:uid="{00000000-0005-0000-0000-0000140A0000}"/>
    <cellStyle name="检查单元格 7 2" xfId="2534" xr:uid="{00000000-0005-0000-0000-0000150A0000}"/>
    <cellStyle name="检查单元格 8" xfId="2535" xr:uid="{00000000-0005-0000-0000-0000160A0000}"/>
    <cellStyle name="检查单元格 8 2" xfId="1359" xr:uid="{00000000-0005-0000-0000-00007E050000}"/>
    <cellStyle name="解释性文本 2" xfId="2536" xr:uid="{00000000-0005-0000-0000-0000170A0000}"/>
    <cellStyle name="解释性文本 2 2" xfId="55" xr:uid="{00000000-0005-0000-0000-000045000000}"/>
    <cellStyle name="解释性文本 2 2 2" xfId="1297" xr:uid="{00000000-0005-0000-0000-000040050000}"/>
    <cellStyle name="解释性文本 2 3" xfId="501" xr:uid="{00000000-0005-0000-0000-000024020000}"/>
    <cellStyle name="解释性文本 2 3 2" xfId="506" xr:uid="{00000000-0005-0000-0000-000029020000}"/>
    <cellStyle name="解释性文本 2 4" xfId="511" xr:uid="{00000000-0005-0000-0000-00002E020000}"/>
    <cellStyle name="解释性文本 2 4 2" xfId="1300" xr:uid="{00000000-0005-0000-0000-000043050000}"/>
    <cellStyle name="解释性文本 2 5" xfId="1304" xr:uid="{00000000-0005-0000-0000-000047050000}"/>
    <cellStyle name="解释性文本 2 5 2" xfId="1310" xr:uid="{00000000-0005-0000-0000-00004D050000}"/>
    <cellStyle name="解释性文本 2 6" xfId="2537" xr:uid="{00000000-0005-0000-0000-0000180A0000}"/>
    <cellStyle name="解释性文本 2 6 2" xfId="2538" xr:uid="{00000000-0005-0000-0000-0000190A0000}"/>
    <cellStyle name="解释性文本 2 7" xfId="2539" xr:uid="{00000000-0005-0000-0000-00001A0A0000}"/>
    <cellStyle name="解释性文本 2 7 2" xfId="2540" xr:uid="{00000000-0005-0000-0000-00001B0A0000}"/>
    <cellStyle name="解释性文本 2 8" xfId="2541" xr:uid="{00000000-0005-0000-0000-00001C0A0000}"/>
    <cellStyle name="解释性文本 2 8 2" xfId="2542" xr:uid="{00000000-0005-0000-0000-00001D0A0000}"/>
    <cellStyle name="解释性文本 2 9" xfId="1445" xr:uid="{00000000-0005-0000-0000-0000D4050000}"/>
    <cellStyle name="解释性文本 2_成本利润预算(公司目标)" xfId="1198" xr:uid="{00000000-0005-0000-0000-0000DD040000}"/>
    <cellStyle name="解释性文本 3" xfId="454" xr:uid="{00000000-0005-0000-0000-0000F5010000}"/>
    <cellStyle name="解释性文本 3 2" xfId="457" xr:uid="{00000000-0005-0000-0000-0000F8010000}"/>
    <cellStyle name="解释性文本 4" xfId="2543" xr:uid="{00000000-0005-0000-0000-00001E0A0000}"/>
    <cellStyle name="解释性文本 4 2" xfId="2544" xr:uid="{00000000-0005-0000-0000-00001F0A0000}"/>
    <cellStyle name="解释性文本 5" xfId="2238" xr:uid="{00000000-0005-0000-0000-0000ED080000}"/>
    <cellStyle name="解释性文本 5 2" xfId="2240" xr:uid="{00000000-0005-0000-0000-0000EF080000}"/>
    <cellStyle name="解释性文本 6" xfId="1799" xr:uid="{00000000-0005-0000-0000-000036070000}"/>
    <cellStyle name="解释性文本 6 2" xfId="1803" xr:uid="{00000000-0005-0000-0000-00003A070000}"/>
    <cellStyle name="解释性文本 7" xfId="1806" xr:uid="{00000000-0005-0000-0000-00003D070000}"/>
    <cellStyle name="解释性文本 7 2" xfId="2140" xr:uid="{00000000-0005-0000-0000-00008B080000}"/>
    <cellStyle name="解释性文本 8" xfId="2095" xr:uid="{00000000-0005-0000-0000-00005E080000}"/>
    <cellStyle name="解释性文本 8 2" xfId="820" xr:uid="{00000000-0005-0000-0000-000063030000}"/>
    <cellStyle name="警告文本 2" xfId="2410" xr:uid="{00000000-0005-0000-0000-000099090000}"/>
    <cellStyle name="警告文本 2 2" xfId="2547" xr:uid="{00000000-0005-0000-0000-0000220A0000}"/>
    <cellStyle name="警告文本 2 2 2" xfId="2549" xr:uid="{00000000-0005-0000-0000-0000240A0000}"/>
    <cellStyle name="警告文本 2 3" xfId="1076" xr:uid="{00000000-0005-0000-0000-000063040000}"/>
    <cellStyle name="警告文本 2 3 2" xfId="1079" xr:uid="{00000000-0005-0000-0000-000066040000}"/>
    <cellStyle name="警告文本 2 4" xfId="921" xr:uid="{00000000-0005-0000-0000-0000C8030000}"/>
    <cellStyle name="警告文本 2 4 2" xfId="111" xr:uid="{00000000-0005-0000-0000-000089000000}"/>
    <cellStyle name="警告文本 2 5" xfId="933" xr:uid="{00000000-0005-0000-0000-0000D4030000}"/>
    <cellStyle name="警告文本 2 5 2" xfId="2550" xr:uid="{00000000-0005-0000-0000-0000250A0000}"/>
    <cellStyle name="警告文本 2 6" xfId="2552" xr:uid="{00000000-0005-0000-0000-0000270A0000}"/>
    <cellStyle name="警告文本 2 6 2" xfId="1919" xr:uid="{00000000-0005-0000-0000-0000AE070000}"/>
    <cellStyle name="警告文本 2 7" xfId="2554" xr:uid="{00000000-0005-0000-0000-0000290A0000}"/>
    <cellStyle name="警告文本 2 7 2" xfId="1938" xr:uid="{00000000-0005-0000-0000-0000C1070000}"/>
    <cellStyle name="警告文本 2 8" xfId="2556" xr:uid="{00000000-0005-0000-0000-00002B0A0000}"/>
    <cellStyle name="警告文本 2 8 2" xfId="1957" xr:uid="{00000000-0005-0000-0000-0000D4070000}"/>
    <cellStyle name="警告文本 2 9" xfId="2559" xr:uid="{00000000-0005-0000-0000-00002E0A0000}"/>
    <cellStyle name="警告文本 2_成本利润预算(公司目标)" xfId="428" xr:uid="{00000000-0005-0000-0000-0000DB010000}"/>
    <cellStyle name="警告文本 3" xfId="2560" xr:uid="{00000000-0005-0000-0000-00002F0A0000}"/>
    <cellStyle name="警告文本 3 2" xfId="2561" xr:uid="{00000000-0005-0000-0000-0000300A0000}"/>
    <cellStyle name="警告文本 4" xfId="1952" xr:uid="{00000000-0005-0000-0000-0000CF070000}"/>
    <cellStyle name="警告文本 4 2" xfId="2562" xr:uid="{00000000-0005-0000-0000-0000310A0000}"/>
    <cellStyle name="警告文本 5" xfId="2563" xr:uid="{00000000-0005-0000-0000-0000320A0000}"/>
    <cellStyle name="警告文本 5 2" xfId="2564" xr:uid="{00000000-0005-0000-0000-0000330A0000}"/>
    <cellStyle name="警告文本 6" xfId="2565" xr:uid="{00000000-0005-0000-0000-0000340A0000}"/>
    <cellStyle name="警告文本 6 2" xfId="2566" xr:uid="{00000000-0005-0000-0000-0000350A0000}"/>
    <cellStyle name="警告文本 7" xfId="2567" xr:uid="{00000000-0005-0000-0000-0000360A0000}"/>
    <cellStyle name="警告文本 7 2" xfId="2568" xr:uid="{00000000-0005-0000-0000-0000370A0000}"/>
    <cellStyle name="警告文本 8" xfId="2569" xr:uid="{00000000-0005-0000-0000-0000380A0000}"/>
    <cellStyle name="警告文本 8 2" xfId="2570" xr:uid="{00000000-0005-0000-0000-0000390A0000}"/>
    <cellStyle name="链接单元格 2" xfId="1266" xr:uid="{00000000-0005-0000-0000-000021050000}"/>
    <cellStyle name="链接单元格 2 2" xfId="2571" xr:uid="{00000000-0005-0000-0000-00003A0A0000}"/>
    <cellStyle name="链接单元格 2 2 2" xfId="2572" xr:uid="{00000000-0005-0000-0000-00003B0A0000}"/>
    <cellStyle name="链接单元格 2 3" xfId="2573" xr:uid="{00000000-0005-0000-0000-00003C0A0000}"/>
    <cellStyle name="链接单元格 2 3 2" xfId="2574" xr:uid="{00000000-0005-0000-0000-00003D0A0000}"/>
    <cellStyle name="链接单元格 2 4" xfId="2575" xr:uid="{00000000-0005-0000-0000-00003E0A0000}"/>
    <cellStyle name="链接单元格 2 4 2" xfId="1757" xr:uid="{00000000-0005-0000-0000-00000C070000}"/>
    <cellStyle name="链接单元格 2 5" xfId="2576" xr:uid="{00000000-0005-0000-0000-00003F0A0000}"/>
    <cellStyle name="链接单元格 2 5 2" xfId="1931" xr:uid="{00000000-0005-0000-0000-0000BA070000}"/>
    <cellStyle name="链接单元格 2 6" xfId="1697" xr:uid="{00000000-0005-0000-0000-0000D0060000}"/>
    <cellStyle name="链接单元格 2 6 2" xfId="1699" xr:uid="{00000000-0005-0000-0000-0000D2060000}"/>
    <cellStyle name="链接单元格 2 7" xfId="1704" xr:uid="{00000000-0005-0000-0000-0000D7060000}"/>
    <cellStyle name="链接单元格 2 7 2" xfId="2577" xr:uid="{00000000-0005-0000-0000-0000400A0000}"/>
    <cellStyle name="链接单元格 2 8" xfId="2578" xr:uid="{00000000-0005-0000-0000-0000410A0000}"/>
    <cellStyle name="链接单元格 2 8 2" xfId="2579" xr:uid="{00000000-0005-0000-0000-0000420A0000}"/>
    <cellStyle name="链接单元格 2 9" xfId="2580" xr:uid="{00000000-0005-0000-0000-0000430A0000}"/>
    <cellStyle name="链接单元格 2_成本利润预算(公司目标)" xfId="2581" xr:uid="{00000000-0005-0000-0000-0000440A0000}"/>
    <cellStyle name="链接单元格 3" xfId="2582" xr:uid="{00000000-0005-0000-0000-0000450A0000}"/>
    <cellStyle name="链接单元格 3 2" xfId="2583" xr:uid="{00000000-0005-0000-0000-0000460A0000}"/>
    <cellStyle name="链接单元格 4" xfId="2584" xr:uid="{00000000-0005-0000-0000-0000470A0000}"/>
    <cellStyle name="链接单元格 4 2" xfId="2585" xr:uid="{00000000-0005-0000-0000-0000480A0000}"/>
    <cellStyle name="链接单元格 5" xfId="2586" xr:uid="{00000000-0005-0000-0000-0000490A0000}"/>
    <cellStyle name="链接单元格 5 2" xfId="2587" xr:uid="{00000000-0005-0000-0000-00004A0A0000}"/>
    <cellStyle name="链接单元格 6" xfId="151" xr:uid="{00000000-0005-0000-0000-0000BF000000}"/>
    <cellStyle name="链接单元格 6 2" xfId="1983" xr:uid="{00000000-0005-0000-0000-0000EE070000}"/>
    <cellStyle name="链接单元格 7" xfId="2433" xr:uid="{00000000-0005-0000-0000-0000B0090000}"/>
    <cellStyle name="链接单元格 7 2" xfId="2435" xr:uid="{00000000-0005-0000-0000-0000B2090000}"/>
    <cellStyle name="链接单元格 8" xfId="2437" xr:uid="{00000000-0005-0000-0000-0000B4090000}"/>
    <cellStyle name="链接单元格 8 2" xfId="2439" xr:uid="{00000000-0005-0000-0000-0000B6090000}"/>
    <cellStyle name="普通_ 白土" xfId="600" xr:uid="{00000000-0005-0000-0000-000087020000}"/>
    <cellStyle name="千分位[0]_ 白土" xfId="2588" xr:uid="{00000000-0005-0000-0000-00004B0A0000}"/>
    <cellStyle name="千分位_ 白土" xfId="2589" xr:uid="{00000000-0005-0000-0000-00004C0A0000}"/>
    <cellStyle name="千位[0]_19" xfId="2590" xr:uid="{00000000-0005-0000-0000-00004D0A0000}"/>
    <cellStyle name="千位_19" xfId="1414" xr:uid="{00000000-0005-0000-0000-0000B5050000}"/>
    <cellStyle name="千位分隔 10" xfId="2592" xr:uid="{00000000-0005-0000-0000-00004F0A0000}"/>
    <cellStyle name="千位分隔 11" xfId="2594" xr:uid="{00000000-0005-0000-0000-0000510A0000}"/>
    <cellStyle name="千位分隔 12" xfId="2595" xr:uid="{00000000-0005-0000-0000-0000520A0000}"/>
    <cellStyle name="千位分隔 13" xfId="2077" xr:uid="{00000000-0005-0000-0000-00004C080000}"/>
    <cellStyle name="千位分隔 14" xfId="2080" xr:uid="{00000000-0005-0000-0000-00004F080000}"/>
    <cellStyle name="千位分隔 15" xfId="2597" xr:uid="{00000000-0005-0000-0000-0000540A0000}"/>
    <cellStyle name="千位分隔 2" xfId="256" xr:uid="{00000000-0005-0000-0000-00002F010000}"/>
    <cellStyle name="千位分隔 2 2" xfId="2181" xr:uid="{00000000-0005-0000-0000-0000B4080000}"/>
    <cellStyle name="千位分隔 2 2 2" xfId="2598" xr:uid="{00000000-0005-0000-0000-0000550A0000}"/>
    <cellStyle name="千位分隔 2 3" xfId="2599" xr:uid="{00000000-0005-0000-0000-0000560A0000}"/>
    <cellStyle name="千位分隔 2 4" xfId="2085" xr:uid="{00000000-0005-0000-0000-000054080000}"/>
    <cellStyle name="千位分隔 3" xfId="2183" xr:uid="{00000000-0005-0000-0000-0000B6080000}"/>
    <cellStyle name="千位分隔 4" xfId="1964" xr:uid="{00000000-0005-0000-0000-0000DB070000}"/>
    <cellStyle name="千位分隔 5" xfId="2206" xr:uid="{00000000-0005-0000-0000-0000CD080000}"/>
    <cellStyle name="千位分隔 5 2" xfId="2208" xr:uid="{00000000-0005-0000-0000-0000CF080000}"/>
    <cellStyle name="千位分隔 6" xfId="2210" xr:uid="{00000000-0005-0000-0000-0000D1080000}"/>
    <cellStyle name="千位分隔 7" xfId="2214" xr:uid="{00000000-0005-0000-0000-0000D5080000}"/>
    <cellStyle name="千位分隔 7 2" xfId="2216" xr:uid="{00000000-0005-0000-0000-0000D7080000}"/>
    <cellStyle name="千位分隔 8" xfId="2032" xr:uid="{00000000-0005-0000-0000-00001F080000}"/>
    <cellStyle name="千位分隔 8 2" xfId="2218" xr:uid="{00000000-0005-0000-0000-0000D9080000}"/>
    <cellStyle name="千位分隔 9" xfId="2220" xr:uid="{00000000-0005-0000-0000-0000DB080000}"/>
    <cellStyle name="千位分隔[0] 2" xfId="2600" xr:uid="{00000000-0005-0000-0000-0000570A0000}"/>
    <cellStyle name="千位分隔[0] 3" xfId="2089" xr:uid="{00000000-0005-0000-0000-000058080000}"/>
    <cellStyle name="千位分隔[0] 3 2" xfId="2601" xr:uid="{00000000-0005-0000-0000-0000580A0000}"/>
    <cellStyle name="千位分隔[0] 4" xfId="1880" xr:uid="{00000000-0005-0000-0000-000087070000}"/>
    <cellStyle name="千位分隔[0] 5" xfId="2602" xr:uid="{00000000-0005-0000-0000-0000590A0000}"/>
    <cellStyle name="千位分隔[0] 6" xfId="2603" xr:uid="{00000000-0005-0000-0000-00005A0A0000}"/>
    <cellStyle name="千位分隔[0] 7" xfId="2604" xr:uid="{00000000-0005-0000-0000-00005B0A0000}"/>
    <cellStyle name="千位分隔[0] 8" xfId="984" xr:uid="{00000000-0005-0000-0000-000007040000}"/>
    <cellStyle name="千位分隔[0] 9" xfId="2605" xr:uid="{00000000-0005-0000-0000-00005C0A0000}"/>
    <cellStyle name="强调文字颜色 1 2" xfId="1788" xr:uid="{00000000-0005-0000-0000-00002B070000}"/>
    <cellStyle name="强调文字颜色 1 2 2" xfId="2606" xr:uid="{00000000-0005-0000-0000-00005D0A0000}"/>
    <cellStyle name="强调文字颜色 1 2 2 2" xfId="2607" xr:uid="{00000000-0005-0000-0000-00005E0A0000}"/>
    <cellStyle name="强调文字颜色 1 2 3" xfId="66" xr:uid="{00000000-0005-0000-0000-000052000000}"/>
    <cellStyle name="强调文字颜色 1 2 3 2" xfId="83" xr:uid="{00000000-0005-0000-0000-000066000000}"/>
    <cellStyle name="强调文字颜色 1 2 4" xfId="717" xr:uid="{00000000-0005-0000-0000-0000FC020000}"/>
    <cellStyle name="强调文字颜色 1 2 4 2" xfId="725" xr:uid="{00000000-0005-0000-0000-000004030000}"/>
    <cellStyle name="强调文字颜色 1 2 5" xfId="735" xr:uid="{00000000-0005-0000-0000-00000E030000}"/>
    <cellStyle name="强调文字颜色 1 2 5 2" xfId="740" xr:uid="{00000000-0005-0000-0000-000013030000}"/>
    <cellStyle name="强调文字颜色 1 2 6" xfId="743" xr:uid="{00000000-0005-0000-0000-000016030000}"/>
    <cellStyle name="强调文字颜色 1 2 6 2" xfId="202" xr:uid="{00000000-0005-0000-0000-0000F9000000}"/>
    <cellStyle name="强调文字颜色 1 2 7" xfId="747" xr:uid="{00000000-0005-0000-0000-00001A030000}"/>
    <cellStyle name="强调文字颜色 1 2 7 2" xfId="751" xr:uid="{00000000-0005-0000-0000-00001E030000}"/>
    <cellStyle name="强调文字颜色 1 2 8" xfId="755" xr:uid="{00000000-0005-0000-0000-000022030000}"/>
    <cellStyle name="强调文字颜色 1 2 8 2" xfId="758" xr:uid="{00000000-0005-0000-0000-000025030000}"/>
    <cellStyle name="强调文字颜色 1 2 9" xfId="2608" xr:uid="{00000000-0005-0000-0000-00005F0A0000}"/>
    <cellStyle name="强调文字颜色 1 2_成本利润预算(公司目标)" xfId="611" xr:uid="{00000000-0005-0000-0000-000092020000}"/>
    <cellStyle name="强调文字颜色 1 3" xfId="2609" xr:uid="{00000000-0005-0000-0000-0000600A0000}"/>
    <cellStyle name="强调文字颜色 1 3 2" xfId="2610" xr:uid="{00000000-0005-0000-0000-0000610A0000}"/>
    <cellStyle name="强调文字颜色 1 4" xfId="2611" xr:uid="{00000000-0005-0000-0000-0000620A0000}"/>
    <cellStyle name="强调文字颜色 1 4 2" xfId="2612" xr:uid="{00000000-0005-0000-0000-0000630A0000}"/>
    <cellStyle name="强调文字颜色 1 5" xfId="2613" xr:uid="{00000000-0005-0000-0000-0000640A0000}"/>
    <cellStyle name="强调文字颜色 1 5 2" xfId="2615" xr:uid="{00000000-0005-0000-0000-0000660A0000}"/>
    <cellStyle name="强调文字颜色 1 6" xfId="2616" xr:uid="{00000000-0005-0000-0000-0000670A0000}"/>
    <cellStyle name="强调文字颜色 1 6 2" xfId="2617" xr:uid="{00000000-0005-0000-0000-0000680A0000}"/>
    <cellStyle name="强调文字颜色 1 7" xfId="2618" xr:uid="{00000000-0005-0000-0000-0000690A0000}"/>
    <cellStyle name="强调文字颜色 1 7 2" xfId="186" xr:uid="{00000000-0005-0000-0000-0000E9000000}"/>
    <cellStyle name="强调文字颜色 1 8" xfId="2619" xr:uid="{00000000-0005-0000-0000-00006A0A0000}"/>
    <cellStyle name="强调文字颜色 1 8 2" xfId="584" xr:uid="{00000000-0005-0000-0000-000077020000}"/>
    <cellStyle name="强调文字颜色 2 2" xfId="2620" xr:uid="{00000000-0005-0000-0000-00006B0A0000}"/>
    <cellStyle name="强调文字颜色 2 2 2" xfId="2621" xr:uid="{00000000-0005-0000-0000-00006C0A0000}"/>
    <cellStyle name="强调文字颜色 2 2 2 2" xfId="563" xr:uid="{00000000-0005-0000-0000-000062020000}"/>
    <cellStyle name="强调文字颜色 2 2 3" xfId="2622" xr:uid="{00000000-0005-0000-0000-00006D0A0000}"/>
    <cellStyle name="强调文字颜色 2 2 3 2" xfId="825" xr:uid="{00000000-0005-0000-0000-000068030000}"/>
    <cellStyle name="强调文字颜色 2 2 4" xfId="2623" xr:uid="{00000000-0005-0000-0000-00006E0A0000}"/>
    <cellStyle name="强调文字颜色 2 2 4 2" xfId="129" xr:uid="{00000000-0005-0000-0000-0000A0000000}"/>
    <cellStyle name="强调文字颜色 2 2 5" xfId="724" xr:uid="{00000000-0005-0000-0000-000003030000}"/>
    <cellStyle name="强调文字颜色 2 2 5 2" xfId="1143" xr:uid="{00000000-0005-0000-0000-0000A6040000}"/>
    <cellStyle name="强调文字颜色 2 2 6" xfId="2624" xr:uid="{00000000-0005-0000-0000-00006F0A0000}"/>
    <cellStyle name="强调文字颜色 2 2 6 2" xfId="1272" xr:uid="{00000000-0005-0000-0000-000027050000}"/>
    <cellStyle name="强调文字颜色 2 2 7" xfId="2625" xr:uid="{00000000-0005-0000-0000-0000700A0000}"/>
    <cellStyle name="强调文字颜色 2 2 7 2" xfId="1320" xr:uid="{00000000-0005-0000-0000-000057050000}"/>
    <cellStyle name="强调文字颜色 2 2 8" xfId="2626" xr:uid="{00000000-0005-0000-0000-0000710A0000}"/>
    <cellStyle name="强调文字颜色 2 2 8 2" xfId="2627" xr:uid="{00000000-0005-0000-0000-0000720A0000}"/>
    <cellStyle name="强调文字颜色 2 2 9" xfId="2628" xr:uid="{00000000-0005-0000-0000-0000730A0000}"/>
    <cellStyle name="强调文字颜色 2 2_成本利润预算(公司目标)" xfId="2629" xr:uid="{00000000-0005-0000-0000-0000740A0000}"/>
    <cellStyle name="强调文字颜色 2 3" xfId="2630" xr:uid="{00000000-0005-0000-0000-0000750A0000}"/>
    <cellStyle name="强调文字颜色 2 3 2" xfId="3" xr:uid="{00000000-0005-0000-0000-000004000000}"/>
    <cellStyle name="强调文字颜色 2 4" xfId="2631" xr:uid="{00000000-0005-0000-0000-0000760A0000}"/>
    <cellStyle name="强调文字颜色 2 4 2" xfId="2632" xr:uid="{00000000-0005-0000-0000-0000770A0000}"/>
    <cellStyle name="强调文字颜色 2 5" xfId="2633" xr:uid="{00000000-0005-0000-0000-0000780A0000}"/>
    <cellStyle name="强调文字颜色 2 5 2" xfId="2634" xr:uid="{00000000-0005-0000-0000-0000790A0000}"/>
    <cellStyle name="强调文字颜色 2 6" xfId="2635" xr:uid="{00000000-0005-0000-0000-00007A0A0000}"/>
    <cellStyle name="强调文字颜色 2 6 2" xfId="2636" xr:uid="{00000000-0005-0000-0000-00007B0A0000}"/>
    <cellStyle name="强调文字颜色 2 7" xfId="2637" xr:uid="{00000000-0005-0000-0000-00007C0A0000}"/>
    <cellStyle name="强调文字颜色 2 7 2" xfId="775" xr:uid="{00000000-0005-0000-0000-000036030000}"/>
    <cellStyle name="强调文字颜色 2 8" xfId="2638" xr:uid="{00000000-0005-0000-0000-00007D0A0000}"/>
    <cellStyle name="强调文字颜色 2 8 2" xfId="846" xr:uid="{00000000-0005-0000-0000-00007D030000}"/>
    <cellStyle name="强调文字颜色 3 2" xfId="2639" xr:uid="{00000000-0005-0000-0000-00007E0A0000}"/>
    <cellStyle name="强调文字颜色 3 2 2" xfId="2309" xr:uid="{00000000-0005-0000-0000-000034090000}"/>
    <cellStyle name="强调文字颜色 3 2 2 2" xfId="2640" xr:uid="{00000000-0005-0000-0000-00007F0A0000}"/>
    <cellStyle name="强调文字颜色 3 2 3" xfId="1405" xr:uid="{00000000-0005-0000-0000-0000AC050000}"/>
    <cellStyle name="强调文字颜色 3 2 3 2" xfId="2475" xr:uid="{00000000-0005-0000-0000-0000DA090000}"/>
    <cellStyle name="强调文字颜色 3 2 4" xfId="2641" xr:uid="{00000000-0005-0000-0000-0000800A0000}"/>
    <cellStyle name="强调文字颜色 3 2 4 2" xfId="2642" xr:uid="{00000000-0005-0000-0000-0000810A0000}"/>
    <cellStyle name="强调文字颜色 3 2 5" xfId="2643" xr:uid="{00000000-0005-0000-0000-0000820A0000}"/>
    <cellStyle name="强调文字颜色 3 2 5 2" xfId="2644" xr:uid="{00000000-0005-0000-0000-0000830A0000}"/>
    <cellStyle name="强调文字颜色 3 2 6" xfId="2645" xr:uid="{00000000-0005-0000-0000-0000840A0000}"/>
    <cellStyle name="强调文字颜色 3 2 6 2" xfId="1377" xr:uid="{00000000-0005-0000-0000-000090050000}"/>
    <cellStyle name="强调文字颜色 3 2 7" xfId="2646" xr:uid="{00000000-0005-0000-0000-0000850A0000}"/>
    <cellStyle name="强调文字颜色 3 2 7 2" xfId="1397" xr:uid="{00000000-0005-0000-0000-0000A4050000}"/>
    <cellStyle name="强调文字颜色 3 2 8" xfId="2647" xr:uid="{00000000-0005-0000-0000-0000860A0000}"/>
    <cellStyle name="强调文字颜色 3 2 8 2" xfId="366" xr:uid="{00000000-0005-0000-0000-00009D010000}"/>
    <cellStyle name="强调文字颜色 3 2 9" xfId="2648" xr:uid="{00000000-0005-0000-0000-0000870A0000}"/>
    <cellStyle name="强调文字颜色 3 2_成本利润预算(公司目标)" xfId="2063" xr:uid="{00000000-0005-0000-0000-00003E080000}"/>
    <cellStyle name="强调文字颜色 3 3" xfId="2281" xr:uid="{00000000-0005-0000-0000-000018090000}"/>
    <cellStyle name="强调文字颜色 3 3 2" xfId="2649" xr:uid="{00000000-0005-0000-0000-0000880A0000}"/>
    <cellStyle name="强调文字颜色 3 4" xfId="1899" xr:uid="{00000000-0005-0000-0000-00009A070000}"/>
    <cellStyle name="强调文字颜色 3 4 2" xfId="2650" xr:uid="{00000000-0005-0000-0000-0000890A0000}"/>
    <cellStyle name="强调文字颜色 3 5" xfId="2283" xr:uid="{00000000-0005-0000-0000-00001A090000}"/>
    <cellStyle name="强调文字颜色 3 5 2" xfId="2651" xr:uid="{00000000-0005-0000-0000-00008A0A0000}"/>
    <cellStyle name="强调文字颜色 3 6" xfId="652" xr:uid="{00000000-0005-0000-0000-0000BB020000}"/>
    <cellStyle name="强调文字颜色 3 6 2" xfId="2652" xr:uid="{00000000-0005-0000-0000-00008B0A0000}"/>
    <cellStyle name="强调文字颜色 3 7" xfId="2653" xr:uid="{00000000-0005-0000-0000-00008C0A0000}"/>
    <cellStyle name="强调文字颜色 3 7 2" xfId="966" xr:uid="{00000000-0005-0000-0000-0000F5030000}"/>
    <cellStyle name="强调文字颜色 3 8" xfId="2654" xr:uid="{00000000-0005-0000-0000-00008D0A0000}"/>
    <cellStyle name="强调文字颜色 3 8 2" xfId="440" xr:uid="{00000000-0005-0000-0000-0000E7010000}"/>
    <cellStyle name="强调文字颜色 4 2" xfId="2655" xr:uid="{00000000-0005-0000-0000-00008E0A0000}"/>
    <cellStyle name="强调文字颜色 4 2 2" xfId="2656" xr:uid="{00000000-0005-0000-0000-00008F0A0000}"/>
    <cellStyle name="强调文字颜色 4 2 2 2" xfId="2657" xr:uid="{00000000-0005-0000-0000-0000900A0000}"/>
    <cellStyle name="强调文字颜色 4 2 3" xfId="2658" xr:uid="{00000000-0005-0000-0000-0000910A0000}"/>
    <cellStyle name="强调文字颜色 4 2 3 2" xfId="2659" xr:uid="{00000000-0005-0000-0000-0000920A0000}"/>
    <cellStyle name="强调文字颜色 4 2 4" xfId="2660" xr:uid="{00000000-0005-0000-0000-0000930A0000}"/>
    <cellStyle name="强调文字颜色 4 2 4 2" xfId="2661" xr:uid="{00000000-0005-0000-0000-0000940A0000}"/>
    <cellStyle name="强调文字颜色 4 2 5" xfId="2662" xr:uid="{00000000-0005-0000-0000-0000950A0000}"/>
    <cellStyle name="强调文字颜色 4 2 5 2" xfId="2663" xr:uid="{00000000-0005-0000-0000-0000960A0000}"/>
    <cellStyle name="强调文字颜色 4 2 6" xfId="2664" xr:uid="{00000000-0005-0000-0000-0000970A0000}"/>
    <cellStyle name="强调文字颜色 4 2 6 2" xfId="2591" xr:uid="{00000000-0005-0000-0000-00004E0A0000}"/>
    <cellStyle name="强调文字颜色 4 2 7" xfId="2482" xr:uid="{00000000-0005-0000-0000-0000E1090000}"/>
    <cellStyle name="强调文字颜色 4 2 7 2" xfId="2484" xr:uid="{00000000-0005-0000-0000-0000E3090000}"/>
    <cellStyle name="强调文字颜色 4 2 8" xfId="2486" xr:uid="{00000000-0005-0000-0000-0000E5090000}"/>
    <cellStyle name="强调文字颜色 4 2 8 2" xfId="2488" xr:uid="{00000000-0005-0000-0000-0000E7090000}"/>
    <cellStyle name="强调文字颜色 4 2 9" xfId="1457" xr:uid="{00000000-0005-0000-0000-0000E0050000}"/>
    <cellStyle name="强调文字颜色 4 2_成本利润预算(公司目标)" xfId="1491" xr:uid="{00000000-0005-0000-0000-000002060000}"/>
    <cellStyle name="强调文字颜色 4 3" xfId="2665" xr:uid="{00000000-0005-0000-0000-0000980A0000}"/>
    <cellStyle name="强调文字颜色 4 3 2" xfId="2666" xr:uid="{00000000-0005-0000-0000-0000990A0000}"/>
    <cellStyle name="强调文字颜色 4 4" xfId="2667" xr:uid="{00000000-0005-0000-0000-00009A0A0000}"/>
    <cellStyle name="强调文字颜色 4 4 2" xfId="2668" xr:uid="{00000000-0005-0000-0000-00009B0A0000}"/>
    <cellStyle name="强调文字颜色 4 5" xfId="2669" xr:uid="{00000000-0005-0000-0000-00009C0A0000}"/>
    <cellStyle name="强调文字颜色 4 5 2" xfId="2670" xr:uid="{00000000-0005-0000-0000-00009D0A0000}"/>
    <cellStyle name="强调文字颜色 4 6" xfId="2671" xr:uid="{00000000-0005-0000-0000-00009E0A0000}"/>
    <cellStyle name="强调文字颜色 4 6 2" xfId="2672" xr:uid="{00000000-0005-0000-0000-00009F0A0000}"/>
    <cellStyle name="强调文字颜色 4 7" xfId="2673" xr:uid="{00000000-0005-0000-0000-0000A00A0000}"/>
    <cellStyle name="强调文字颜色 4 7 2" xfId="376" xr:uid="{00000000-0005-0000-0000-0000A7010000}"/>
    <cellStyle name="强调文字颜色 4 8" xfId="2674" xr:uid="{00000000-0005-0000-0000-0000A10A0000}"/>
    <cellStyle name="强调文字颜色 4 8 2" xfId="1163" xr:uid="{00000000-0005-0000-0000-0000BA040000}"/>
    <cellStyle name="强调文字颜色 5 2" xfId="2100" xr:uid="{00000000-0005-0000-0000-000063080000}"/>
    <cellStyle name="强调文字颜色 5 2 2" xfId="2076" xr:uid="{00000000-0005-0000-0000-00004B080000}"/>
    <cellStyle name="强调文字颜色 5 2 2 2" xfId="2675" xr:uid="{00000000-0005-0000-0000-0000A20A0000}"/>
    <cellStyle name="强调文字颜色 5 2 3" xfId="2079" xr:uid="{00000000-0005-0000-0000-00004E080000}"/>
    <cellStyle name="强调文字颜色 5 2 3 2" xfId="2082" xr:uid="{00000000-0005-0000-0000-000051080000}"/>
    <cellStyle name="强调文字颜色 5 2 4" xfId="2596" xr:uid="{00000000-0005-0000-0000-0000530A0000}"/>
    <cellStyle name="强调文字颜色 5 2 4 2" xfId="2676" xr:uid="{00000000-0005-0000-0000-0000A30A0000}"/>
    <cellStyle name="强调文字颜色 5 2 5" xfId="2678" xr:uid="{00000000-0005-0000-0000-0000A50A0000}"/>
    <cellStyle name="强调文字颜色 5 2 5 2" xfId="2679" xr:uid="{00000000-0005-0000-0000-0000A60A0000}"/>
    <cellStyle name="强调文字颜色 5 2 6" xfId="2680" xr:uid="{00000000-0005-0000-0000-0000A70A0000}"/>
    <cellStyle name="强调文字颜色 5 2 6 2" xfId="2681" xr:uid="{00000000-0005-0000-0000-0000A80A0000}"/>
    <cellStyle name="强调文字颜色 5 2 7" xfId="2682" xr:uid="{00000000-0005-0000-0000-0000A90A0000}"/>
    <cellStyle name="强调文字颜色 5 2 7 2" xfId="2683" xr:uid="{00000000-0005-0000-0000-0000AA0A0000}"/>
    <cellStyle name="强调文字颜色 5 2 8" xfId="2684" xr:uid="{00000000-0005-0000-0000-0000AB0A0000}"/>
    <cellStyle name="强调文字颜色 5 2 8 2" xfId="2685" xr:uid="{00000000-0005-0000-0000-0000AC0A0000}"/>
    <cellStyle name="强调文字颜色 5 2 9" xfId="1466" xr:uid="{00000000-0005-0000-0000-0000E9050000}"/>
    <cellStyle name="强调文字颜色 5 2_成本利润预算(公司目标)" xfId="2686" xr:uid="{00000000-0005-0000-0000-0000AD0A0000}"/>
    <cellStyle name="强调文字颜色 5 3" xfId="2687" xr:uid="{00000000-0005-0000-0000-0000AE0A0000}"/>
    <cellStyle name="强调文字颜色 5 3 2" xfId="2688" xr:uid="{00000000-0005-0000-0000-0000AF0A0000}"/>
    <cellStyle name="强调文字颜色 5 4" xfId="2689" xr:uid="{00000000-0005-0000-0000-0000B00A0000}"/>
    <cellStyle name="强调文字颜色 5 4 2" xfId="2690" xr:uid="{00000000-0005-0000-0000-0000B10A0000}"/>
    <cellStyle name="强调文字颜色 5 5" xfId="2691" xr:uid="{00000000-0005-0000-0000-0000B20A0000}"/>
    <cellStyle name="强调文字颜色 5 5 2" xfId="2088" xr:uid="{00000000-0005-0000-0000-000057080000}"/>
    <cellStyle name="强调文字颜色 5 6" xfId="2692" xr:uid="{00000000-0005-0000-0000-0000B30A0000}"/>
    <cellStyle name="强调文字颜色 5 6 2" xfId="2693" xr:uid="{00000000-0005-0000-0000-0000B40A0000}"/>
    <cellStyle name="强调文字颜色 5 7" xfId="2694" xr:uid="{00000000-0005-0000-0000-0000B50A0000}"/>
    <cellStyle name="强调文字颜色 5 7 2" xfId="386" xr:uid="{00000000-0005-0000-0000-0000B1010000}"/>
    <cellStyle name="强调文字颜色 5 8" xfId="2695" xr:uid="{00000000-0005-0000-0000-0000B60A0000}"/>
    <cellStyle name="强调文字颜色 5 8 2" xfId="70" xr:uid="{00000000-0005-0000-0000-000058000000}"/>
    <cellStyle name="强调文字颜色 6 2" xfId="2696" xr:uid="{00000000-0005-0000-0000-0000B70A0000}"/>
    <cellStyle name="强调文字颜色 6 2 2" xfId="245" xr:uid="{00000000-0005-0000-0000-000024010000}"/>
    <cellStyle name="强调文字颜色 6 2 2 2" xfId="2697" xr:uid="{00000000-0005-0000-0000-0000B80A0000}"/>
    <cellStyle name="强调文字颜色 6 2 3" xfId="2698" xr:uid="{00000000-0005-0000-0000-0000B90A0000}"/>
    <cellStyle name="强调文字颜色 6 2 3 2" xfId="2558" xr:uid="{00000000-0005-0000-0000-00002D0A0000}"/>
    <cellStyle name="强调文字颜色 6 2 4" xfId="2699" xr:uid="{00000000-0005-0000-0000-0000BA0A0000}"/>
    <cellStyle name="强调文字颜色 6 2 4 2" xfId="2700" xr:uid="{00000000-0005-0000-0000-0000BB0A0000}"/>
    <cellStyle name="强调文字颜色 6 2 5" xfId="2701" xr:uid="{00000000-0005-0000-0000-0000BC0A0000}"/>
    <cellStyle name="强调文字颜色 6 2 5 2" xfId="2702" xr:uid="{00000000-0005-0000-0000-0000BD0A0000}"/>
    <cellStyle name="强调文字颜色 6 2 6" xfId="2703" xr:uid="{00000000-0005-0000-0000-0000BE0A0000}"/>
    <cellStyle name="强调文字颜色 6 2 6 2" xfId="2704" xr:uid="{00000000-0005-0000-0000-0000BF0A0000}"/>
    <cellStyle name="强调文字颜色 6 2 7" xfId="2705" xr:uid="{00000000-0005-0000-0000-0000C00A0000}"/>
    <cellStyle name="强调文字颜色 6 2 7 2" xfId="2706" xr:uid="{00000000-0005-0000-0000-0000C10A0000}"/>
    <cellStyle name="强调文字颜色 6 2 8" xfId="2707" xr:uid="{00000000-0005-0000-0000-0000C20A0000}"/>
    <cellStyle name="强调文字颜色 6 2 8 2" xfId="2708" xr:uid="{00000000-0005-0000-0000-0000C30A0000}"/>
    <cellStyle name="强调文字颜色 6 2 9" xfId="1475" xr:uid="{00000000-0005-0000-0000-0000F2050000}"/>
    <cellStyle name="强调文字颜色 6 2_成本利润预算(公司目标)" xfId="1630" xr:uid="{00000000-0005-0000-0000-00008D060000}"/>
    <cellStyle name="强调文字颜色 6 3" xfId="2709" xr:uid="{00000000-0005-0000-0000-0000C40A0000}"/>
    <cellStyle name="强调文字颜色 6 3 2" xfId="2710" xr:uid="{00000000-0005-0000-0000-0000C50A0000}"/>
    <cellStyle name="强调文字颜色 6 4" xfId="2711" xr:uid="{00000000-0005-0000-0000-0000C60A0000}"/>
    <cellStyle name="强调文字颜色 6 4 2" xfId="2712" xr:uid="{00000000-0005-0000-0000-0000C70A0000}"/>
    <cellStyle name="强调文字颜色 6 5" xfId="2713" xr:uid="{00000000-0005-0000-0000-0000C80A0000}"/>
    <cellStyle name="强调文字颜色 6 5 2" xfId="2714" xr:uid="{00000000-0005-0000-0000-0000C90A0000}"/>
    <cellStyle name="强调文字颜色 6 6" xfId="2715" xr:uid="{00000000-0005-0000-0000-0000CA0A0000}"/>
    <cellStyle name="强调文字颜色 6 6 2" xfId="2716" xr:uid="{00000000-0005-0000-0000-0000CB0A0000}"/>
    <cellStyle name="强调文字颜色 6 7" xfId="2470" xr:uid="{00000000-0005-0000-0000-0000D5090000}"/>
    <cellStyle name="强调文字颜色 6 7 2" xfId="648" xr:uid="{00000000-0005-0000-0000-0000B7020000}"/>
    <cellStyle name="强调文字颜色 6 8" xfId="2717" xr:uid="{00000000-0005-0000-0000-0000CC0A0000}"/>
    <cellStyle name="强调文字颜色 6 8 2" xfId="1391" xr:uid="{00000000-0005-0000-0000-00009E050000}"/>
    <cellStyle name="适中 2" xfId="159" xr:uid="{00000000-0005-0000-0000-0000CC000000}"/>
    <cellStyle name="适中 2 2" xfId="2718" xr:uid="{00000000-0005-0000-0000-0000CD0A0000}"/>
    <cellStyle name="适中 2 2 2" xfId="2719" xr:uid="{00000000-0005-0000-0000-0000CE0A0000}"/>
    <cellStyle name="适中 2 3" xfId="2720" xr:uid="{00000000-0005-0000-0000-0000CF0A0000}"/>
    <cellStyle name="适中 2 3 2" xfId="2721" xr:uid="{00000000-0005-0000-0000-0000D00A0000}"/>
    <cellStyle name="适中 2 4" xfId="1407" xr:uid="{00000000-0005-0000-0000-0000AE050000}"/>
    <cellStyle name="适中 2 4 2" xfId="46" xr:uid="{00000000-0005-0000-0000-000039000000}"/>
    <cellStyle name="适中 2 5" xfId="118" xr:uid="{00000000-0005-0000-0000-000093000000}"/>
    <cellStyle name="适中 2 5 2" xfId="326" xr:uid="{00000000-0005-0000-0000-000075010000}"/>
    <cellStyle name="适中 2 6" xfId="1409" xr:uid="{00000000-0005-0000-0000-0000B0050000}"/>
    <cellStyle name="适中 2 6 2" xfId="88" xr:uid="{00000000-0005-0000-0000-00006E000000}"/>
    <cellStyle name="适中 2 7" xfId="1411" xr:uid="{00000000-0005-0000-0000-0000B2050000}"/>
    <cellStyle name="适中 2 7 2" xfId="1379" xr:uid="{00000000-0005-0000-0000-000092050000}"/>
    <cellStyle name="适中 2 8" xfId="1413" xr:uid="{00000000-0005-0000-0000-0000B4050000}"/>
    <cellStyle name="适中 2 8 2" xfId="1399" xr:uid="{00000000-0005-0000-0000-0000A6050000}"/>
    <cellStyle name="适中 2 9" xfId="589" xr:uid="{00000000-0005-0000-0000-00007C020000}"/>
    <cellStyle name="适中 2_成本利润预算(公司目标)" xfId="2723" xr:uid="{00000000-0005-0000-0000-0000D20A0000}"/>
    <cellStyle name="适中 3" xfId="2724" xr:uid="{00000000-0005-0000-0000-0000D30A0000}"/>
    <cellStyle name="适中 3 2" xfId="2725" xr:uid="{00000000-0005-0000-0000-0000D40A0000}"/>
    <cellStyle name="适中 4" xfId="2726" xr:uid="{00000000-0005-0000-0000-0000D50A0000}"/>
    <cellStyle name="适中 4 2" xfId="2727" xr:uid="{00000000-0005-0000-0000-0000D60A0000}"/>
    <cellStyle name="适中 5" xfId="2728" xr:uid="{00000000-0005-0000-0000-0000D70A0000}"/>
    <cellStyle name="适中 5 2" xfId="2729" xr:uid="{00000000-0005-0000-0000-0000D80A0000}"/>
    <cellStyle name="适中 6" xfId="2416" xr:uid="{00000000-0005-0000-0000-00009F090000}"/>
    <cellStyle name="适中 6 2" xfId="2730" xr:uid="{00000000-0005-0000-0000-0000D90A0000}"/>
    <cellStyle name="适中 7" xfId="2731" xr:uid="{00000000-0005-0000-0000-0000DA0A0000}"/>
    <cellStyle name="适中 7 2" xfId="2732" xr:uid="{00000000-0005-0000-0000-0000DB0A0000}"/>
    <cellStyle name="适中 8" xfId="132" xr:uid="{00000000-0005-0000-0000-0000A3000000}"/>
    <cellStyle name="适中 8 2" xfId="164" xr:uid="{00000000-0005-0000-0000-0000D2000000}"/>
    <cellStyle name="输出 2" xfId="141" xr:uid="{00000000-0005-0000-0000-0000B0000000}"/>
    <cellStyle name="输出 2 2" xfId="2733" xr:uid="{00000000-0005-0000-0000-0000DC0A0000}"/>
    <cellStyle name="输出 2 2 2" xfId="2314" xr:uid="{00000000-0005-0000-0000-000039090000}"/>
    <cellStyle name="输出 2 3" xfId="2124" xr:uid="{00000000-0005-0000-0000-00007B080000}"/>
    <cellStyle name="输出 2 3 2" xfId="2734" xr:uid="{00000000-0005-0000-0000-0000DD0A0000}"/>
    <cellStyle name="输出 2 4" xfId="2509" xr:uid="{00000000-0005-0000-0000-0000FC090000}"/>
    <cellStyle name="输出 2 4 2" xfId="2735" xr:uid="{00000000-0005-0000-0000-0000DE0A0000}"/>
    <cellStyle name="输出 2 5" xfId="292" xr:uid="{00000000-0005-0000-0000-000053010000}"/>
    <cellStyle name="输出 2 5 2" xfId="2736" xr:uid="{00000000-0005-0000-0000-0000DF0A0000}"/>
    <cellStyle name="输出 2 6" xfId="284" xr:uid="{00000000-0005-0000-0000-00004B010000}"/>
    <cellStyle name="输出 2 6 2" xfId="2737" xr:uid="{00000000-0005-0000-0000-0000E00A0000}"/>
    <cellStyle name="输出 2 7" xfId="307" xr:uid="{00000000-0005-0000-0000-000062010000}"/>
    <cellStyle name="输出 2 7 2" xfId="2738" xr:uid="{00000000-0005-0000-0000-0000E10A0000}"/>
    <cellStyle name="输出 2 8" xfId="2739" xr:uid="{00000000-0005-0000-0000-0000E20A0000}"/>
    <cellStyle name="输出 2 8 2" xfId="2740" xr:uid="{00000000-0005-0000-0000-0000E30A0000}"/>
    <cellStyle name="输出 2 9" xfId="2741" xr:uid="{00000000-0005-0000-0000-0000E40A0000}"/>
    <cellStyle name="输出 2_成本利润预算(公司目标)" xfId="1073" xr:uid="{00000000-0005-0000-0000-000060040000}"/>
    <cellStyle name="输出 3" xfId="2742" xr:uid="{00000000-0005-0000-0000-0000E50A0000}"/>
    <cellStyle name="输出 3 2" xfId="2743" xr:uid="{00000000-0005-0000-0000-0000E60A0000}"/>
    <cellStyle name="输出 4" xfId="2614" xr:uid="{00000000-0005-0000-0000-0000650A0000}"/>
    <cellStyle name="输出 4 2" xfId="2340" xr:uid="{00000000-0005-0000-0000-000053090000}"/>
    <cellStyle name="输出 5" xfId="2744" xr:uid="{00000000-0005-0000-0000-0000E70A0000}"/>
    <cellStyle name="输出 5 2" xfId="1197" xr:uid="{00000000-0005-0000-0000-0000DC040000}"/>
    <cellStyle name="输出 6" xfId="104" xr:uid="{00000000-0005-0000-0000-000081000000}"/>
    <cellStyle name="输出 6 2" xfId="2677" xr:uid="{00000000-0005-0000-0000-0000A40A0000}"/>
    <cellStyle name="输出 7" xfId="340" xr:uid="{00000000-0005-0000-0000-000083010000}"/>
    <cellStyle name="输出 7 2" xfId="2745" xr:uid="{00000000-0005-0000-0000-0000E80A0000}"/>
    <cellStyle name="输出 8" xfId="2459" xr:uid="{00000000-0005-0000-0000-0000CA090000}"/>
    <cellStyle name="输出 8 2" xfId="1343" xr:uid="{00000000-0005-0000-0000-00006E050000}"/>
    <cellStyle name="输入 2" xfId="2328" xr:uid="{00000000-0005-0000-0000-000047090000}"/>
    <cellStyle name="输入 2 2" xfId="2330" xr:uid="{00000000-0005-0000-0000-000049090000}"/>
    <cellStyle name="输入 2 2 2" xfId="2746" xr:uid="{00000000-0005-0000-0000-0000E90A0000}"/>
    <cellStyle name="输入 2 3" xfId="2747" xr:uid="{00000000-0005-0000-0000-0000EA0A0000}"/>
    <cellStyle name="输入 2 3 2" xfId="2462" xr:uid="{00000000-0005-0000-0000-0000CD090000}"/>
    <cellStyle name="输入 2 4" xfId="2748" xr:uid="{00000000-0005-0000-0000-0000EB0A0000}"/>
    <cellStyle name="输入 2 4 2" xfId="2749" xr:uid="{00000000-0005-0000-0000-0000EC0A0000}"/>
    <cellStyle name="输入 2 5" xfId="2750" xr:uid="{00000000-0005-0000-0000-0000ED0A0000}"/>
    <cellStyle name="输入 2 5 2" xfId="2751" xr:uid="{00000000-0005-0000-0000-0000EE0A0000}"/>
    <cellStyle name="输入 2 6" xfId="2722" xr:uid="{00000000-0005-0000-0000-0000D10A0000}"/>
    <cellStyle name="输入 2 6 2" xfId="2752" xr:uid="{00000000-0005-0000-0000-0000EF0A0000}"/>
    <cellStyle name="输入 2 7" xfId="2753" xr:uid="{00000000-0005-0000-0000-0000F00A0000}"/>
    <cellStyle name="输入 2 7 2" xfId="2754" xr:uid="{00000000-0005-0000-0000-0000F10A0000}"/>
    <cellStyle name="输入 2 8" xfId="2755" xr:uid="{00000000-0005-0000-0000-0000F20A0000}"/>
    <cellStyle name="输入 2 8 2" xfId="2756" xr:uid="{00000000-0005-0000-0000-0000F30A0000}"/>
    <cellStyle name="输入 2 9" xfId="2757" xr:uid="{00000000-0005-0000-0000-0000F40A0000}"/>
    <cellStyle name="输入 2_成本利润预算(公司目标)" xfId="1821" xr:uid="{00000000-0005-0000-0000-00004C070000}"/>
    <cellStyle name="输入 3" xfId="2332" xr:uid="{00000000-0005-0000-0000-00004B090000}"/>
    <cellStyle name="输入 3 2" xfId="2334" xr:uid="{00000000-0005-0000-0000-00004D090000}"/>
    <cellStyle name="输入 4" xfId="2758" xr:uid="{00000000-0005-0000-0000-0000F50A0000}"/>
    <cellStyle name="输入 4 2" xfId="1774" xr:uid="{00000000-0005-0000-0000-00001D070000}"/>
    <cellStyle name="输入 5" xfId="384" xr:uid="{00000000-0005-0000-0000-0000AF010000}"/>
    <cellStyle name="输入 5 2" xfId="945" xr:uid="{00000000-0005-0000-0000-0000E0030000}"/>
    <cellStyle name="输入 6" xfId="2759" xr:uid="{00000000-0005-0000-0000-0000F60A0000}"/>
    <cellStyle name="输入 6 2" xfId="1995" xr:uid="{00000000-0005-0000-0000-0000FA070000}"/>
    <cellStyle name="输入 7" xfId="2760" xr:uid="{00000000-0005-0000-0000-0000F70A0000}"/>
    <cellStyle name="输入 7 2" xfId="2762" xr:uid="{00000000-0005-0000-0000-0000F90A0000}"/>
    <cellStyle name="输入 8" xfId="426" xr:uid="{00000000-0005-0000-0000-0000D9010000}"/>
    <cellStyle name="输入 8 2" xfId="2763" xr:uid="{00000000-0005-0000-0000-0000FA0A0000}"/>
    <cellStyle name="隨後的超連結" xfId="2764" xr:uid="{00000000-0005-0000-0000-0000FB0A0000}"/>
    <cellStyle name="样式 1" xfId="918" xr:uid="{00000000-0005-0000-0000-0000C5030000}"/>
    <cellStyle name="样式 1 10" xfId="2765" xr:uid="{00000000-0005-0000-0000-0000FC0A0000}"/>
    <cellStyle name="样式 1 11" xfId="2766" xr:uid="{00000000-0005-0000-0000-0000FD0A0000}"/>
    <cellStyle name="样式 1 12" xfId="2767" xr:uid="{00000000-0005-0000-0000-0000FE0A0000}"/>
    <cellStyle name="样式 1 13" xfId="1070" xr:uid="{00000000-0005-0000-0000-00005D040000}"/>
    <cellStyle name="样式 1 2" xfId="920" xr:uid="{00000000-0005-0000-0000-0000C7030000}"/>
    <cellStyle name="样式 1 3" xfId="932" xr:uid="{00000000-0005-0000-0000-0000D3030000}"/>
    <cellStyle name="样式 1 4" xfId="2551" xr:uid="{00000000-0005-0000-0000-0000260A0000}"/>
    <cellStyle name="样式 1 5" xfId="2553" xr:uid="{00000000-0005-0000-0000-0000280A0000}"/>
    <cellStyle name="样式 1 6" xfId="2555" xr:uid="{00000000-0005-0000-0000-00002A0A0000}"/>
    <cellStyle name="样式 1 7" xfId="2557" xr:uid="{00000000-0005-0000-0000-00002C0A0000}"/>
    <cellStyle name="样式 1 8" xfId="2768" xr:uid="{00000000-0005-0000-0000-0000FF0A0000}"/>
    <cellStyle name="样式 1 9" xfId="2769" xr:uid="{00000000-0005-0000-0000-0000000B0000}"/>
    <cellStyle name="样式 1_化工计划优化报表(四季度）" xfId="606" xr:uid="{00000000-0005-0000-0000-00008D020000}"/>
    <cellStyle name="一般_11" xfId="2770" xr:uid="{00000000-0005-0000-0000-0000010B0000}"/>
    <cellStyle name="注释 2" xfId="2004" xr:uid="{00000000-0005-0000-0000-000003080000}"/>
    <cellStyle name="注释 2 10" xfId="2131" xr:uid="{00000000-0005-0000-0000-000082080000}"/>
    <cellStyle name="注释 2 10 2" xfId="68" xr:uid="{00000000-0005-0000-0000-000055000000}"/>
    <cellStyle name="注释 2 11" xfId="2133" xr:uid="{00000000-0005-0000-0000-000084080000}"/>
    <cellStyle name="注释 2 11 2" xfId="2135" xr:uid="{00000000-0005-0000-0000-000086080000}"/>
    <cellStyle name="注释 2 12" xfId="2137" xr:uid="{00000000-0005-0000-0000-000088080000}"/>
    <cellStyle name="注释 2 2" xfId="354" xr:uid="{00000000-0005-0000-0000-000091010000}"/>
    <cellStyle name="注释 2 2 2" xfId="1891" xr:uid="{00000000-0005-0000-0000-000092070000}"/>
    <cellStyle name="注释 2 3" xfId="1229" xr:uid="{00000000-0005-0000-0000-0000FC040000}"/>
    <cellStyle name="注释 2 3 2" xfId="1233" xr:uid="{00000000-0005-0000-0000-000000050000}"/>
    <cellStyle name="注释 2 4" xfId="1237" xr:uid="{00000000-0005-0000-0000-000004050000}"/>
    <cellStyle name="注释 2 4 2" xfId="1897" xr:uid="{00000000-0005-0000-0000-000098070000}"/>
    <cellStyle name="注释 2 5" xfId="1736" xr:uid="{00000000-0005-0000-0000-0000F7060000}"/>
    <cellStyle name="注释 2 5 2" xfId="174" xr:uid="{00000000-0005-0000-0000-0000DD000000}"/>
    <cellStyle name="注释 2 6" xfId="2071" xr:uid="{00000000-0005-0000-0000-000046080000}"/>
    <cellStyle name="注释 2 6 2" xfId="2771" xr:uid="{00000000-0005-0000-0000-0000020B0000}"/>
    <cellStyle name="注释 2 7" xfId="2772" xr:uid="{00000000-0005-0000-0000-0000030B0000}"/>
    <cellStyle name="注释 2 7 2" xfId="2773" xr:uid="{00000000-0005-0000-0000-0000040B0000}"/>
    <cellStyle name="注释 2 8" xfId="2774" xr:uid="{00000000-0005-0000-0000-0000050B0000}"/>
    <cellStyle name="注释 2 8 2" xfId="2775" xr:uid="{00000000-0005-0000-0000-0000060B0000}"/>
    <cellStyle name="注释 2 9" xfId="254" xr:uid="{00000000-0005-0000-0000-00002D010000}"/>
    <cellStyle name="注释 2 9 2" xfId="2776" xr:uid="{00000000-0005-0000-0000-0000070B0000}"/>
    <cellStyle name="注释 2_成本利润预算(公司目标)" xfId="2546" xr:uid="{00000000-0005-0000-0000-0000210A0000}"/>
    <cellStyle name="注释 3" xfId="2761" xr:uid="{00000000-0005-0000-0000-0000F80A0000}"/>
    <cellStyle name="注释 3 10" xfId="2777" xr:uid="{00000000-0005-0000-0000-0000080B0000}"/>
    <cellStyle name="注释 3 10 2" xfId="773" xr:uid="{00000000-0005-0000-0000-000034030000}"/>
    <cellStyle name="注释 3 11" xfId="2778" xr:uid="{00000000-0005-0000-0000-0000090B0000}"/>
    <cellStyle name="注释 3 11 2" xfId="2779" xr:uid="{00000000-0005-0000-0000-00000A0B0000}"/>
    <cellStyle name="注释 3 12" xfId="2780" xr:uid="{00000000-0005-0000-0000-00000B0B0000}"/>
    <cellStyle name="注释 3 2" xfId="1968" xr:uid="{00000000-0005-0000-0000-0000DF070000}"/>
    <cellStyle name="注释 3 2 2" xfId="1971" xr:uid="{00000000-0005-0000-0000-0000E2070000}"/>
    <cellStyle name="注释 3 3" xfId="1242" xr:uid="{00000000-0005-0000-0000-000009050000}"/>
    <cellStyle name="注释 3 3 2" xfId="1246" xr:uid="{00000000-0005-0000-0000-00000D050000}"/>
    <cellStyle name="注释 3 4" xfId="370" xr:uid="{00000000-0005-0000-0000-0000A1010000}"/>
    <cellStyle name="注释 3 4 2" xfId="1977" xr:uid="{00000000-0005-0000-0000-0000E8070000}"/>
    <cellStyle name="注释 3 5" xfId="1644" xr:uid="{00000000-0005-0000-0000-00009B060000}"/>
    <cellStyle name="注释 3 5 2" xfId="1652" xr:uid="{00000000-0005-0000-0000-0000A3060000}"/>
    <cellStyle name="注释 3 6" xfId="1666" xr:uid="{00000000-0005-0000-0000-0000B1060000}"/>
    <cellStyle name="注释 3 6 2" xfId="1675" xr:uid="{00000000-0005-0000-0000-0000BA060000}"/>
    <cellStyle name="注释 3 7" xfId="1649" xr:uid="{00000000-0005-0000-0000-0000A0060000}"/>
    <cellStyle name="注释 3 7 2" xfId="1660" xr:uid="{00000000-0005-0000-0000-0000AB060000}"/>
    <cellStyle name="注释 3 8" xfId="1664" xr:uid="{00000000-0005-0000-0000-0000AF060000}"/>
    <cellStyle name="注释 3 8 2" xfId="1696" xr:uid="{00000000-0005-0000-0000-0000CF060000}"/>
    <cellStyle name="注释 3 9" xfId="1706" xr:uid="{00000000-0005-0000-0000-0000D9060000}"/>
    <cellStyle name="注释 3 9 2" xfId="1708" xr:uid="{00000000-0005-0000-0000-0000DB060000}"/>
    <cellStyle name="注释 4" xfId="949" xr:uid="{00000000-0005-0000-0000-0000E4030000}"/>
    <cellStyle name="注释 4 10" xfId="2781" xr:uid="{00000000-0005-0000-0000-00000C0B0000}"/>
    <cellStyle name="注释 4 10 2" xfId="2782" xr:uid="{00000000-0005-0000-0000-00000D0B0000}"/>
    <cellStyle name="注释 4 11" xfId="2783" xr:uid="{00000000-0005-0000-0000-00000E0B0000}"/>
    <cellStyle name="注释 4 11 2" xfId="2784" xr:uid="{00000000-0005-0000-0000-00000F0B0000}"/>
    <cellStyle name="注释 4 12" xfId="2786" xr:uid="{00000000-0005-0000-0000-0000110B0000}"/>
    <cellStyle name="注释 4 2" xfId="2277" xr:uid="{00000000-0005-0000-0000-000014090000}"/>
    <cellStyle name="注释 4 2 2" xfId="2787" xr:uid="{00000000-0005-0000-0000-0000120B0000}"/>
    <cellStyle name="注释 4 3" xfId="1253" xr:uid="{00000000-0005-0000-0000-000014050000}"/>
    <cellStyle name="注释 4 3 2" xfId="414" xr:uid="{00000000-0005-0000-0000-0000CD010000}"/>
    <cellStyle name="注释 4 4" xfId="1258" xr:uid="{00000000-0005-0000-0000-000019050000}"/>
    <cellStyle name="注释 4 4 2" xfId="2788" xr:uid="{00000000-0005-0000-0000-0000130B0000}"/>
    <cellStyle name="注释 4 5" xfId="1720" xr:uid="{00000000-0005-0000-0000-0000E7060000}"/>
    <cellStyle name="注释 4 5 2" xfId="1725" xr:uid="{00000000-0005-0000-0000-0000EC060000}"/>
    <cellStyle name="注释 4 6" xfId="93" xr:uid="{00000000-0005-0000-0000-000074000000}"/>
    <cellStyle name="注释 4 6 2" xfId="24" xr:uid="{00000000-0005-0000-0000-00001E000000}"/>
    <cellStyle name="注释 4 7" xfId="1671" xr:uid="{00000000-0005-0000-0000-0000B6060000}"/>
    <cellStyle name="注释 4 7 2" xfId="1681" xr:uid="{00000000-0005-0000-0000-0000C0060000}"/>
    <cellStyle name="注释 4 8" xfId="1684" xr:uid="{00000000-0005-0000-0000-0000C3060000}"/>
    <cellStyle name="注释 4 8 2" xfId="1732" xr:uid="{00000000-0005-0000-0000-0000F3060000}"/>
    <cellStyle name="注释 4 9" xfId="1384" xr:uid="{00000000-0005-0000-0000-000097050000}"/>
    <cellStyle name="注释 4 9 2" xfId="381" xr:uid="{00000000-0005-0000-0000-0000AC010000}"/>
    <cellStyle name="注释 5" xfId="2789" xr:uid="{00000000-0005-0000-0000-0000140B0000}"/>
    <cellStyle name="注释 5 10" xfId="2790" xr:uid="{00000000-0005-0000-0000-0000150B0000}"/>
    <cellStyle name="注释 5 10 2" xfId="1963" xr:uid="{00000000-0005-0000-0000-0000DA070000}"/>
    <cellStyle name="注释 5 11" xfId="2791" xr:uid="{00000000-0005-0000-0000-0000160B0000}"/>
    <cellStyle name="注释 5 11 2" xfId="2224" xr:uid="{00000000-0005-0000-0000-0000DF080000}"/>
    <cellStyle name="注释 5 12" xfId="1356" xr:uid="{00000000-0005-0000-0000-00007B050000}"/>
    <cellStyle name="注释 5 2" xfId="2792" xr:uid="{00000000-0005-0000-0000-0000170B0000}"/>
    <cellStyle name="注释 5 2 2" xfId="494" xr:uid="{00000000-0005-0000-0000-00001D020000}"/>
    <cellStyle name="注释 5 3" xfId="1175" xr:uid="{00000000-0005-0000-0000-0000C6040000}"/>
    <cellStyle name="注释 5 3 2" xfId="788" xr:uid="{00000000-0005-0000-0000-000043030000}"/>
    <cellStyle name="注释 5 4" xfId="2793" xr:uid="{00000000-0005-0000-0000-0000180B0000}"/>
    <cellStyle name="注释 5 4 2" xfId="798" xr:uid="{00000000-0005-0000-0000-00004D030000}"/>
    <cellStyle name="注释 5 5" xfId="1180" xr:uid="{00000000-0005-0000-0000-0000CB040000}"/>
    <cellStyle name="注释 5 5 2" xfId="813" xr:uid="{00000000-0005-0000-0000-00005C030000}"/>
    <cellStyle name="注释 5 6" xfId="1739" xr:uid="{00000000-0005-0000-0000-0000FA060000}"/>
    <cellStyle name="注释 5 6 2" xfId="1742" xr:uid="{00000000-0005-0000-0000-0000FD060000}"/>
    <cellStyle name="注释 5 7" xfId="1656" xr:uid="{00000000-0005-0000-0000-0000A7060000}"/>
    <cellStyle name="注释 5 7 2" xfId="1691" xr:uid="{00000000-0005-0000-0000-0000CA060000}"/>
    <cellStyle name="注释 5 8" xfId="1693" xr:uid="{00000000-0005-0000-0000-0000CC060000}"/>
    <cellStyle name="注释 5 8 2" xfId="1744" xr:uid="{00000000-0005-0000-0000-0000FF060000}"/>
    <cellStyle name="注释 5 9" xfId="1746" xr:uid="{00000000-0005-0000-0000-000001070000}"/>
    <cellStyle name="注释 5 9 2" xfId="1748" xr:uid="{00000000-0005-0000-0000-000003070000}"/>
    <cellStyle name="注释 6" xfId="2794" xr:uid="{00000000-0005-0000-0000-0000190B0000}"/>
    <cellStyle name="注释 6 10" xfId="1670" xr:uid="{00000000-0005-0000-0000-0000B5060000}"/>
    <cellStyle name="注释 6 10 2" xfId="1680" xr:uid="{00000000-0005-0000-0000-0000BF060000}"/>
    <cellStyle name="注释 6 11" xfId="1683" xr:uid="{00000000-0005-0000-0000-0000C2060000}"/>
    <cellStyle name="注释 6 11 2" xfId="1731" xr:uid="{00000000-0005-0000-0000-0000F2060000}"/>
    <cellStyle name="注释 6 12" xfId="1383" xr:uid="{00000000-0005-0000-0000-000096050000}"/>
    <cellStyle name="注释 6 2" xfId="2795" xr:uid="{00000000-0005-0000-0000-00001A0B0000}"/>
    <cellStyle name="注释 6 2 2" xfId="2796" xr:uid="{00000000-0005-0000-0000-00001B0B0000}"/>
    <cellStyle name="注释 6 3" xfId="1268" xr:uid="{00000000-0005-0000-0000-000023050000}"/>
    <cellStyle name="注释 6 3 2" xfId="2785" xr:uid="{00000000-0005-0000-0000-0000100B0000}"/>
    <cellStyle name="注释 6 4" xfId="2797" xr:uid="{00000000-0005-0000-0000-00001C0B0000}"/>
    <cellStyle name="注释 6 4 2" xfId="2798" xr:uid="{00000000-0005-0000-0000-00001D0B0000}"/>
    <cellStyle name="注释 6 5" xfId="1752" xr:uid="{00000000-0005-0000-0000-000007070000}"/>
    <cellStyle name="注释 6 5 2" xfId="1754" xr:uid="{00000000-0005-0000-0000-000009070000}"/>
    <cellStyle name="注释 6 6" xfId="26" xr:uid="{00000000-0005-0000-0000-000020000000}"/>
    <cellStyle name="注释 6 6 2" xfId="2799" xr:uid="{00000000-0005-0000-0000-00001E0B0000}"/>
    <cellStyle name="注释 6 7" xfId="2800" xr:uid="{00000000-0005-0000-0000-00001F0B0000}"/>
    <cellStyle name="注释 6 7 2" xfId="2801" xr:uid="{00000000-0005-0000-0000-0000200B0000}"/>
    <cellStyle name="注释 6 8" xfId="1702" xr:uid="{00000000-0005-0000-0000-0000D5060000}"/>
    <cellStyle name="注释 6 8 2" xfId="1355" xr:uid="{00000000-0005-0000-0000-00007A050000}"/>
    <cellStyle name="注释 6 9" xfId="2802" xr:uid="{00000000-0005-0000-0000-0000210B0000}"/>
    <cellStyle name="注释 6 9 2" xfId="2803" xr:uid="{00000000-0005-0000-0000-0000220B0000}"/>
    <cellStyle name="注释 7" xfId="403" xr:uid="{00000000-0005-0000-0000-0000C2010000}"/>
    <cellStyle name="注释 7 10" xfId="2804" xr:uid="{00000000-0005-0000-0000-0000230B0000}"/>
    <cellStyle name="注释 7 10 2" xfId="2593" xr:uid="{00000000-0005-0000-0000-0000500A0000}"/>
    <cellStyle name="注释 7 11" xfId="2545" xr:uid="{00000000-0005-0000-0000-0000200A0000}"/>
    <cellStyle name="注释 7 11 2" xfId="2548" xr:uid="{00000000-0005-0000-0000-0000230A0000}"/>
    <cellStyle name="注释 7 12" xfId="1075" xr:uid="{00000000-0005-0000-0000-000062040000}"/>
    <cellStyle name="注释 7 2" xfId="1115" xr:uid="{00000000-0005-0000-0000-00008A040000}"/>
    <cellStyle name="注释 7 2 2" xfId="2805" xr:uid="{00000000-0005-0000-0000-0000240B0000}"/>
    <cellStyle name="注释 7 3" xfId="2806" xr:uid="{00000000-0005-0000-0000-0000250B0000}"/>
    <cellStyle name="注释 7 3 2" xfId="224" xr:uid="{00000000-0005-0000-0000-00000F010000}"/>
    <cellStyle name="注释 7 4" xfId="2807" xr:uid="{00000000-0005-0000-0000-0000260B0000}"/>
    <cellStyle name="注释 7 4 2" xfId="2808" xr:uid="{00000000-0005-0000-0000-0000270B0000}"/>
    <cellStyle name="注释 7 5" xfId="1760" xr:uid="{00000000-0005-0000-0000-00000F070000}"/>
    <cellStyle name="注释 7 5 2" xfId="1763" xr:uid="{00000000-0005-0000-0000-000012070000}"/>
    <cellStyle name="注释 7 6" xfId="1765" xr:uid="{00000000-0005-0000-0000-000014070000}"/>
    <cellStyle name="注释 7 6 2" xfId="2809" xr:uid="{00000000-0005-0000-0000-0000280B0000}"/>
    <cellStyle name="注释 7 7" xfId="2810" xr:uid="{00000000-0005-0000-0000-0000290B0000}"/>
    <cellStyle name="注释 7 7 2" xfId="2811" xr:uid="{00000000-0005-0000-0000-00002A0B0000}"/>
    <cellStyle name="注释 7 8" xfId="2812" xr:uid="{00000000-0005-0000-0000-00002B0B0000}"/>
    <cellStyle name="注释 7 8 2" xfId="2813" xr:uid="{00000000-0005-0000-0000-00002C0B0000}"/>
    <cellStyle name="注释 7 9" xfId="2814" xr:uid="{00000000-0005-0000-0000-00002D0B0000}"/>
    <cellStyle name="注释 7 9 2" xfId="2815" xr:uid="{00000000-0005-0000-0000-00002E0B0000}"/>
    <cellStyle name="표준_S1PG" xfId="2816" xr:uid="{00000000-0005-0000-0000-00002F0B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硝基苯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'硝基苯、苯胺'!$O$43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'硝基苯、苯胺'!$M$44:$N$51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浓硝</c:v>
                </c:pt>
                <c:pt idx="3">
                  <c:v>烧碱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'硝基苯、苯胺'!$O$44:$O$51</c:f>
              <c:numCache>
                <c:formatCode>#,##0.00_ </c:formatCode>
                <c:ptCount val="8"/>
                <c:pt idx="0">
                  <c:v>4538.3271315983884</c:v>
                </c:pt>
                <c:pt idx="1">
                  <c:v>3274.2309734513278</c:v>
                </c:pt>
                <c:pt idx="2">
                  <c:v>976.10368302478355</c:v>
                </c:pt>
                <c:pt idx="3">
                  <c:v>27.808033345264466</c:v>
                </c:pt>
                <c:pt idx="4">
                  <c:v>280.88018868179108</c:v>
                </c:pt>
                <c:pt idx="5">
                  <c:v>55.145651626806597</c:v>
                </c:pt>
                <c:pt idx="6">
                  <c:v>79.45860146841531</c:v>
                </c:pt>
                <c:pt idx="7">
                  <c:v>-155.29999999999998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518-B1C5-ABBD9FBD6093}"/>
            </c:ext>
          </c:extLst>
        </c:ser>
        <c:ser>
          <c:idx val="1"/>
          <c:order val="1"/>
          <c:tx>
            <c:strRef>
              <c:f>'硝基苯、苯胺'!$P$43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'硝基苯、苯胺'!$M$44:$N$51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浓硝</c:v>
                </c:pt>
                <c:pt idx="3">
                  <c:v>烧碱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'硝基苯、苯胺'!$P$44:$P$51</c:f>
              <c:numCache>
                <c:formatCode>#,##0.00_ </c:formatCode>
                <c:ptCount val="8"/>
                <c:pt idx="0">
                  <c:v>4270.9548672566389</c:v>
                </c:pt>
                <c:pt idx="1">
                  <c:v>3271.6548672566378</c:v>
                </c:pt>
                <c:pt idx="2">
                  <c:v>752.93</c:v>
                </c:pt>
                <c:pt idx="3">
                  <c:v>20.16</c:v>
                </c:pt>
                <c:pt idx="4">
                  <c:v>209.42</c:v>
                </c:pt>
                <c:pt idx="5">
                  <c:v>42.63</c:v>
                </c:pt>
                <c:pt idx="6">
                  <c:v>88.22</c:v>
                </c:pt>
                <c:pt idx="7">
                  <c:v>-114.07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518-B1C5-ABBD9FBD6093}"/>
            </c:ext>
          </c:extLst>
        </c:ser>
        <c:ser>
          <c:idx val="2"/>
          <c:order val="2"/>
          <c:tx>
            <c:strRef>
              <c:f>'硝基苯、苯胺'!$Q$43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'硝基苯、苯胺'!$M$44:$N$51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浓硝</c:v>
                </c:pt>
                <c:pt idx="3">
                  <c:v>烧碱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'硝基苯、苯胺'!$Q$44:$Q$51</c:f>
              <c:numCache>
                <c:formatCode>#,##0.00_ </c:formatCode>
                <c:ptCount val="8"/>
                <c:pt idx="0">
                  <c:v>267.37226434174954</c:v>
                </c:pt>
                <c:pt idx="1">
                  <c:v>2.5761061946900554</c:v>
                </c:pt>
                <c:pt idx="2">
                  <c:v>223.1736830247836</c:v>
                </c:pt>
                <c:pt idx="3">
                  <c:v>7.6480333452644658</c:v>
                </c:pt>
                <c:pt idx="4">
                  <c:v>71.460188681791095</c:v>
                </c:pt>
                <c:pt idx="5">
                  <c:v>12.515651626806594</c:v>
                </c:pt>
                <c:pt idx="6">
                  <c:v>-8.761398531584689</c:v>
                </c:pt>
                <c:pt idx="7">
                  <c:v>-41.22999999999999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518-B1C5-ABBD9FBD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7000"/>
        <c:axId val="370183768"/>
      </c:barChart>
      <c:catAx>
        <c:axId val="3533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83768"/>
        <c:crosses val="autoZero"/>
        <c:auto val="1"/>
        <c:lblAlgn val="ctr"/>
        <c:lblOffset val="100"/>
        <c:noMultiLvlLbl val="0"/>
      </c:catAx>
      <c:valAx>
        <c:axId val="37018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37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硫酸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硫酸!$M$21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硫酸!$K$22:$L$26</c:f>
              <c:strCache>
                <c:ptCount val="5"/>
                <c:pt idx="0">
                  <c:v>总成本</c:v>
                </c:pt>
                <c:pt idx="1">
                  <c:v>硫磺</c:v>
                </c:pt>
                <c:pt idx="2">
                  <c:v>烧碱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硫酸!$M$22:$M$26</c:f>
              <c:numCache>
                <c:formatCode>#,##0.00_ </c:formatCode>
                <c:ptCount val="5"/>
                <c:pt idx="0">
                  <c:v>525.55186966741906</c:v>
                </c:pt>
                <c:pt idx="1">
                  <c:v>394.46017699115049</c:v>
                </c:pt>
                <c:pt idx="2">
                  <c:v>28.625916678948713</c:v>
                </c:pt>
                <c:pt idx="3">
                  <c:v>-120.96754685702597</c:v>
                </c:pt>
                <c:pt idx="4">
                  <c:v>223.43332285434582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6-4FCF-B781-3E7D22A3A61B}"/>
            </c:ext>
          </c:extLst>
        </c:ser>
        <c:ser>
          <c:idx val="1"/>
          <c:order val="1"/>
          <c:tx>
            <c:strRef>
              <c:f>硫酸!$N$21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硫酸!$K$22:$L$26</c:f>
              <c:strCache>
                <c:ptCount val="5"/>
                <c:pt idx="0">
                  <c:v>总成本</c:v>
                </c:pt>
                <c:pt idx="1">
                  <c:v>硫磺</c:v>
                </c:pt>
                <c:pt idx="2">
                  <c:v>烧碱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硫酸!$N$22:$N$26</c:f>
              <c:numCache>
                <c:formatCode>#,##0.00_ </c:formatCode>
                <c:ptCount val="5"/>
                <c:pt idx="0">
                  <c:v>235.75353982300899</c:v>
                </c:pt>
                <c:pt idx="1">
                  <c:v>239.20353982300901</c:v>
                </c:pt>
                <c:pt idx="2">
                  <c:v>8.1300000000000008</c:v>
                </c:pt>
                <c:pt idx="3">
                  <c:v>-71.760000000000005</c:v>
                </c:pt>
                <c:pt idx="4">
                  <c:v>60.18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6-4FCF-B781-3E7D22A3A61B}"/>
            </c:ext>
          </c:extLst>
        </c:ser>
        <c:ser>
          <c:idx val="2"/>
          <c:order val="2"/>
          <c:tx>
            <c:strRef>
              <c:f>硫酸!$O$21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硫酸!$K$22:$L$26</c:f>
              <c:strCache>
                <c:ptCount val="5"/>
                <c:pt idx="0">
                  <c:v>总成本</c:v>
                </c:pt>
                <c:pt idx="1">
                  <c:v>硫磺</c:v>
                </c:pt>
                <c:pt idx="2">
                  <c:v>烧碱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硫酸!$O$22:$O$26</c:f>
              <c:numCache>
                <c:formatCode>#,##0.00_ </c:formatCode>
                <c:ptCount val="5"/>
                <c:pt idx="0">
                  <c:v>289.79832984441009</c:v>
                </c:pt>
                <c:pt idx="1">
                  <c:v>155.25663716814148</c:v>
                </c:pt>
                <c:pt idx="2">
                  <c:v>20.49591667894871</c:v>
                </c:pt>
                <c:pt idx="3">
                  <c:v>-49.20754685702596</c:v>
                </c:pt>
                <c:pt idx="4">
                  <c:v>163.25332285434581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6-4FCF-B781-3E7D22A3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82976"/>
        <c:axId val="374686112"/>
      </c:barChart>
      <c:catAx>
        <c:axId val="3746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6112"/>
        <c:crosses val="autoZero"/>
        <c:auto val="1"/>
        <c:lblAlgn val="ctr"/>
        <c:lblOffset val="100"/>
        <c:noMultiLvlLbl val="0"/>
      </c:catAx>
      <c:valAx>
        <c:axId val="3746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2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合成氨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'合成氨、硝酸'!$C$69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'合成氨、硝酸'!$A$70:$B$75</c:f>
              <c:strCache>
                <c:ptCount val="6"/>
                <c:pt idx="0">
                  <c:v>总成本</c:v>
                </c:pt>
                <c:pt idx="1">
                  <c:v>原料煤</c:v>
                </c:pt>
                <c:pt idx="2">
                  <c:v>其他辅料、燃动能耗</c:v>
                </c:pt>
                <c:pt idx="3">
                  <c:v>高压蒸汽</c:v>
                </c:pt>
                <c:pt idx="4">
                  <c:v>固定费用</c:v>
                </c:pt>
                <c:pt idx="5">
                  <c:v>副产品</c:v>
                </c:pt>
              </c:strCache>
            </c:strRef>
          </c:cat>
          <c:val>
            <c:numRef>
              <c:f>'合成氨、硝酸'!$C$70:$C$75</c:f>
              <c:numCache>
                <c:formatCode>#,##0.00_ </c:formatCode>
                <c:ptCount val="6"/>
                <c:pt idx="0">
                  <c:v>4030.7287932174931</c:v>
                </c:pt>
                <c:pt idx="1">
                  <c:v>2104.9646017699115</c:v>
                </c:pt>
                <c:pt idx="2">
                  <c:v>-561.19548091483171</c:v>
                </c:pt>
                <c:pt idx="3">
                  <c:v>2100.5875035004401</c:v>
                </c:pt>
                <c:pt idx="4">
                  <c:v>458.01441999671414</c:v>
                </c:pt>
                <c:pt idx="5">
                  <c:v>-71.642251134740903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2-4EA3-A1D2-1928BDAA8B6A}"/>
            </c:ext>
          </c:extLst>
        </c:ser>
        <c:ser>
          <c:idx val="1"/>
          <c:order val="1"/>
          <c:tx>
            <c:strRef>
              <c:f>'合成氨、硝酸'!$D$69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'合成氨、硝酸'!$A$70:$B$75</c:f>
              <c:strCache>
                <c:ptCount val="6"/>
                <c:pt idx="0">
                  <c:v>总成本</c:v>
                </c:pt>
                <c:pt idx="1">
                  <c:v>原料煤</c:v>
                </c:pt>
                <c:pt idx="2">
                  <c:v>其他辅料、燃动能耗</c:v>
                </c:pt>
                <c:pt idx="3">
                  <c:v>高压蒸汽</c:v>
                </c:pt>
                <c:pt idx="4">
                  <c:v>固定费用</c:v>
                </c:pt>
                <c:pt idx="5">
                  <c:v>副产品</c:v>
                </c:pt>
              </c:strCache>
            </c:strRef>
          </c:cat>
          <c:val>
            <c:numRef>
              <c:f>'合成氨、硝酸'!$D$70:$D$75</c:f>
              <c:numCache>
                <c:formatCode>#,##0.00_ </c:formatCode>
                <c:ptCount val="6"/>
                <c:pt idx="0">
                  <c:v>3580.1149557522126</c:v>
                </c:pt>
                <c:pt idx="1">
                  <c:v>2106.3849557522126</c:v>
                </c:pt>
                <c:pt idx="2">
                  <c:v>-330.87000000000012</c:v>
                </c:pt>
                <c:pt idx="3">
                  <c:v>1566.68</c:v>
                </c:pt>
                <c:pt idx="4">
                  <c:v>331.71</c:v>
                </c:pt>
                <c:pt idx="5">
                  <c:v>-93.79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2-4EA3-A1D2-1928BDAA8B6A}"/>
            </c:ext>
          </c:extLst>
        </c:ser>
        <c:ser>
          <c:idx val="2"/>
          <c:order val="2"/>
          <c:tx>
            <c:strRef>
              <c:f>'合成氨、硝酸'!$E$69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'合成氨、硝酸'!$A$70:$B$75</c:f>
              <c:strCache>
                <c:ptCount val="6"/>
                <c:pt idx="0">
                  <c:v>总成本</c:v>
                </c:pt>
                <c:pt idx="1">
                  <c:v>原料煤</c:v>
                </c:pt>
                <c:pt idx="2">
                  <c:v>其他辅料、燃动能耗</c:v>
                </c:pt>
                <c:pt idx="3">
                  <c:v>高压蒸汽</c:v>
                </c:pt>
                <c:pt idx="4">
                  <c:v>固定费用</c:v>
                </c:pt>
                <c:pt idx="5">
                  <c:v>副产品</c:v>
                </c:pt>
              </c:strCache>
            </c:strRef>
          </c:cat>
          <c:val>
            <c:numRef>
              <c:f>'合成氨、硝酸'!$E$70:$E$75</c:f>
              <c:numCache>
                <c:formatCode>#,##0.00_ </c:formatCode>
                <c:ptCount val="6"/>
                <c:pt idx="0">
                  <c:v>450.61383746528054</c:v>
                </c:pt>
                <c:pt idx="1">
                  <c:v>-1.4203539823010942</c:v>
                </c:pt>
                <c:pt idx="2">
                  <c:v>-230.32548091483159</c:v>
                </c:pt>
                <c:pt idx="3">
                  <c:v>533.90750350044004</c:v>
                </c:pt>
                <c:pt idx="4">
                  <c:v>126.30441999671416</c:v>
                </c:pt>
                <c:pt idx="5">
                  <c:v>22.147748865259103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2-4EA3-A1D2-1928BDAA8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80232"/>
        <c:axId val="374683760"/>
      </c:barChart>
      <c:catAx>
        <c:axId val="3746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3760"/>
        <c:crosses val="autoZero"/>
        <c:auto val="1"/>
        <c:lblAlgn val="ctr"/>
        <c:lblOffset val="100"/>
        <c:noMultiLvlLbl val="0"/>
      </c:catAx>
      <c:valAx>
        <c:axId val="3746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0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氢气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'合成氨、硝酸'!$I$69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'合成氨、硝酸'!$G$70:$H$74</c:f>
              <c:strCache>
                <c:ptCount val="5"/>
                <c:pt idx="0">
                  <c:v>总成本</c:v>
                </c:pt>
                <c:pt idx="1">
                  <c:v>原料煤</c:v>
                </c:pt>
                <c:pt idx="2">
                  <c:v>辅料、燃动能耗</c:v>
                </c:pt>
                <c:pt idx="3">
                  <c:v>固定费用</c:v>
                </c:pt>
                <c:pt idx="4">
                  <c:v>副产品</c:v>
                </c:pt>
              </c:strCache>
            </c:strRef>
          </c:cat>
          <c:val>
            <c:numRef>
              <c:f>'合成氨、硝酸'!$I$70:$I$74</c:f>
              <c:numCache>
                <c:formatCode>#,##0.00_ </c:formatCode>
                <c:ptCount val="5"/>
                <c:pt idx="0">
                  <c:v>19730.836571784239</c:v>
                </c:pt>
                <c:pt idx="1">
                  <c:v>11703.716814159294</c:v>
                </c:pt>
                <c:pt idx="2">
                  <c:v>5045.791485155798</c:v>
                </c:pt>
                <c:pt idx="3">
                  <c:v>3359.0143280862048</c:v>
                </c:pt>
                <c:pt idx="4">
                  <c:v>-377.686055617058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2-4F2D-987B-3A18F215E2D1}"/>
            </c:ext>
          </c:extLst>
        </c:ser>
        <c:ser>
          <c:idx val="1"/>
          <c:order val="1"/>
          <c:tx>
            <c:strRef>
              <c:f>'合成氨、硝酸'!$J$69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'合成氨、硝酸'!$G$70:$H$74</c:f>
              <c:strCache>
                <c:ptCount val="5"/>
                <c:pt idx="0">
                  <c:v>总成本</c:v>
                </c:pt>
                <c:pt idx="1">
                  <c:v>原料煤</c:v>
                </c:pt>
                <c:pt idx="2">
                  <c:v>辅料、燃动能耗</c:v>
                </c:pt>
                <c:pt idx="3">
                  <c:v>固定费用</c:v>
                </c:pt>
                <c:pt idx="4">
                  <c:v>副产品</c:v>
                </c:pt>
              </c:strCache>
            </c:strRef>
          </c:cat>
          <c:val>
            <c:numRef>
              <c:f>'合成氨、硝酸'!$J$70:$J$74</c:f>
              <c:numCache>
                <c:formatCode>#,##0.00_ </c:formatCode>
                <c:ptCount val="5"/>
                <c:pt idx="0">
                  <c:v>17060.485575221239</c:v>
                </c:pt>
                <c:pt idx="1">
                  <c:v>11618.495575221239</c:v>
                </c:pt>
                <c:pt idx="2">
                  <c:v>3263.94</c:v>
                </c:pt>
                <c:pt idx="3">
                  <c:v>2849.87</c:v>
                </c:pt>
                <c:pt idx="4">
                  <c:v>-671.82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2-4F2D-987B-3A18F215E2D1}"/>
            </c:ext>
          </c:extLst>
        </c:ser>
        <c:ser>
          <c:idx val="2"/>
          <c:order val="2"/>
          <c:tx>
            <c:strRef>
              <c:f>'合成氨、硝酸'!$K$69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'合成氨、硝酸'!$G$70:$H$74</c:f>
              <c:strCache>
                <c:ptCount val="5"/>
                <c:pt idx="0">
                  <c:v>总成本</c:v>
                </c:pt>
                <c:pt idx="1">
                  <c:v>原料煤</c:v>
                </c:pt>
                <c:pt idx="2">
                  <c:v>辅料、燃动能耗</c:v>
                </c:pt>
                <c:pt idx="3">
                  <c:v>固定费用</c:v>
                </c:pt>
                <c:pt idx="4">
                  <c:v>副产品</c:v>
                </c:pt>
              </c:strCache>
            </c:strRef>
          </c:cat>
          <c:val>
            <c:numRef>
              <c:f>'合成氨、硝酸'!$K$70:$K$74</c:f>
              <c:numCache>
                <c:formatCode>#,##0.00_ </c:formatCode>
                <c:ptCount val="5"/>
                <c:pt idx="0">
                  <c:v>2670.3509965630001</c:v>
                </c:pt>
                <c:pt idx="1">
                  <c:v>85.221238938054739</c:v>
                </c:pt>
                <c:pt idx="2">
                  <c:v>1781.8514851557979</c:v>
                </c:pt>
                <c:pt idx="3">
                  <c:v>509.14432808620495</c:v>
                </c:pt>
                <c:pt idx="4">
                  <c:v>294.13394438294205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72-4F2D-987B-3A18F215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78664"/>
        <c:axId val="374679056"/>
      </c:barChart>
      <c:catAx>
        <c:axId val="37467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79056"/>
        <c:crosses val="autoZero"/>
        <c:auto val="1"/>
        <c:lblAlgn val="ctr"/>
        <c:lblOffset val="100"/>
        <c:noMultiLvlLbl val="0"/>
      </c:catAx>
      <c:valAx>
        <c:axId val="3746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78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稀硝（折百）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'合成氨、硝酸'!$C$78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'合成氨、硝酸'!$A$79:$B$82</c:f>
              <c:strCache>
                <c:ptCount val="4"/>
                <c:pt idx="0">
                  <c:v>总成本</c:v>
                </c:pt>
                <c:pt idx="1">
                  <c:v>合成氨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'合成氨、硝酸'!$C$79:$C$82</c:f>
              <c:numCache>
                <c:formatCode>#,##0.00_ </c:formatCode>
                <c:ptCount val="4"/>
                <c:pt idx="0">
                  <c:v>1275.3036938804005</c:v>
                </c:pt>
                <c:pt idx="1">
                  <c:v>1156.8191636534204</c:v>
                </c:pt>
                <c:pt idx="2">
                  <c:v>-5.7892057291214103</c:v>
                </c:pt>
                <c:pt idx="3">
                  <c:v>124.27373595610146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2-4DBF-9AEA-61B571972F40}"/>
            </c:ext>
          </c:extLst>
        </c:ser>
        <c:ser>
          <c:idx val="1"/>
          <c:order val="1"/>
          <c:tx>
            <c:strRef>
              <c:f>'合成氨、硝酸'!$D$78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'合成氨、硝酸'!$A$79:$B$82</c:f>
              <c:strCache>
                <c:ptCount val="4"/>
                <c:pt idx="0">
                  <c:v>总成本</c:v>
                </c:pt>
                <c:pt idx="1">
                  <c:v>合成氨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'合成氨、硝酸'!$D$79:$D$82</c:f>
              <c:numCache>
                <c:formatCode>#,##0.00_ </c:formatCode>
                <c:ptCount val="4"/>
                <c:pt idx="0">
                  <c:v>1162.2829923008849</c:v>
                </c:pt>
                <c:pt idx="1">
                  <c:v>1027.4929923008849</c:v>
                </c:pt>
                <c:pt idx="2">
                  <c:v>60.76</c:v>
                </c:pt>
                <c:pt idx="3">
                  <c:v>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2-4DBF-9AEA-61B571972F40}"/>
            </c:ext>
          </c:extLst>
        </c:ser>
        <c:ser>
          <c:idx val="2"/>
          <c:order val="2"/>
          <c:tx>
            <c:strRef>
              <c:f>'合成氨、硝酸'!$E$78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'合成氨、硝酸'!$A$79:$B$82</c:f>
              <c:strCache>
                <c:ptCount val="4"/>
                <c:pt idx="0">
                  <c:v>总成本</c:v>
                </c:pt>
                <c:pt idx="1">
                  <c:v>合成氨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'合成氨、硝酸'!$E$79:$E$82</c:f>
              <c:numCache>
                <c:formatCode>#,##0.00_ </c:formatCode>
                <c:ptCount val="4"/>
                <c:pt idx="0">
                  <c:v>113.02070157951562</c:v>
                </c:pt>
                <c:pt idx="1">
                  <c:v>129.32617135253554</c:v>
                </c:pt>
                <c:pt idx="2">
                  <c:v>-66.549205729121411</c:v>
                </c:pt>
                <c:pt idx="3">
                  <c:v>50.24373595610146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2-4DBF-9AEA-61B57197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79840"/>
        <c:axId val="374681016"/>
      </c:barChart>
      <c:catAx>
        <c:axId val="3746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1016"/>
        <c:crosses val="autoZero"/>
        <c:auto val="1"/>
        <c:lblAlgn val="ctr"/>
        <c:lblOffset val="100"/>
        <c:noMultiLvlLbl val="0"/>
      </c:catAx>
      <c:valAx>
        <c:axId val="3746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79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浓硝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'合成氨、硝酸'!$I$78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'合成氨、硝酸'!$G$79:$H$82</c:f>
              <c:strCache>
                <c:ptCount val="4"/>
                <c:pt idx="0">
                  <c:v>总成本</c:v>
                </c:pt>
                <c:pt idx="1">
                  <c:v>稀硝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'合成氨、硝酸'!$I$79:$I$82</c:f>
              <c:numCache>
                <c:formatCode>#,##0.00_ </c:formatCode>
                <c:ptCount val="4"/>
                <c:pt idx="0">
                  <c:v>1827.2251647787036</c:v>
                </c:pt>
                <c:pt idx="1">
                  <c:v>1313.5628046968125</c:v>
                </c:pt>
                <c:pt idx="2">
                  <c:v>375.8520854246388</c:v>
                </c:pt>
                <c:pt idx="3">
                  <c:v>137.81027465725239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4-4A9A-975A-428311F995A0}"/>
            </c:ext>
          </c:extLst>
        </c:ser>
        <c:ser>
          <c:idx val="1"/>
          <c:order val="1"/>
          <c:tx>
            <c:strRef>
              <c:f>'合成氨、硝酸'!$J$78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'合成氨、硝酸'!$G$79:$H$82</c:f>
              <c:strCache>
                <c:ptCount val="4"/>
                <c:pt idx="0">
                  <c:v>总成本</c:v>
                </c:pt>
                <c:pt idx="1">
                  <c:v>稀硝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'合成氨、硝酸'!$J$79:$J$82</c:f>
              <c:numCache>
                <c:formatCode>#,##0.00_ </c:formatCode>
                <c:ptCount val="4"/>
                <c:pt idx="0">
                  <c:v>1614.9426235660619</c:v>
                </c:pt>
                <c:pt idx="1">
                  <c:v>1197.7326235660619</c:v>
                </c:pt>
                <c:pt idx="2">
                  <c:v>303.79000000000002</c:v>
                </c:pt>
                <c:pt idx="3">
                  <c:v>113.42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4-4A9A-975A-428311F995A0}"/>
            </c:ext>
          </c:extLst>
        </c:ser>
        <c:ser>
          <c:idx val="2"/>
          <c:order val="2"/>
          <c:tx>
            <c:strRef>
              <c:f>'合成氨、硝酸'!$K$78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'合成氨、硝酸'!$G$79:$H$82</c:f>
              <c:strCache>
                <c:ptCount val="4"/>
                <c:pt idx="0">
                  <c:v>总成本</c:v>
                </c:pt>
                <c:pt idx="1">
                  <c:v>稀硝</c:v>
                </c:pt>
                <c:pt idx="2">
                  <c:v>辅料、燃动能耗</c:v>
                </c:pt>
                <c:pt idx="3">
                  <c:v>固定费用</c:v>
                </c:pt>
              </c:strCache>
            </c:strRef>
          </c:cat>
          <c:val>
            <c:numRef>
              <c:f>'合成氨、硝酸'!$K$79:$K$82</c:f>
              <c:numCache>
                <c:formatCode>#,##0.00_ </c:formatCode>
                <c:ptCount val="4"/>
                <c:pt idx="0">
                  <c:v>212.28254121264172</c:v>
                </c:pt>
                <c:pt idx="1">
                  <c:v>115.83018113075059</c:v>
                </c:pt>
                <c:pt idx="2">
                  <c:v>72.062085424638781</c:v>
                </c:pt>
                <c:pt idx="3">
                  <c:v>24.390274657252391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94-4A9A-975A-428311F99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684544"/>
        <c:axId val="373268704"/>
      </c:barChart>
      <c:catAx>
        <c:axId val="3746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68704"/>
        <c:crosses val="autoZero"/>
        <c:auto val="1"/>
        <c:lblAlgn val="ctr"/>
        <c:lblOffset val="100"/>
        <c:noMultiLvlLbl val="0"/>
      </c:catAx>
      <c:valAx>
        <c:axId val="3732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吨产品毛利情况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效益排序!$D$1</c:f>
              <c:strCache>
                <c:ptCount val="1"/>
                <c:pt idx="0">
                  <c:v>边际效益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效益排序!$C$2:$C$15</c:f>
              <c:strCache>
                <c:ptCount val="14"/>
                <c:pt idx="0">
                  <c:v>4010NA</c:v>
                </c:pt>
                <c:pt idx="1">
                  <c:v>防6PPD</c:v>
                </c:pt>
                <c:pt idx="2">
                  <c:v>苯胺</c:v>
                </c:pt>
                <c:pt idx="3">
                  <c:v>浓硝酸</c:v>
                </c:pt>
                <c:pt idx="4">
                  <c:v>烧碱</c:v>
                </c:pt>
                <c:pt idx="5">
                  <c:v>防TMQ</c:v>
                </c:pt>
                <c:pt idx="6">
                  <c:v>氯化苯</c:v>
                </c:pt>
                <c:pt idx="7">
                  <c:v>98%硫酸</c:v>
                </c:pt>
                <c:pt idx="8">
                  <c:v>稀硝酸（60%）</c:v>
                </c:pt>
                <c:pt idx="9">
                  <c:v>105%硫酸</c:v>
                </c:pt>
                <c:pt idx="10">
                  <c:v>合成氨</c:v>
                </c:pt>
                <c:pt idx="11">
                  <c:v>硝基氯苯</c:v>
                </c:pt>
                <c:pt idx="12">
                  <c:v>氢气</c:v>
                </c:pt>
                <c:pt idx="13">
                  <c:v>环己胺</c:v>
                </c:pt>
              </c:strCache>
            </c:strRef>
          </c:cat>
          <c:val>
            <c:numRef>
              <c:f>效益排序!$D$2:$D$15</c:f>
              <c:numCache>
                <c:formatCode>0.00_ </c:formatCode>
                <c:ptCount val="14"/>
                <c:pt idx="0" formatCode="0.00">
                  <c:v>13930.155959837406</c:v>
                </c:pt>
                <c:pt idx="1">
                  <c:v>9966.2652185636216</c:v>
                </c:pt>
                <c:pt idx="2">
                  <c:v>2236.8150178160095</c:v>
                </c:pt>
                <c:pt idx="3">
                  <c:v>832.70900368385855</c:v>
                </c:pt>
                <c:pt idx="4">
                  <c:v>438.50250147954625</c:v>
                </c:pt>
                <c:pt idx="5">
                  <c:v>1191.4440037818313</c:v>
                </c:pt>
                <c:pt idx="6">
                  <c:v>428.27109868798561</c:v>
                </c:pt>
                <c:pt idx="7">
                  <c:v>146.40170022938298</c:v>
                </c:pt>
                <c:pt idx="8">
                  <c:v>-26.901160595287251</c:v>
                </c:pt>
                <c:pt idx="9">
                  <c:v>51.542755748480147</c:v>
                </c:pt>
                <c:pt idx="10">
                  <c:v>-16.038040284722683</c:v>
                </c:pt>
                <c:pt idx="11">
                  <c:v>304.31528907286156</c:v>
                </c:pt>
                <c:pt idx="12">
                  <c:v>986.78170068490726</c:v>
                </c:pt>
                <c:pt idx="13">
                  <c:v>-9717.5421529293526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0D0-8378-009EDE075F9F}"/>
            </c:ext>
          </c:extLst>
        </c:ser>
        <c:ser>
          <c:idx val="1"/>
          <c:order val="1"/>
          <c:tx>
            <c:strRef>
              <c:f>效益排序!$E$1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效益排序!$C$2:$C$15</c:f>
              <c:strCache>
                <c:ptCount val="14"/>
                <c:pt idx="0">
                  <c:v>4010NA</c:v>
                </c:pt>
                <c:pt idx="1">
                  <c:v>防6PPD</c:v>
                </c:pt>
                <c:pt idx="2">
                  <c:v>苯胺</c:v>
                </c:pt>
                <c:pt idx="3">
                  <c:v>浓硝酸</c:v>
                </c:pt>
                <c:pt idx="4">
                  <c:v>烧碱</c:v>
                </c:pt>
                <c:pt idx="5">
                  <c:v>防TMQ</c:v>
                </c:pt>
                <c:pt idx="6">
                  <c:v>氯化苯</c:v>
                </c:pt>
                <c:pt idx="7">
                  <c:v>98%硫酸</c:v>
                </c:pt>
                <c:pt idx="8">
                  <c:v>稀硝酸（60%）</c:v>
                </c:pt>
                <c:pt idx="9">
                  <c:v>105%硫酸</c:v>
                </c:pt>
                <c:pt idx="10">
                  <c:v>合成氨</c:v>
                </c:pt>
                <c:pt idx="11">
                  <c:v>硝基氯苯</c:v>
                </c:pt>
                <c:pt idx="12">
                  <c:v>氢气</c:v>
                </c:pt>
                <c:pt idx="13">
                  <c:v>环己胺</c:v>
                </c:pt>
              </c:strCache>
            </c:strRef>
          </c:cat>
          <c:val>
            <c:numRef>
              <c:f>效益排序!$E$2:$E$15</c:f>
              <c:numCache>
                <c:formatCode>0.00_ </c:formatCode>
                <c:ptCount val="14"/>
                <c:pt idx="0" formatCode="0.00">
                  <c:v>13306.601282990401</c:v>
                </c:pt>
                <c:pt idx="1">
                  <c:v>8564.3273214557703</c:v>
                </c:pt>
                <c:pt idx="2">
                  <c:v>1983.4082090009588</c:v>
                </c:pt>
                <c:pt idx="3">
                  <c:v>694.89872902660613</c:v>
                </c:pt>
                <c:pt idx="4">
                  <c:v>199.81578135999894</c:v>
                </c:pt>
                <c:pt idx="5">
                  <c:v>113.83190369241493</c:v>
                </c:pt>
                <c:pt idx="6">
                  <c:v>-209.0701654616114</c:v>
                </c:pt>
                <c:pt idx="7">
                  <c:v>-72.562956167875939</c:v>
                </c:pt>
                <c:pt idx="8">
                  <c:v>-101.46540216894823</c:v>
                </c:pt>
                <c:pt idx="9">
                  <c:v>-181.94506663431127</c:v>
                </c:pt>
                <c:pt idx="10">
                  <c:v>-402.41020914669616</c:v>
                </c:pt>
                <c:pt idx="11">
                  <c:v>-994.08297233129633</c:v>
                </c:pt>
                <c:pt idx="12">
                  <c:v>-1994.546571784238</c:v>
                </c:pt>
                <c:pt idx="13">
                  <c:v>-11104.225892735931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0D0-8378-009EDE075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68312"/>
        <c:axId val="373269880"/>
      </c:lineChart>
      <c:catAx>
        <c:axId val="3732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69880"/>
        <c:crosses val="autoZero"/>
        <c:auto val="1"/>
        <c:lblAlgn val="ctr"/>
        <c:lblOffset val="100"/>
        <c:noMultiLvlLbl val="0"/>
      </c:catAx>
      <c:valAx>
        <c:axId val="37326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6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氨系列产品（以氨计）</a:t>
            </a:r>
          </a:p>
        </c:rich>
      </c:tx>
      <c:layout>
        <c:manualLayout>
          <c:xMode val="edge"/>
          <c:yMode val="edge"/>
          <c:x val="0.32185177006038401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效益排序!$D$19</c:f>
              <c:strCache>
                <c:ptCount val="1"/>
                <c:pt idx="0">
                  <c:v>边际效益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效益排序!$C$20:$C$22</c:f>
              <c:strCache>
                <c:ptCount val="3"/>
                <c:pt idx="0">
                  <c:v>氨</c:v>
                </c:pt>
                <c:pt idx="1">
                  <c:v>稀硝酸</c:v>
                </c:pt>
                <c:pt idx="2">
                  <c:v>浓硝酸</c:v>
                </c:pt>
              </c:strCache>
            </c:strRef>
          </c:cat>
          <c:val>
            <c:numRef>
              <c:f>效益排序!$D$20:$D$22</c:f>
              <c:numCache>
                <c:formatCode>0.00_ </c:formatCode>
                <c:ptCount val="3"/>
                <c:pt idx="0">
                  <c:v>-16.038040284722683</c:v>
                </c:pt>
                <c:pt idx="1">
                  <c:v>-94.203701507414436</c:v>
                </c:pt>
                <c:pt idx="2">
                  <c:v>2190.2246565434139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D-4687-8C24-6F5DDFA16316}"/>
            </c:ext>
          </c:extLst>
        </c:ser>
        <c:ser>
          <c:idx val="1"/>
          <c:order val="1"/>
          <c:tx>
            <c:strRef>
              <c:f>效益排序!$E$19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效益排序!$C$20:$C$22</c:f>
              <c:strCache>
                <c:ptCount val="3"/>
                <c:pt idx="0">
                  <c:v>氨</c:v>
                </c:pt>
                <c:pt idx="1">
                  <c:v>稀硝酸</c:v>
                </c:pt>
                <c:pt idx="2">
                  <c:v>浓硝酸</c:v>
                </c:pt>
              </c:strCache>
            </c:strRef>
          </c:cat>
          <c:val>
            <c:numRef>
              <c:f>效益排序!$E$20:$E$22</c:f>
              <c:numCache>
                <c:formatCode>0.00_ </c:formatCode>
                <c:ptCount val="3"/>
                <c:pt idx="0">
                  <c:v>-402.41020914669616</c:v>
                </c:pt>
                <c:pt idx="1">
                  <c:v>-320.69186343635488</c:v>
                </c:pt>
                <c:pt idx="2">
                  <c:v>1689.9006401245631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D-4687-8C24-6F5DDFA1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67136"/>
        <c:axId val="373272232"/>
      </c:lineChart>
      <c:catAx>
        <c:axId val="37326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72232"/>
        <c:crosses val="autoZero"/>
        <c:auto val="1"/>
        <c:lblAlgn val="ctr"/>
        <c:lblOffset val="100"/>
        <c:noMultiLvlLbl val="0"/>
      </c:catAx>
      <c:valAx>
        <c:axId val="37327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67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6PPD/NA</a:t>
            </a:r>
            <a:r>
              <a:rPr lang="zh-CN" altLang="en-US"/>
              <a:t>（以</a:t>
            </a:r>
            <a:r>
              <a:rPr lang="en-US" altLang="zh-CN"/>
              <a:t>RT</a:t>
            </a:r>
            <a:r>
              <a:rPr lang="zh-CN" altLang="en-US"/>
              <a:t>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效益排序!$D$25</c:f>
              <c:strCache>
                <c:ptCount val="1"/>
                <c:pt idx="0">
                  <c:v>边际效益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效益排序!$C$26:$C$27</c:f>
              <c:strCache>
                <c:ptCount val="2"/>
                <c:pt idx="0">
                  <c:v>6PPD</c:v>
                </c:pt>
                <c:pt idx="1">
                  <c:v>4010NA</c:v>
                </c:pt>
              </c:strCache>
            </c:strRef>
          </c:cat>
          <c:val>
            <c:numRef>
              <c:f>效益排序!$D$26:$D$27</c:f>
              <c:numCache>
                <c:formatCode>0.00_ </c:formatCode>
                <c:ptCount val="2"/>
                <c:pt idx="0">
                  <c:v>8363.2864702855877</c:v>
                </c:pt>
                <c:pt idx="1">
                  <c:v>13542.234766574826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7-4732-AC38-D81D104CFBF6}"/>
            </c:ext>
          </c:extLst>
        </c:ser>
        <c:ser>
          <c:idx val="1"/>
          <c:order val="1"/>
          <c:tx>
            <c:strRef>
              <c:f>效益排序!$E$25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效益排序!$C$26:$C$27</c:f>
              <c:strCache>
                <c:ptCount val="2"/>
                <c:pt idx="0">
                  <c:v>6PPD</c:v>
                </c:pt>
                <c:pt idx="1">
                  <c:v>4010NA</c:v>
                </c:pt>
              </c:strCache>
            </c:strRef>
          </c:cat>
          <c:val>
            <c:numRef>
              <c:f>效益排序!$E$26:$E$27</c:f>
              <c:numCache>
                <c:formatCode>0.00_ </c:formatCode>
                <c:ptCount val="2"/>
                <c:pt idx="0">
                  <c:v>6573.6125443797673</c:v>
                </c:pt>
                <c:pt idx="1">
                  <c:v>12342.759842465037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7-4732-AC38-D81D104C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69488"/>
        <c:axId val="373274584"/>
      </c:lineChart>
      <c:catAx>
        <c:axId val="3732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74584"/>
        <c:crosses val="autoZero"/>
        <c:auto val="1"/>
        <c:lblAlgn val="ctr"/>
        <c:lblOffset val="100"/>
        <c:noMultiLvlLbl val="0"/>
      </c:catAx>
      <c:valAx>
        <c:axId val="3732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69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硝酸及下游（以硝酸计）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效益排序!$D$31</c:f>
              <c:strCache>
                <c:ptCount val="1"/>
                <c:pt idx="0">
                  <c:v>边际效益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效益排序!$C$32:$C$34</c:f>
              <c:strCache>
                <c:ptCount val="3"/>
                <c:pt idx="0">
                  <c:v>浓硝酸</c:v>
                </c:pt>
                <c:pt idx="1">
                  <c:v>硝基氯苯</c:v>
                </c:pt>
                <c:pt idx="2">
                  <c:v>苯胺</c:v>
                </c:pt>
              </c:strCache>
            </c:strRef>
          </c:cat>
          <c:val>
            <c:numRef>
              <c:f>效益排序!$D$32:$D$34</c:f>
              <c:numCache>
                <c:formatCode>0.00_ </c:formatCode>
                <c:ptCount val="3"/>
                <c:pt idx="0">
                  <c:v>832.70900368385855</c:v>
                </c:pt>
                <c:pt idx="1">
                  <c:v>110.40691027183323</c:v>
                </c:pt>
                <c:pt idx="2" formatCode="0.00">
                  <c:v>554.83686536970743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4-40BB-AB22-E3C1C464EDBB}"/>
            </c:ext>
          </c:extLst>
        </c:ser>
        <c:ser>
          <c:idx val="1"/>
          <c:order val="1"/>
          <c:tx>
            <c:strRef>
              <c:f>效益排序!$E$31</c:f>
              <c:strCache>
                <c:ptCount val="1"/>
                <c:pt idx="0">
                  <c:v>毛利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效益排序!$C$32:$C$34</c:f>
              <c:strCache>
                <c:ptCount val="3"/>
                <c:pt idx="0">
                  <c:v>浓硝酸</c:v>
                </c:pt>
                <c:pt idx="1">
                  <c:v>硝基氯苯</c:v>
                </c:pt>
                <c:pt idx="2">
                  <c:v>苯胺</c:v>
                </c:pt>
              </c:strCache>
            </c:strRef>
          </c:cat>
          <c:val>
            <c:numRef>
              <c:f>效益排序!$E$32:$E$34</c:f>
              <c:numCache>
                <c:formatCode>0.00_ </c:formatCode>
                <c:ptCount val="3"/>
                <c:pt idx="0">
                  <c:v>694.89872902660613</c:v>
                </c:pt>
                <c:pt idx="1">
                  <c:v>-286.73612768050668</c:v>
                </c:pt>
                <c:pt idx="2" formatCode="0.00">
                  <c:v>467.56344559476366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4-40BB-AB22-E3C1C464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2624"/>
        <c:axId val="373273016"/>
      </c:lineChart>
      <c:catAx>
        <c:axId val="373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73016"/>
        <c:crosses val="autoZero"/>
        <c:auto val="1"/>
        <c:lblAlgn val="ctr"/>
        <c:lblOffset val="100"/>
        <c:noMultiLvlLbl val="0"/>
      </c:catAx>
      <c:valAx>
        <c:axId val="37327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7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氯化苯、硝基氯苯（以氯化苯计算）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效益排序!$C$38</c:f>
              <c:strCache>
                <c:ptCount val="1"/>
                <c:pt idx="0">
                  <c:v>氯化苯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效益排序!$D$37:$E$37</c:f>
              <c:strCache>
                <c:ptCount val="2"/>
                <c:pt idx="0">
                  <c:v>边际效益</c:v>
                </c:pt>
                <c:pt idx="1">
                  <c:v>毛利</c:v>
                </c:pt>
              </c:strCache>
            </c:strRef>
          </c:cat>
          <c:val>
            <c:numRef>
              <c:f>效益排序!$D$38:$E$38</c:f>
              <c:numCache>
                <c:formatCode>0.00_ </c:formatCode>
                <c:ptCount val="2"/>
                <c:pt idx="0">
                  <c:v>428.27109868798561</c:v>
                </c:pt>
                <c:pt idx="1">
                  <c:v>-209.0701654616114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1-40C1-9930-70595C4A1FA5}"/>
            </c:ext>
          </c:extLst>
        </c:ser>
        <c:ser>
          <c:idx val="1"/>
          <c:order val="1"/>
          <c:tx>
            <c:strRef>
              <c:f>效益排序!$C$39</c:f>
              <c:strCache>
                <c:ptCount val="1"/>
                <c:pt idx="0">
                  <c:v>硝基氯苯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效益排序!$D$37:$E$37</c:f>
              <c:strCache>
                <c:ptCount val="2"/>
                <c:pt idx="0">
                  <c:v>边际效益</c:v>
                </c:pt>
                <c:pt idx="1">
                  <c:v>毛利</c:v>
                </c:pt>
              </c:strCache>
            </c:strRef>
          </c:cat>
          <c:val>
            <c:numRef>
              <c:f>效益排序!$D$39:$E$39</c:f>
              <c:numCache>
                <c:formatCode>0.00_ </c:formatCode>
                <c:ptCount val="2"/>
                <c:pt idx="0">
                  <c:v>296.03385623694891</c:v>
                </c:pt>
                <c:pt idx="1">
                  <c:v>-768.82507979544357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1-40C1-9930-70595C4A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274192"/>
        <c:axId val="376021784"/>
      </c:lineChart>
      <c:catAx>
        <c:axId val="3732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021784"/>
        <c:crosses val="autoZero"/>
        <c:auto val="1"/>
        <c:lblAlgn val="ctr"/>
        <c:lblOffset val="100"/>
        <c:noMultiLvlLbl val="0"/>
      </c:catAx>
      <c:valAx>
        <c:axId val="3760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27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苯胺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'硝基苯、苯胺'!$U$43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'硝基苯、苯胺'!$S$44:$T$48</c:f>
              <c:strCache>
                <c:ptCount val="5"/>
                <c:pt idx="0">
                  <c:v>总成本</c:v>
                </c:pt>
                <c:pt idx="1">
                  <c:v>硝基苯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'硝基苯、苯胺'!$U$44:$U$48</c:f>
              <c:numCache>
                <c:formatCode>#,##0.00_ </c:formatCode>
                <c:ptCount val="5"/>
                <c:pt idx="0">
                  <c:v>7751.1050653353259</c:v>
                </c:pt>
                <c:pt idx="1">
                  <c:v>6065.4742113812463</c:v>
                </c:pt>
                <c:pt idx="2">
                  <c:v>1339.7238032241498</c:v>
                </c:pt>
                <c:pt idx="3">
                  <c:v>92.500241914878941</c:v>
                </c:pt>
                <c:pt idx="4">
                  <c:v>253.40680881505062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DCB-B30B-1ED590412361}"/>
            </c:ext>
          </c:extLst>
        </c:ser>
        <c:ser>
          <c:idx val="1"/>
          <c:order val="1"/>
          <c:tx>
            <c:strRef>
              <c:f>'硝基苯、苯胺'!$V$43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'硝基苯、苯胺'!$S$44:$T$48</c:f>
              <c:strCache>
                <c:ptCount val="5"/>
                <c:pt idx="0">
                  <c:v>总成本</c:v>
                </c:pt>
                <c:pt idx="1">
                  <c:v>硝基苯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'硝基苯、苯胺'!$V$44:$V$48</c:f>
              <c:numCache>
                <c:formatCode>#,##0.00_ </c:formatCode>
                <c:ptCount val="5"/>
                <c:pt idx="0">
                  <c:v>6961.5676123893827</c:v>
                </c:pt>
                <c:pt idx="1">
                  <c:v>5714.537612389383</c:v>
                </c:pt>
                <c:pt idx="2">
                  <c:v>922.71</c:v>
                </c:pt>
                <c:pt idx="3">
                  <c:v>97.95</c:v>
                </c:pt>
                <c:pt idx="4">
                  <c:v>226.37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4-4DCB-B30B-1ED590412361}"/>
            </c:ext>
          </c:extLst>
        </c:ser>
        <c:ser>
          <c:idx val="2"/>
          <c:order val="2"/>
          <c:tx>
            <c:strRef>
              <c:f>'硝基苯、苯胺'!$W$43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'硝基苯、苯胺'!$S$44:$T$48</c:f>
              <c:strCache>
                <c:ptCount val="5"/>
                <c:pt idx="0">
                  <c:v>总成本</c:v>
                </c:pt>
                <c:pt idx="1">
                  <c:v>硝基苯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'硝基苯、苯胺'!$W$44:$W$48</c:f>
              <c:numCache>
                <c:formatCode>#,##0.00_ </c:formatCode>
                <c:ptCount val="5"/>
                <c:pt idx="0">
                  <c:v>789.53745294594319</c:v>
                </c:pt>
                <c:pt idx="1">
                  <c:v>350.93659899186332</c:v>
                </c:pt>
                <c:pt idx="2">
                  <c:v>417.0138032241498</c:v>
                </c:pt>
                <c:pt idx="3">
                  <c:v>-5.4497580851210614</c:v>
                </c:pt>
                <c:pt idx="4">
                  <c:v>27.03680881505062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64-4DCB-B30B-1ED59041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446832"/>
        <c:axId val="373447216"/>
      </c:barChart>
      <c:catAx>
        <c:axId val="37344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447216"/>
        <c:crosses val="autoZero"/>
        <c:auto val="1"/>
        <c:lblAlgn val="ctr"/>
        <c:lblOffset val="100"/>
        <c:noMultiLvlLbl val="0"/>
      </c:catAx>
      <c:valAx>
        <c:axId val="3734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446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边际效益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Sheet1!$C$2:$C$15</c:f>
              <c:numCache>
                <c:formatCode>0.00_ </c:formatCode>
                <c:ptCount val="14"/>
                <c:pt idx="0" formatCode="0.00">
                  <c:v>13596.053584266238</c:v>
                </c:pt>
                <c:pt idx="1">
                  <c:v>16430.362944030956</c:v>
                </c:pt>
                <c:pt idx="2">
                  <c:v>7751.1050653353259</c:v>
                </c:pt>
                <c:pt idx="3">
                  <c:v>1827.2251647787036</c:v>
                </c:pt>
                <c:pt idx="4">
                  <c:v>817.8833336842489</c:v>
                </c:pt>
                <c:pt idx="5">
                  <c:v>10109.176945865109</c:v>
                </c:pt>
                <c:pt idx="6">
                  <c:v>4899.3356521872756</c:v>
                </c:pt>
                <c:pt idx="7">
                  <c:v>515.04083227407068</c:v>
                </c:pt>
                <c:pt idx="8">
                  <c:v>765.18221632824032</c:v>
                </c:pt>
                <c:pt idx="9">
                  <c:v>549.20170380245293</c:v>
                </c:pt>
                <c:pt idx="10">
                  <c:v>4030.7287932174931</c:v>
                </c:pt>
                <c:pt idx="11">
                  <c:v>6334.7909369330664</c:v>
                </c:pt>
                <c:pt idx="12">
                  <c:v>19730.836571784239</c:v>
                </c:pt>
                <c:pt idx="13">
                  <c:v>11104.225892735931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6-45F9-BD96-2CABC834B4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Sheet1!$E$2:$E$15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E16-45F9-BD96-2CABC834B4F5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Sheet1!$F$2:$F$15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E16-45F9-BD96-2CABC834B4F5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Sheet1!$G$2:$G$15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E16-45F9-BD96-2CABC834B4F5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Sheet1!$H$2:$H$15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E16-45F9-BD96-2CABC834B4F5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Sheet1!$I$2:$I$15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E16-45F9-BD96-2CABC834B4F5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Sheet1!$J$2:$J$15</c:f>
              <c:numCache>
                <c:formatCode>0.00_ 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E16-45F9-BD96-2CABC834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654015"/>
        <c:axId val="9446548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毛利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Sheet1!$A$2:$B$15</c15:sqref>
                        </c15:formulaRef>
                      </c:ext>
                    </c:extLst>
                    <c:multiLvlStrCache>
                      <c:ptCount val="14"/>
                      <c:lvl>
                        <c:pt idx="0">
                          <c:v>4010NA</c:v>
                        </c:pt>
                        <c:pt idx="1">
                          <c:v>防6PPD</c:v>
                        </c:pt>
                        <c:pt idx="2">
                          <c:v>苯胺</c:v>
                        </c:pt>
                        <c:pt idx="3">
                          <c:v>浓硝酸</c:v>
                        </c:pt>
                        <c:pt idx="4">
                          <c:v>烧碱</c:v>
                        </c:pt>
                        <c:pt idx="5">
                          <c:v>防TMQ</c:v>
                        </c:pt>
                        <c:pt idx="6">
                          <c:v>氯化苯</c:v>
                        </c:pt>
                        <c:pt idx="7">
                          <c:v>98%硫酸</c:v>
                        </c:pt>
                        <c:pt idx="8">
                          <c:v>稀硝酸（60%）</c:v>
                        </c:pt>
                        <c:pt idx="9">
                          <c:v>105%硫酸</c:v>
                        </c:pt>
                        <c:pt idx="10">
                          <c:v>合成氨</c:v>
                        </c:pt>
                        <c:pt idx="11">
                          <c:v>硝基氯苯</c:v>
                        </c:pt>
                        <c:pt idx="12">
                          <c:v>氢气</c:v>
                        </c:pt>
                        <c:pt idx="13">
                          <c:v>环己胺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Sheet1!$D$2:$D$15</c15:sqref>
                        </c15:formulaRef>
                      </c:ext>
                    </c:extLst>
                    <c:numCache>
                      <c:formatCode>0.00_ </c:formatCode>
                      <c:ptCount val="14"/>
                      <c:pt idx="0" formatCode="0.00">
                        <c:v>13930.155959837406</c:v>
                      </c:pt>
                      <c:pt idx="1">
                        <c:v>9966.2652185636216</c:v>
                      </c:pt>
                      <c:pt idx="2">
                        <c:v>2236.8150178160095</c:v>
                      </c:pt>
                      <c:pt idx="3">
                        <c:v>832.70900368385855</c:v>
                      </c:pt>
                      <c:pt idx="4">
                        <c:v>438.50250147954625</c:v>
                      </c:pt>
                      <c:pt idx="5">
                        <c:v>1191.4440037818313</c:v>
                      </c:pt>
                      <c:pt idx="6">
                        <c:v>428.27109868798561</c:v>
                      </c:pt>
                      <c:pt idx="7">
                        <c:v>146.40170022938298</c:v>
                      </c:pt>
                      <c:pt idx="8">
                        <c:v>-26.901160595287251</c:v>
                      </c:pt>
                      <c:pt idx="9">
                        <c:v>51.542755748480147</c:v>
                      </c:pt>
                      <c:pt idx="10">
                        <c:v>-16.038040284722683</c:v>
                      </c:pt>
                      <c:pt idx="11">
                        <c:v>304.31528907286156</c:v>
                      </c:pt>
                      <c:pt idx="12">
                        <c:v>986.78170068490726</c:v>
                      </c:pt>
                      <c:pt idx="13">
                        <c:v>-9717.5421529293526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E16-45F9-BD96-2CABC834B4F5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8"/>
          <c:order val="8"/>
          <c:tx>
            <c:strRef>
              <c:f>Sheet1!$K$1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Sheet1!$A$2:$B$15</c:f>
              <c:multiLvlStrCache>
                <c:ptCount val="14"/>
                <c:lvl>
                  <c:pt idx="0">
                    <c:v>4010NA</c:v>
                  </c:pt>
                  <c:pt idx="1">
                    <c:v>防6PPD</c:v>
                  </c:pt>
                  <c:pt idx="2">
                    <c:v>苯胺</c:v>
                  </c:pt>
                  <c:pt idx="3">
                    <c:v>浓硝酸</c:v>
                  </c:pt>
                  <c:pt idx="4">
                    <c:v>烧碱</c:v>
                  </c:pt>
                  <c:pt idx="5">
                    <c:v>防TMQ</c:v>
                  </c:pt>
                  <c:pt idx="6">
                    <c:v>氯化苯</c:v>
                  </c:pt>
                  <c:pt idx="7">
                    <c:v>98%硫酸</c:v>
                  </c:pt>
                  <c:pt idx="8">
                    <c:v>稀硝酸（60%）</c:v>
                  </c:pt>
                  <c:pt idx="9">
                    <c:v>105%硫酸</c:v>
                  </c:pt>
                  <c:pt idx="10">
                    <c:v>合成氨</c:v>
                  </c:pt>
                  <c:pt idx="11">
                    <c:v>硝基氯苯</c:v>
                  </c:pt>
                  <c:pt idx="12">
                    <c:v>氢气</c:v>
                  </c:pt>
                  <c:pt idx="13">
                    <c:v>环己胺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</c:multiLvlStrCache>
            </c:multiLvlStrRef>
          </c:cat>
          <c:val>
            <c:numRef>
              <c:f>Sheet1!$K$2:$K$15</c:f>
              <c:numCache>
                <c:formatCode>General</c:formatCode>
                <c:ptCount val="14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16-45F9-BD96-2CABC834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971247"/>
        <c:axId val="1260959183"/>
      </c:barChart>
      <c:catAx>
        <c:axId val="94465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54847"/>
        <c:crosses val="autoZero"/>
        <c:auto val="1"/>
        <c:lblAlgn val="ctr"/>
        <c:lblOffset val="100"/>
        <c:noMultiLvlLbl val="0"/>
      </c:catAx>
      <c:valAx>
        <c:axId val="9446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4654015"/>
        <c:crosses val="autoZero"/>
        <c:crossBetween val="between"/>
      </c:valAx>
      <c:valAx>
        <c:axId val="1260959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971247"/>
        <c:crosses val="max"/>
        <c:crossBetween val="between"/>
      </c:valAx>
      <c:catAx>
        <c:axId val="1260971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0959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环己胺</a:t>
            </a:r>
          </a:p>
        </c:rich>
      </c:tx>
      <c:layout>
        <c:manualLayout>
          <c:xMode val="edge"/>
          <c:yMode val="edge"/>
          <c:x val="0.41111114794861198"/>
          <c:y val="2.77778221259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'硝基苯、苯胺'!$AA$43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'硝基苯、苯胺'!$Y$44:$Z$48</c:f>
              <c:strCache>
                <c:ptCount val="5"/>
                <c:pt idx="0">
                  <c:v>总成本</c:v>
                </c:pt>
                <c:pt idx="1">
                  <c:v>苯胺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'硝基苯、苯胺'!$AA$44:$AA$48</c:f>
              <c:numCache>
                <c:formatCode>#,##0.00_ </c:formatCode>
                <c:ptCount val="5"/>
                <c:pt idx="0">
                  <c:v>11104.225892735931</c:v>
                </c:pt>
                <c:pt idx="1">
                  <c:v>7759.6312809071951</c:v>
                </c:pt>
                <c:pt idx="2">
                  <c:v>1312.100632023652</c:v>
                </c:pt>
                <c:pt idx="3">
                  <c:v>645.81023999850504</c:v>
                </c:pt>
                <c:pt idx="4">
                  <c:v>1386.683739806577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9-4040-8E2D-6DA79C403203}"/>
            </c:ext>
          </c:extLst>
        </c:ser>
        <c:ser>
          <c:idx val="1"/>
          <c:order val="1"/>
          <c:tx>
            <c:strRef>
              <c:f>'硝基苯、苯胺'!$AB$43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'硝基苯、苯胺'!$Y$44:$Z$48</c:f>
              <c:strCache>
                <c:ptCount val="5"/>
                <c:pt idx="0">
                  <c:v>总成本</c:v>
                </c:pt>
                <c:pt idx="1">
                  <c:v>苯胺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'硝基苯、苯胺'!$AB$44:$AB$48</c:f>
              <c:numCache>
                <c:formatCode>#,##0.00_ </c:formatCode>
                <c:ptCount val="5"/>
                <c:pt idx="0">
                  <c:v>9355.0891800017725</c:v>
                </c:pt>
                <c:pt idx="1">
                  <c:v>6968.5291800017712</c:v>
                </c:pt>
                <c:pt idx="2">
                  <c:v>900.94</c:v>
                </c:pt>
                <c:pt idx="3">
                  <c:v>462.75</c:v>
                </c:pt>
                <c:pt idx="4">
                  <c:v>1022.87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9-4040-8E2D-6DA79C403203}"/>
            </c:ext>
          </c:extLst>
        </c:ser>
        <c:ser>
          <c:idx val="2"/>
          <c:order val="2"/>
          <c:tx>
            <c:strRef>
              <c:f>'硝基苯、苯胺'!$AC$43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'硝基苯、苯胺'!$Y$44:$Z$48</c:f>
              <c:strCache>
                <c:ptCount val="5"/>
                <c:pt idx="0">
                  <c:v>总成本</c:v>
                </c:pt>
                <c:pt idx="1">
                  <c:v>苯胺</c:v>
                </c:pt>
                <c:pt idx="2">
                  <c:v>氢气</c:v>
                </c:pt>
                <c:pt idx="3">
                  <c:v>其他生产成本</c:v>
                </c:pt>
                <c:pt idx="4">
                  <c:v>固定费用</c:v>
                </c:pt>
              </c:strCache>
            </c:strRef>
          </c:cat>
          <c:val>
            <c:numRef>
              <c:f>'硝基苯、苯胺'!$AC$44:$AC$48</c:f>
              <c:numCache>
                <c:formatCode>#,##0.00_ </c:formatCode>
                <c:ptCount val="5"/>
                <c:pt idx="0">
                  <c:v>1749.1367127341582</c:v>
                </c:pt>
                <c:pt idx="1">
                  <c:v>791.10210090542387</c:v>
                </c:pt>
                <c:pt idx="2">
                  <c:v>411.16063202365194</c:v>
                </c:pt>
                <c:pt idx="3">
                  <c:v>183.06023999850504</c:v>
                </c:pt>
                <c:pt idx="4">
                  <c:v>363.81373980657702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9-4040-8E2D-6DA79C40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587760"/>
        <c:axId val="373588144"/>
      </c:barChart>
      <c:catAx>
        <c:axId val="3735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88144"/>
        <c:crosses val="autoZero"/>
        <c:auto val="1"/>
        <c:lblAlgn val="ctr"/>
        <c:lblOffset val="100"/>
        <c:noMultiLvlLbl val="0"/>
      </c:catAx>
      <c:valAx>
        <c:axId val="373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58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烧碱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'烧碱、氯化苯、硝基氯苯'!$U$22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'烧碱、氯化苯、硝基氯苯'!$S$23:$T$30</c:f>
              <c:strCache>
                <c:ptCount val="8"/>
                <c:pt idx="0">
                  <c:v>总成本</c:v>
                </c:pt>
                <c:pt idx="1">
                  <c:v>盐</c:v>
                </c:pt>
                <c:pt idx="2">
                  <c:v>盐卤</c:v>
                </c:pt>
                <c:pt idx="3">
                  <c:v>纯碱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'烧碱、氯化苯、硝基氯苯'!$U$23:$U$30</c:f>
              <c:numCache>
                <c:formatCode>#,##0.00_ </c:formatCode>
                <c:ptCount val="8"/>
                <c:pt idx="0">
                  <c:v>817.8833336842489</c:v>
                </c:pt>
                <c:pt idx="1">
                  <c:v>137.70982537053681</c:v>
                </c:pt>
                <c:pt idx="2">
                  <c:v>75.381442554593178</c:v>
                </c:pt>
                <c:pt idx="3">
                  <c:v>3.3618816373835223</c:v>
                </c:pt>
                <c:pt idx="4">
                  <c:v>1.6484634272541618</c:v>
                </c:pt>
                <c:pt idx="5">
                  <c:v>538.11695794732577</c:v>
                </c:pt>
                <c:pt idx="6">
                  <c:v>238.68672011954737</c:v>
                </c:pt>
                <c:pt idx="7">
                  <c:v>-177.021957372392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6-429F-B4F9-D091B3F633D6}"/>
            </c:ext>
          </c:extLst>
        </c:ser>
        <c:ser>
          <c:idx val="1"/>
          <c:order val="1"/>
          <c:tx>
            <c:strRef>
              <c:f>'烧碱、氯化苯、硝基氯苯'!$V$22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'烧碱、氯化苯、硝基氯苯'!$S$23:$T$30</c:f>
              <c:strCache>
                <c:ptCount val="8"/>
                <c:pt idx="0">
                  <c:v>总成本</c:v>
                </c:pt>
                <c:pt idx="1">
                  <c:v>盐</c:v>
                </c:pt>
                <c:pt idx="2">
                  <c:v>盐卤</c:v>
                </c:pt>
                <c:pt idx="3">
                  <c:v>纯碱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'烧碱、氯化苯、硝基氯苯'!$V$23:$V$30</c:f>
              <c:numCache>
                <c:formatCode>#,##0.00_ </c:formatCode>
                <c:ptCount val="8"/>
                <c:pt idx="0">
                  <c:v>650.96924778761058</c:v>
                </c:pt>
                <c:pt idx="1">
                  <c:v>134.88084070796461</c:v>
                </c:pt>
                <c:pt idx="2">
                  <c:v>76.858407079645971</c:v>
                </c:pt>
                <c:pt idx="3">
                  <c:v>1.9333538133317101</c:v>
                </c:pt>
                <c:pt idx="4">
                  <c:v>1.4600000000000002</c:v>
                </c:pt>
                <c:pt idx="5" formatCode="#,##0.0_ ">
                  <c:v>456.7</c:v>
                </c:pt>
                <c:pt idx="6">
                  <c:v>116.74</c:v>
                </c:pt>
                <c:pt idx="7">
                  <c:v>-137.57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6-429F-B4F9-D091B3F633D6}"/>
            </c:ext>
          </c:extLst>
        </c:ser>
        <c:ser>
          <c:idx val="2"/>
          <c:order val="2"/>
          <c:tx>
            <c:strRef>
              <c:f>'烧碱、氯化苯、硝基氯苯'!$W$22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'烧碱、氯化苯、硝基氯苯'!$S$23:$T$30</c:f>
              <c:strCache>
                <c:ptCount val="8"/>
                <c:pt idx="0">
                  <c:v>总成本</c:v>
                </c:pt>
                <c:pt idx="1">
                  <c:v>盐</c:v>
                </c:pt>
                <c:pt idx="2">
                  <c:v>盐卤</c:v>
                </c:pt>
                <c:pt idx="3">
                  <c:v>纯碱</c:v>
                </c:pt>
                <c:pt idx="4">
                  <c:v>硫酸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'烧碱、氯化苯、硝基氯苯'!$W$23:$W$30</c:f>
              <c:numCache>
                <c:formatCode>#,##0.00_ </c:formatCode>
                <c:ptCount val="8"/>
                <c:pt idx="0">
                  <c:v>166.91408589663831</c:v>
                </c:pt>
                <c:pt idx="1">
                  <c:v>2.8289846625721964</c:v>
                </c:pt>
                <c:pt idx="2">
                  <c:v>-1.476964525052793</c:v>
                </c:pt>
                <c:pt idx="3">
                  <c:v>1.4285278240518122</c:v>
                </c:pt>
                <c:pt idx="4">
                  <c:v>0.18846342725416165</c:v>
                </c:pt>
                <c:pt idx="5">
                  <c:v>81.416957947325784</c:v>
                </c:pt>
                <c:pt idx="6">
                  <c:v>121.94672011954738</c:v>
                </c:pt>
                <c:pt idx="7">
                  <c:v>-39.451957372392002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6-429F-B4F9-D091B3F6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5664"/>
        <c:axId val="373970568"/>
      </c:barChart>
      <c:catAx>
        <c:axId val="3739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0568"/>
        <c:crosses val="autoZero"/>
        <c:auto val="1"/>
        <c:lblAlgn val="ctr"/>
        <c:lblOffset val="100"/>
        <c:noMultiLvlLbl val="0"/>
      </c:catAx>
      <c:valAx>
        <c:axId val="3739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5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氯化苯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'烧碱、氯化苯、硝基氯苯'!$AA$22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'烧碱、氯化苯、硝基氯苯'!$Y$23:$Z$30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氯气</c:v>
                </c:pt>
                <c:pt idx="3">
                  <c:v>烧碱</c:v>
                </c:pt>
                <c:pt idx="4">
                  <c:v>盐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'烧碱、氯化苯、硝基氯苯'!$AA$23:$AA$30</c:f>
              <c:numCache>
                <c:formatCode>#,##0.00_ </c:formatCode>
                <c:ptCount val="8"/>
                <c:pt idx="0">
                  <c:v>4899.3356521872756</c:v>
                </c:pt>
                <c:pt idx="1">
                  <c:v>3730.2017699115049</c:v>
                </c:pt>
                <c:pt idx="2">
                  <c:v>132</c:v>
                </c:pt>
                <c:pt idx="3">
                  <c:v>49.073000021054931</c:v>
                </c:pt>
                <c:pt idx="4">
                  <c:v>1.5118956967213126</c:v>
                </c:pt>
                <c:pt idx="5">
                  <c:v>349.20772240839727</c:v>
                </c:pt>
                <c:pt idx="6">
                  <c:v>667.14126414959719</c:v>
                </c:pt>
                <c:pt idx="7">
                  <c:v>-29.8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C6F-AC34-FCC9B60AAB06}"/>
            </c:ext>
          </c:extLst>
        </c:ser>
        <c:ser>
          <c:idx val="1"/>
          <c:order val="1"/>
          <c:tx>
            <c:strRef>
              <c:f>'烧碱、氯化苯、硝基氯苯'!$AB$22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'烧碱、氯化苯、硝基氯苯'!$Y$23:$Z$30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氯气</c:v>
                </c:pt>
                <c:pt idx="3">
                  <c:v>烧碱</c:v>
                </c:pt>
                <c:pt idx="4">
                  <c:v>盐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'烧碱、氯化苯、硝基氯苯'!$AB$23:$AB$30</c:f>
              <c:numCache>
                <c:formatCode>#,##0.00_ </c:formatCode>
                <c:ptCount val="8"/>
                <c:pt idx="0">
                  <c:v>4380.1839823008859</c:v>
                </c:pt>
                <c:pt idx="1">
                  <c:v>3735.3539823008855</c:v>
                </c:pt>
                <c:pt idx="2">
                  <c:v>132.11000000000001</c:v>
                </c:pt>
                <c:pt idx="3">
                  <c:v>35.299999999999997</c:v>
                </c:pt>
                <c:pt idx="4">
                  <c:v>1.31</c:v>
                </c:pt>
                <c:pt idx="5" formatCode="#,##0.0_ ">
                  <c:v>263.81168673512252</c:v>
                </c:pt>
                <c:pt idx="6">
                  <c:v>331.75</c:v>
                </c:pt>
                <c:pt idx="7">
                  <c:v>-119.44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9-4C6F-AC34-FCC9B60AAB06}"/>
            </c:ext>
          </c:extLst>
        </c:ser>
        <c:ser>
          <c:idx val="2"/>
          <c:order val="2"/>
          <c:tx>
            <c:strRef>
              <c:f>'烧碱、氯化苯、硝基氯苯'!$AC$22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'烧碱、氯化苯、硝基氯苯'!$Y$23:$Z$30</c:f>
              <c:strCache>
                <c:ptCount val="8"/>
                <c:pt idx="0">
                  <c:v>总成本</c:v>
                </c:pt>
                <c:pt idx="1">
                  <c:v>苯</c:v>
                </c:pt>
                <c:pt idx="2">
                  <c:v>氯气</c:v>
                </c:pt>
                <c:pt idx="3">
                  <c:v>烧碱</c:v>
                </c:pt>
                <c:pt idx="4">
                  <c:v>盐</c:v>
                </c:pt>
                <c:pt idx="5">
                  <c:v>其他生产成本</c:v>
                </c:pt>
                <c:pt idx="6">
                  <c:v>固定费用</c:v>
                </c:pt>
                <c:pt idx="7">
                  <c:v>副产品</c:v>
                </c:pt>
              </c:strCache>
            </c:strRef>
          </c:cat>
          <c:val>
            <c:numRef>
              <c:f>'烧碱、氯化苯、硝基氯苯'!$AC$23:$AC$30</c:f>
              <c:numCache>
                <c:formatCode>#,##0.00_ </c:formatCode>
                <c:ptCount val="8"/>
                <c:pt idx="0">
                  <c:v>519.15166988638975</c:v>
                </c:pt>
                <c:pt idx="1">
                  <c:v>-5.1522123893805656</c:v>
                </c:pt>
                <c:pt idx="2">
                  <c:v>-0.11000000000001364</c:v>
                </c:pt>
                <c:pt idx="3">
                  <c:v>13.773000021054933</c:v>
                </c:pt>
                <c:pt idx="4">
                  <c:v>0.20189569672131258</c:v>
                </c:pt>
                <c:pt idx="5">
                  <c:v>85.396035673274753</c:v>
                </c:pt>
                <c:pt idx="6">
                  <c:v>335.39126414959719</c:v>
                </c:pt>
                <c:pt idx="7">
                  <c:v>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9-4C6F-AC34-FCC9B60AA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2920"/>
        <c:axId val="373973312"/>
      </c:barChart>
      <c:catAx>
        <c:axId val="37397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3312"/>
        <c:crosses val="autoZero"/>
        <c:auto val="1"/>
        <c:lblAlgn val="ctr"/>
        <c:lblOffset val="100"/>
        <c:noMultiLvlLbl val="0"/>
      </c:catAx>
      <c:valAx>
        <c:axId val="373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硝基氯苯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'烧碱、氯化苯、硝基氯苯'!$AG$22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'烧碱、氯化苯、硝基氯苯'!$AE$23:$AF$28</c:f>
              <c:strCache>
                <c:ptCount val="6"/>
                <c:pt idx="0">
                  <c:v>总成本</c:v>
                </c:pt>
                <c:pt idx="1">
                  <c:v>氯化苯</c:v>
                </c:pt>
                <c:pt idx="2">
                  <c:v>硝酸</c:v>
                </c:pt>
                <c:pt idx="3">
                  <c:v>烧碱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'烧碱、氯化苯、硝基氯苯'!$AG$23:$AG$28</c:f>
              <c:numCache>
                <c:formatCode>#,##0.00_ </c:formatCode>
                <c:ptCount val="6"/>
                <c:pt idx="0">
                  <c:v>6334.7909369330664</c:v>
                </c:pt>
                <c:pt idx="1">
                  <c:v>3597.5821694011161</c:v>
                </c:pt>
                <c:pt idx="2">
                  <c:v>784.61048575597533</c:v>
                </c:pt>
                <c:pt idx="3">
                  <c:v>24.536500010527465</c:v>
                </c:pt>
                <c:pt idx="4">
                  <c:v>629.66352036128933</c:v>
                </c:pt>
                <c:pt idx="5">
                  <c:v>1298.3982614041579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4-48EC-BBFA-DBE954216270}"/>
            </c:ext>
          </c:extLst>
        </c:ser>
        <c:ser>
          <c:idx val="1"/>
          <c:order val="1"/>
          <c:tx>
            <c:strRef>
              <c:f>'烧碱、氯化苯、硝基氯苯'!$AH$22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'烧碱、氯化苯、硝基氯苯'!$AE$23:$AF$28</c:f>
              <c:strCache>
                <c:ptCount val="6"/>
                <c:pt idx="0">
                  <c:v>总成本</c:v>
                </c:pt>
                <c:pt idx="1">
                  <c:v>氯化苯</c:v>
                </c:pt>
                <c:pt idx="2">
                  <c:v>硝酸</c:v>
                </c:pt>
                <c:pt idx="3">
                  <c:v>烧碱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'烧碱、氯化苯、硝基氯苯'!$AH$23:$AH$28</c:f>
              <c:numCache>
                <c:formatCode>#,##0.00_ </c:formatCode>
                <c:ptCount val="6"/>
                <c:pt idx="0">
                  <c:v>5900.8120481415899</c:v>
                </c:pt>
                <c:pt idx="1">
                  <c:v>4239.0720481415901</c:v>
                </c:pt>
                <c:pt idx="2">
                  <c:v>601.04999999999995</c:v>
                </c:pt>
                <c:pt idx="3">
                  <c:v>18.190000000000001</c:v>
                </c:pt>
                <c:pt idx="4" formatCode="#,##0.0_ ">
                  <c:v>451.31032475814499</c:v>
                </c:pt>
                <c:pt idx="5">
                  <c:v>591.19000000000005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24-48EC-BBFA-DBE954216270}"/>
            </c:ext>
          </c:extLst>
        </c:ser>
        <c:ser>
          <c:idx val="2"/>
          <c:order val="2"/>
          <c:tx>
            <c:strRef>
              <c:f>'烧碱、氯化苯、硝基氯苯'!$AI$22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'烧碱、氯化苯、硝基氯苯'!$AE$23:$AF$28</c:f>
              <c:strCache>
                <c:ptCount val="6"/>
                <c:pt idx="0">
                  <c:v>总成本</c:v>
                </c:pt>
                <c:pt idx="1">
                  <c:v>氯化苯</c:v>
                </c:pt>
                <c:pt idx="2">
                  <c:v>硝酸</c:v>
                </c:pt>
                <c:pt idx="3">
                  <c:v>烧碱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'烧碱、氯化苯、硝基氯苯'!$AI$23:$AI$28</c:f>
              <c:numCache>
                <c:formatCode>#,##0.00_ </c:formatCode>
                <c:ptCount val="6"/>
                <c:pt idx="0">
                  <c:v>433.97888879147649</c:v>
                </c:pt>
                <c:pt idx="1">
                  <c:v>-641.48987874047407</c:v>
                </c:pt>
                <c:pt idx="2">
                  <c:v>183.56048575597538</c:v>
                </c:pt>
                <c:pt idx="3">
                  <c:v>6.346500010527464</c:v>
                </c:pt>
                <c:pt idx="4">
                  <c:v>178.35319560314434</c:v>
                </c:pt>
                <c:pt idx="5">
                  <c:v>707.20826140415784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24-48EC-BBFA-DBE954216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5272"/>
        <c:axId val="373978016"/>
      </c:barChart>
      <c:catAx>
        <c:axId val="3739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8016"/>
        <c:crosses val="autoZero"/>
        <c:auto val="1"/>
        <c:lblAlgn val="ctr"/>
        <c:lblOffset val="100"/>
        <c:noMultiLvlLbl val="0"/>
      </c:catAx>
      <c:valAx>
        <c:axId val="3739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5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TMQ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'TMQ、6PPD、NA'!$AA$28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'TMQ、6PPD、NA'!$Y$29:$Z$35</c:f>
              <c:strCache>
                <c:ptCount val="7"/>
                <c:pt idx="0">
                  <c:v>总成本</c:v>
                </c:pt>
                <c:pt idx="1">
                  <c:v>苯胺</c:v>
                </c:pt>
                <c:pt idx="2">
                  <c:v>丙酮</c:v>
                </c:pt>
                <c:pt idx="3">
                  <c:v>烧碱</c:v>
                </c:pt>
                <c:pt idx="4">
                  <c:v>盐酸</c:v>
                </c:pt>
                <c:pt idx="5">
                  <c:v>其他生产成本</c:v>
                </c:pt>
                <c:pt idx="6">
                  <c:v>固定费用</c:v>
                </c:pt>
              </c:strCache>
            </c:strRef>
          </c:cat>
          <c:val>
            <c:numRef>
              <c:f>'TMQ、6PPD、NA'!$AA$29:$AA$35</c:f>
              <c:numCache>
                <c:formatCode>#,##0.00_ </c:formatCode>
                <c:ptCount val="7"/>
                <c:pt idx="0">
                  <c:v>10109.176945865109</c:v>
                </c:pt>
                <c:pt idx="1">
                  <c:v>4185.5967352810767</c:v>
                </c:pt>
                <c:pt idx="2">
                  <c:v>3450.0000000000005</c:v>
                </c:pt>
                <c:pt idx="3">
                  <c:v>294.4380001263296</c:v>
                </c:pt>
                <c:pt idx="4">
                  <c:v>3.1</c:v>
                </c:pt>
                <c:pt idx="5">
                  <c:v>1098.430110368286</c:v>
                </c:pt>
                <c:pt idx="6">
                  <c:v>1077.6121000894161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2F1-9B6F-D76AFF5DB4E4}"/>
            </c:ext>
          </c:extLst>
        </c:ser>
        <c:ser>
          <c:idx val="1"/>
          <c:order val="1"/>
          <c:tx>
            <c:strRef>
              <c:f>'TMQ、6PPD、NA'!$AB$28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'TMQ、6PPD、NA'!$Y$29:$Z$35</c:f>
              <c:strCache>
                <c:ptCount val="7"/>
                <c:pt idx="0">
                  <c:v>总成本</c:v>
                </c:pt>
                <c:pt idx="1">
                  <c:v>苯胺</c:v>
                </c:pt>
                <c:pt idx="2">
                  <c:v>丙酮</c:v>
                </c:pt>
                <c:pt idx="3">
                  <c:v>烧碱</c:v>
                </c:pt>
                <c:pt idx="4">
                  <c:v>盐酸</c:v>
                </c:pt>
                <c:pt idx="5">
                  <c:v>其他生产成本</c:v>
                </c:pt>
                <c:pt idx="6">
                  <c:v>固定费用</c:v>
                </c:pt>
              </c:strCache>
            </c:strRef>
          </c:cat>
          <c:val>
            <c:numRef>
              <c:f>'TMQ、6PPD、NA'!$AB$29:$AB$35</c:f>
              <c:numCache>
                <c:formatCode>#,##0.00_ </c:formatCode>
                <c:ptCount val="7"/>
                <c:pt idx="0">
                  <c:v>9462.5968800513292</c:v>
                </c:pt>
                <c:pt idx="1">
                  <c:v>4537.8203313787599</c:v>
                </c:pt>
                <c:pt idx="2">
                  <c:v>2979.0265486725698</c:v>
                </c:pt>
                <c:pt idx="3">
                  <c:v>234.71</c:v>
                </c:pt>
                <c:pt idx="4">
                  <c:v>31.72</c:v>
                </c:pt>
                <c:pt idx="5">
                  <c:v>902.85</c:v>
                </c:pt>
                <c:pt idx="6">
                  <c:v>776.46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1-42F1-9B6F-D76AFF5DB4E4}"/>
            </c:ext>
          </c:extLst>
        </c:ser>
        <c:ser>
          <c:idx val="2"/>
          <c:order val="2"/>
          <c:tx>
            <c:strRef>
              <c:f>'TMQ、6PPD、NA'!$AC$28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'TMQ、6PPD、NA'!$Y$29:$Z$35</c:f>
              <c:strCache>
                <c:ptCount val="7"/>
                <c:pt idx="0">
                  <c:v>总成本</c:v>
                </c:pt>
                <c:pt idx="1">
                  <c:v>苯胺</c:v>
                </c:pt>
                <c:pt idx="2">
                  <c:v>丙酮</c:v>
                </c:pt>
                <c:pt idx="3">
                  <c:v>烧碱</c:v>
                </c:pt>
                <c:pt idx="4">
                  <c:v>盐酸</c:v>
                </c:pt>
                <c:pt idx="5">
                  <c:v>其他生产成本</c:v>
                </c:pt>
                <c:pt idx="6">
                  <c:v>固定费用</c:v>
                </c:pt>
              </c:strCache>
            </c:strRef>
          </c:cat>
          <c:val>
            <c:numRef>
              <c:f>'TMQ、6PPD、NA'!$AC$29:$AC$35</c:f>
              <c:numCache>
                <c:formatCode>#,##0.00_ </c:formatCode>
                <c:ptCount val="7"/>
                <c:pt idx="0">
                  <c:v>646.58006581377958</c:v>
                </c:pt>
                <c:pt idx="1">
                  <c:v>-352.22359609768318</c:v>
                </c:pt>
                <c:pt idx="2">
                  <c:v>470.97345132743067</c:v>
                </c:pt>
                <c:pt idx="3">
                  <c:v>59.72800012632959</c:v>
                </c:pt>
                <c:pt idx="4">
                  <c:v>-28.619999999999997</c:v>
                </c:pt>
                <c:pt idx="5">
                  <c:v>195.580110368286</c:v>
                </c:pt>
                <c:pt idx="6">
                  <c:v>301.15210008941608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1-42F1-9B6F-D76AFF5D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0960"/>
        <c:axId val="373976840"/>
      </c:barChart>
      <c:catAx>
        <c:axId val="3739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6840"/>
        <c:crosses val="autoZero"/>
        <c:auto val="1"/>
        <c:lblAlgn val="ctr"/>
        <c:lblOffset val="100"/>
        <c:noMultiLvlLbl val="0"/>
      </c:catAx>
      <c:valAx>
        <c:axId val="3739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0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6PPD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'TMQ、6PPD、NA'!$AM$28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'TMQ、6PPD、NA'!$AK$29:$AL$34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甲酮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'TMQ、6PPD、NA'!$AM$29:$AM$34</c:f>
              <c:numCache>
                <c:formatCode>#,##0.00_ </c:formatCode>
                <c:ptCount val="6"/>
                <c:pt idx="0">
                  <c:v>16430.362944030956</c:v>
                </c:pt>
                <c:pt idx="1">
                  <c:v>8790.0385663502402</c:v>
                </c:pt>
                <c:pt idx="2">
                  <c:v>4704.212389380531</c:v>
                </c:pt>
                <c:pt idx="3">
                  <c:v>236.77003886141088</c:v>
                </c:pt>
                <c:pt idx="4">
                  <c:v>1297.4040523309241</c:v>
                </c:pt>
                <c:pt idx="5">
                  <c:v>1401.937897107849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6-406C-9FEB-248C408B7FF9}"/>
            </c:ext>
          </c:extLst>
        </c:ser>
        <c:ser>
          <c:idx val="1"/>
          <c:order val="1"/>
          <c:tx>
            <c:strRef>
              <c:f>'TMQ、6PPD、NA'!$AN$28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'TMQ、6PPD、NA'!$AK$29:$AL$34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甲酮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'TMQ、6PPD、NA'!$AN$29:$AN$34</c:f>
              <c:numCache>
                <c:formatCode>#,##0.00_ </c:formatCode>
                <c:ptCount val="6"/>
                <c:pt idx="0">
                  <c:v>14581.929706634</c:v>
                </c:pt>
                <c:pt idx="1">
                  <c:v>8864.9731579614599</c:v>
                </c:pt>
                <c:pt idx="2">
                  <c:v>3649.0265486725698</c:v>
                </c:pt>
                <c:pt idx="3">
                  <c:v>163.07</c:v>
                </c:pt>
                <c:pt idx="4">
                  <c:v>1079.72</c:v>
                </c:pt>
                <c:pt idx="5">
                  <c:v>825.14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6-406C-9FEB-248C408B7FF9}"/>
            </c:ext>
          </c:extLst>
        </c:ser>
        <c:ser>
          <c:idx val="2"/>
          <c:order val="2"/>
          <c:tx>
            <c:strRef>
              <c:f>'TMQ、6PPD、NA'!$AO$28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'TMQ、6PPD、NA'!$AK$29:$AL$34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甲酮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'TMQ、6PPD、NA'!$AO$29:$AO$34</c:f>
              <c:numCache>
                <c:formatCode>#,##0.00_ </c:formatCode>
                <c:ptCount val="6"/>
                <c:pt idx="0">
                  <c:v>1848.4332373969555</c:v>
                </c:pt>
                <c:pt idx="1">
                  <c:v>-74.93459161121973</c:v>
                </c:pt>
                <c:pt idx="2">
                  <c:v>1055.1858407079612</c:v>
                </c:pt>
                <c:pt idx="3">
                  <c:v>73.700038861410889</c:v>
                </c:pt>
                <c:pt idx="4">
                  <c:v>217.68405233092403</c:v>
                </c:pt>
                <c:pt idx="5">
                  <c:v>576.79789710784905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F6-406C-9FEB-248C408B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7232"/>
        <c:axId val="373974488"/>
      </c:barChart>
      <c:catAx>
        <c:axId val="3739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4488"/>
        <c:crosses val="autoZero"/>
        <c:auto val="1"/>
        <c:lblAlgn val="ctr"/>
        <c:lblOffset val="100"/>
        <c:noMultiLvlLbl val="0"/>
      </c:catAx>
      <c:valAx>
        <c:axId val="3739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7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4010NA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'TMQ、6PPD、NA'!$AS$28</c:f>
              <c:strCache>
                <c:ptCount val="1"/>
                <c:pt idx="0">
                  <c:v>财务口径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'TMQ、6PPD、NA'!$AQ$29:$AR$34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丙酮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'TMQ、6PPD、NA'!$AS$29:$AS$34</c:f>
              <c:numCache>
                <c:formatCode>#,##0.00_ </c:formatCode>
                <c:ptCount val="6"/>
                <c:pt idx="0">
                  <c:v>13596.053584266238</c:v>
                </c:pt>
                <c:pt idx="1">
                  <c:v>10322.30497354042</c:v>
                </c:pt>
                <c:pt idx="2">
                  <c:v>1434.9557522123894</c:v>
                </c:pt>
                <c:pt idx="3">
                  <c:v>319.63955246290465</c:v>
                </c:pt>
                <c:pt idx="4">
                  <c:v>895.59862920351998</c:v>
                </c:pt>
                <c:pt idx="5">
                  <c:v>623.55467684700477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981-831E-063827FAE5A7}"/>
            </c:ext>
          </c:extLst>
        </c:ser>
        <c:ser>
          <c:idx val="1"/>
          <c:order val="1"/>
          <c:tx>
            <c:strRef>
              <c:f>'TMQ、6PPD、NA'!$AT$28</c:f>
              <c:strCache>
                <c:ptCount val="1"/>
                <c:pt idx="0">
                  <c:v>销售口径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'TMQ、6PPD、NA'!$AQ$29:$AR$34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丙酮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'TMQ、6PPD、NA'!$AT$29:$AT$34</c:f>
              <c:numCache>
                <c:formatCode>#,##0.00_ </c:formatCode>
                <c:ptCount val="6"/>
                <c:pt idx="0">
                  <c:v>13950.695058195601</c:v>
                </c:pt>
                <c:pt idx="1">
                  <c:v>9998.5688635053793</c:v>
                </c:pt>
                <c:pt idx="2">
                  <c:v>1136.1061946902701</c:v>
                </c:pt>
                <c:pt idx="3">
                  <c:v>229.78</c:v>
                </c:pt>
                <c:pt idx="4" formatCode="#,##0.0_ ">
                  <c:v>840.1</c:v>
                </c:pt>
                <c:pt idx="5">
                  <c:v>1746.12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6-4981-831E-063827FAE5A7}"/>
            </c:ext>
          </c:extLst>
        </c:ser>
        <c:ser>
          <c:idx val="2"/>
          <c:order val="2"/>
          <c:tx>
            <c:strRef>
              <c:f>'TMQ、6PPD、NA'!$AU$28</c:f>
              <c:strCache>
                <c:ptCount val="1"/>
                <c:pt idx="0">
                  <c:v>差距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'TMQ、6PPD、NA'!$AQ$29:$AR$34</c:f>
              <c:strCache>
                <c:ptCount val="6"/>
                <c:pt idx="0">
                  <c:v>总成本</c:v>
                </c:pt>
                <c:pt idx="1">
                  <c:v>RT</c:v>
                </c:pt>
                <c:pt idx="2">
                  <c:v>丙酮</c:v>
                </c:pt>
                <c:pt idx="3">
                  <c:v>氢气</c:v>
                </c:pt>
                <c:pt idx="4">
                  <c:v>其他生产成本</c:v>
                </c:pt>
                <c:pt idx="5">
                  <c:v>固定费用</c:v>
                </c:pt>
              </c:strCache>
            </c:strRef>
          </c:cat>
          <c:val>
            <c:numRef>
              <c:f>'TMQ、6PPD、NA'!$AU$29:$AU$34</c:f>
              <c:numCache>
                <c:formatCode>#,##0.00_ </c:formatCode>
                <c:ptCount val="6"/>
                <c:pt idx="0">
                  <c:v>-354.6414739293632</c:v>
                </c:pt>
                <c:pt idx="1">
                  <c:v>323.73611003504084</c:v>
                </c:pt>
                <c:pt idx="2">
                  <c:v>298.84955752211931</c:v>
                </c:pt>
                <c:pt idx="3">
                  <c:v>89.859552462904645</c:v>
                </c:pt>
                <c:pt idx="4">
                  <c:v>55.498629203519954</c:v>
                </c:pt>
                <c:pt idx="5">
                  <c:v>-1122.565323152995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6-4981-831E-063827FA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74880"/>
        <c:axId val="374681800"/>
      </c:barChart>
      <c:catAx>
        <c:axId val="3739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681800"/>
        <c:crosses val="autoZero"/>
        <c:auto val="1"/>
        <c:lblAlgn val="ctr"/>
        <c:lblOffset val="100"/>
        <c:noMultiLvlLbl val="0"/>
      </c:catAx>
      <c:valAx>
        <c:axId val="3746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974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</xdr:colOff>
      <xdr:row>51</xdr:row>
      <xdr:rowOff>125941</xdr:rowOff>
    </xdr:from>
    <xdr:to>
      <xdr:col>18</xdr:col>
      <xdr:colOff>31750</xdr:colOff>
      <xdr:row>73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587374</xdr:colOff>
      <xdr:row>51</xdr:row>
      <xdr:rowOff>168274</xdr:rowOff>
    </xdr:from>
    <xdr:to>
      <xdr:col>24</xdr:col>
      <xdr:colOff>306917</xdr:colOff>
      <xdr:row>73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333375</xdr:colOff>
      <xdr:row>51</xdr:row>
      <xdr:rowOff>168275</xdr:rowOff>
    </xdr:from>
    <xdr:to>
      <xdr:col>30</xdr:col>
      <xdr:colOff>84667</xdr:colOff>
      <xdr:row>73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</xdr:colOff>
      <xdr:row>32</xdr:row>
      <xdr:rowOff>8658</xdr:rowOff>
    </xdr:from>
    <xdr:to>
      <xdr:col>23</xdr:col>
      <xdr:colOff>337705</xdr:colOff>
      <xdr:row>46</xdr:row>
      <xdr:rowOff>94382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415637</xdr:colOff>
      <xdr:row>32</xdr:row>
      <xdr:rowOff>9525</xdr:rowOff>
    </xdr:from>
    <xdr:to>
      <xdr:col>30</xdr:col>
      <xdr:colOff>43296</xdr:colOff>
      <xdr:row>47</xdr:row>
      <xdr:rowOff>25111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103910</xdr:colOff>
      <xdr:row>32</xdr:row>
      <xdr:rowOff>18184</xdr:rowOff>
    </xdr:from>
    <xdr:to>
      <xdr:col>36</xdr:col>
      <xdr:colOff>441614</xdr:colOff>
      <xdr:row>47</xdr:row>
      <xdr:rowOff>33770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624417</xdr:colOff>
      <xdr:row>36</xdr:row>
      <xdr:rowOff>41273</xdr:rowOff>
    </xdr:from>
    <xdr:to>
      <xdr:col>30</xdr:col>
      <xdr:colOff>402167</xdr:colOff>
      <xdr:row>59</xdr:row>
      <xdr:rowOff>10583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476248</xdr:colOff>
      <xdr:row>37</xdr:row>
      <xdr:rowOff>20107</xdr:rowOff>
    </xdr:from>
    <xdr:to>
      <xdr:col>41</xdr:col>
      <xdr:colOff>296332</xdr:colOff>
      <xdr:row>58</xdr:row>
      <xdr:rowOff>137583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613833</xdr:colOff>
      <xdr:row>38</xdr:row>
      <xdr:rowOff>51857</xdr:rowOff>
    </xdr:from>
    <xdr:to>
      <xdr:col>48</xdr:col>
      <xdr:colOff>687916</xdr:colOff>
      <xdr:row>58</xdr:row>
      <xdr:rowOff>116416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28</xdr:row>
      <xdr:rowOff>90487</xdr:rowOff>
    </xdr:from>
    <xdr:to>
      <xdr:col>15</xdr:col>
      <xdr:colOff>295275</xdr:colOff>
      <xdr:row>44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82</xdr:row>
      <xdr:rowOff>166687</xdr:rowOff>
    </xdr:from>
    <xdr:to>
      <xdr:col>6</xdr:col>
      <xdr:colOff>85725</xdr:colOff>
      <xdr:row>99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82</xdr:row>
      <xdr:rowOff>176211</xdr:rowOff>
    </xdr:from>
    <xdr:to>
      <xdr:col>12</xdr:col>
      <xdr:colOff>19050</xdr:colOff>
      <xdr:row>99</xdr:row>
      <xdr:rowOff>171449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100011</xdr:colOff>
      <xdr:row>103</xdr:row>
      <xdr:rowOff>138111</xdr:rowOff>
    </xdr:from>
    <xdr:to>
      <xdr:col>5</xdr:col>
      <xdr:colOff>1085849</xdr:colOff>
      <xdr:row>119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366711</xdr:colOff>
      <xdr:row>103</xdr:row>
      <xdr:rowOff>90487</xdr:rowOff>
    </xdr:from>
    <xdr:to>
      <xdr:col>12</xdr:col>
      <xdr:colOff>47624</xdr:colOff>
      <xdr:row>119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457255</xdr:colOff>
      <xdr:row>1</xdr:row>
      <xdr:rowOff>95049</xdr:rowOff>
    </xdr:from>
    <xdr:to>
      <xdr:col>22</xdr:col>
      <xdr:colOff>249917</xdr:colOff>
      <xdr:row>11</xdr:row>
      <xdr:rowOff>166121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513818</xdr:colOff>
      <xdr:row>13</xdr:row>
      <xdr:rowOff>26576</xdr:rowOff>
    </xdr:from>
    <xdr:to>
      <xdr:col>16</xdr:col>
      <xdr:colOff>205021</xdr:colOff>
      <xdr:row>27</xdr:row>
      <xdr:rowOff>117429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161059</xdr:colOff>
      <xdr:row>12</xdr:row>
      <xdr:rowOff>33904</xdr:rowOff>
    </xdr:from>
    <xdr:to>
      <xdr:col>27</xdr:col>
      <xdr:colOff>105906</xdr:colOff>
      <xdr:row>25</xdr:row>
      <xdr:rowOff>158328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207685</xdr:colOff>
      <xdr:row>26</xdr:row>
      <xdr:rowOff>162724</xdr:rowOff>
    </xdr:from>
    <xdr:to>
      <xdr:col>15</xdr:col>
      <xdr:colOff>578028</xdr:colOff>
      <xdr:row>43</xdr:row>
      <xdr:rowOff>29508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607335</xdr:colOff>
      <xdr:row>26</xdr:row>
      <xdr:rowOff>177378</xdr:rowOff>
    </xdr:from>
    <xdr:to>
      <xdr:col>25</xdr:col>
      <xdr:colOff>316656</xdr:colOff>
      <xdr:row>43</xdr:row>
      <xdr:rowOff>44162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6</xdr:row>
      <xdr:rowOff>45720</xdr:rowOff>
    </xdr:from>
    <xdr:to>
      <xdr:col>11</xdr:col>
      <xdr:colOff>396240</xdr:colOff>
      <xdr:row>21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996DDE-7D84-CB63-2314-C7D84CEC9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35;&#21270;2021.12&#26376;&#25104;&#26412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44;&#21496;&#25152;&#26377;&#20135;&#21697;&#25928;&#30410;&#27979;&#31639;&#27169;&#22411;08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目录"/>
      <sheetName val="BH71-合成氨"/>
      <sheetName val="BH78-9万吨氢气"/>
      <sheetName val="BH67-稀硝"/>
      <sheetName val="BH68-硝镁法浓硝"/>
      <sheetName val="BH64-硝基苯"/>
      <sheetName val="BH63-苯胺"/>
      <sheetName val="BH62-环己胺"/>
      <sheetName val="BH60-烧碱"/>
      <sheetName val="BH57-氯化苯"/>
      <sheetName val="BH58-邻硝"/>
      <sheetName val="BH66-硫酸"/>
      <sheetName val="BH30-环己酮1#"/>
      <sheetName val="BH77-环己酮2#"/>
      <sheetName val="BH56-RT培司"/>
      <sheetName val="BH55-防老剂RD"/>
      <sheetName val="BH54-防老剂6PPD"/>
      <sheetName val="BH53-防老剂4010NA"/>
      <sheetName val="BH52-表面活性剂SH6"/>
    </sheetNames>
    <sheetDataSet>
      <sheetData sheetId="0"/>
      <sheetData sheetId="1">
        <row r="63">
          <cell r="O63">
            <v>1566.68</v>
          </cell>
        </row>
      </sheetData>
      <sheetData sheetId="2"/>
      <sheetData sheetId="3"/>
      <sheetData sheetId="4"/>
      <sheetData sheetId="5">
        <row r="11">
          <cell r="O11">
            <v>752.93</v>
          </cell>
        </row>
        <row r="12">
          <cell r="O12">
            <v>20.16</v>
          </cell>
        </row>
        <row r="13">
          <cell r="O13">
            <v>6.2</v>
          </cell>
        </row>
        <row r="14">
          <cell r="O14">
            <v>203.22</v>
          </cell>
        </row>
        <row r="32">
          <cell r="O32">
            <v>42.63</v>
          </cell>
        </row>
      </sheetData>
      <sheetData sheetId="6">
        <row r="14">
          <cell r="O14">
            <v>922.71</v>
          </cell>
        </row>
        <row r="17">
          <cell r="O17">
            <v>16.16</v>
          </cell>
        </row>
        <row r="34">
          <cell r="O34">
            <v>81.790000000000006</v>
          </cell>
        </row>
        <row r="85">
          <cell r="O85">
            <v>226.37</v>
          </cell>
        </row>
      </sheetData>
      <sheetData sheetId="7">
        <row r="14">
          <cell r="O14">
            <v>900.94</v>
          </cell>
        </row>
        <row r="17">
          <cell r="O17">
            <v>17.239999999999998</v>
          </cell>
        </row>
        <row r="34">
          <cell r="O34">
            <v>445.51</v>
          </cell>
        </row>
        <row r="85">
          <cell r="O85">
            <v>1022.87</v>
          </cell>
        </row>
      </sheetData>
      <sheetData sheetId="8">
        <row r="8">
          <cell r="M8">
            <v>0.313</v>
          </cell>
          <cell r="P8">
            <v>439.23</v>
          </cell>
        </row>
        <row r="9">
          <cell r="M9">
            <v>0.193</v>
          </cell>
        </row>
        <row r="11">
          <cell r="O11">
            <v>1.9333538133317101</v>
          </cell>
        </row>
        <row r="13">
          <cell r="O13">
            <v>2.2200000000000002</v>
          </cell>
        </row>
        <row r="17">
          <cell r="O17">
            <v>13.81</v>
          </cell>
        </row>
        <row r="34">
          <cell r="O34">
            <v>442.89</v>
          </cell>
        </row>
        <row r="85">
          <cell r="O85">
            <v>116.74</v>
          </cell>
        </row>
        <row r="157">
          <cell r="O157">
            <v>6.33</v>
          </cell>
        </row>
        <row r="158">
          <cell r="O158">
            <v>53.39</v>
          </cell>
        </row>
        <row r="159">
          <cell r="O159">
            <v>77.849999999999994</v>
          </cell>
        </row>
        <row r="160">
          <cell r="O160">
            <v>0.76</v>
          </cell>
        </row>
      </sheetData>
      <sheetData sheetId="9">
        <row r="8">
          <cell r="M8">
            <v>0.72499999999999998</v>
          </cell>
          <cell r="P8">
            <v>644.83000000000004</v>
          </cell>
        </row>
        <row r="9">
          <cell r="O9">
            <v>1.31</v>
          </cell>
        </row>
        <row r="10">
          <cell r="O10">
            <v>11.271686735122501</v>
          </cell>
        </row>
        <row r="13">
          <cell r="O13">
            <v>35.299999999999997</v>
          </cell>
        </row>
        <row r="14">
          <cell r="O14">
            <v>132.11000000000001</v>
          </cell>
        </row>
        <row r="17">
          <cell r="O17">
            <v>15.83</v>
          </cell>
        </row>
        <row r="34">
          <cell r="O34">
            <v>236.71</v>
          </cell>
        </row>
        <row r="85">
          <cell r="O85">
            <v>331.75</v>
          </cell>
        </row>
        <row r="156">
          <cell r="O156">
            <v>119.44</v>
          </cell>
        </row>
      </sheetData>
      <sheetData sheetId="10">
        <row r="14">
          <cell r="O14">
            <v>601.04999999999995</v>
          </cell>
          <cell r="P14">
            <v>4239.0720481415901</v>
          </cell>
        </row>
        <row r="15">
          <cell r="O15">
            <v>18.190000000000001</v>
          </cell>
          <cell r="P15">
            <v>5900.8120481415899</v>
          </cell>
        </row>
        <row r="16">
          <cell r="O16">
            <v>200.81032475814499</v>
          </cell>
        </row>
        <row r="17">
          <cell r="O17">
            <v>1.1200000000000001</v>
          </cell>
        </row>
        <row r="34">
          <cell r="O34">
            <v>362.55</v>
          </cell>
        </row>
        <row r="85">
          <cell r="O85">
            <v>591.19000000000005</v>
          </cell>
        </row>
        <row r="158">
          <cell r="O158">
            <v>113.17</v>
          </cell>
        </row>
      </sheetData>
      <sheetData sheetId="11">
        <row r="8">
          <cell r="P8">
            <v>239.20353982300901</v>
          </cell>
        </row>
        <row r="9">
          <cell r="P9">
            <v>235.75353982300899</v>
          </cell>
        </row>
        <row r="12">
          <cell r="O12">
            <v>8.1300000000000008</v>
          </cell>
        </row>
        <row r="17">
          <cell r="O17">
            <v>0.24</v>
          </cell>
        </row>
        <row r="25">
          <cell r="O25">
            <v>10.18</v>
          </cell>
        </row>
        <row r="34">
          <cell r="O34">
            <v>-82.18</v>
          </cell>
        </row>
        <row r="85">
          <cell r="O85">
            <v>60.18</v>
          </cell>
        </row>
      </sheetData>
      <sheetData sheetId="12"/>
      <sheetData sheetId="13"/>
      <sheetData sheetId="14"/>
      <sheetData sheetId="15">
        <row r="8">
          <cell r="Q8">
            <v>2979.0265486725698</v>
          </cell>
        </row>
        <row r="13">
          <cell r="O13">
            <v>31.72</v>
          </cell>
        </row>
        <row r="14">
          <cell r="O14">
            <v>234.71</v>
          </cell>
        </row>
        <row r="15">
          <cell r="Q15">
            <v>4537.8203313787599</v>
          </cell>
        </row>
        <row r="16">
          <cell r="Q16">
            <v>9462.5968800513292</v>
          </cell>
        </row>
        <row r="17">
          <cell r="O17">
            <v>219.63</v>
          </cell>
        </row>
        <row r="25">
          <cell r="O25">
            <v>46.85</v>
          </cell>
        </row>
        <row r="34">
          <cell r="O34">
            <v>636.37</v>
          </cell>
        </row>
        <row r="85">
          <cell r="O85">
            <v>776.46</v>
          </cell>
        </row>
      </sheetData>
      <sheetData sheetId="16">
        <row r="5">
          <cell r="Q5">
            <v>14581.929706634</v>
          </cell>
        </row>
        <row r="8">
          <cell r="P8">
            <v>3649.0265486725698</v>
          </cell>
        </row>
        <row r="13">
          <cell r="O13">
            <v>163.07</v>
          </cell>
        </row>
        <row r="16">
          <cell r="P16">
            <v>8864.9731579614599</v>
          </cell>
        </row>
        <row r="17">
          <cell r="O17">
            <v>425.58</v>
          </cell>
        </row>
        <row r="34">
          <cell r="O34">
            <v>654.14</v>
          </cell>
        </row>
        <row r="85">
          <cell r="O85">
            <v>825.14</v>
          </cell>
        </row>
      </sheetData>
      <sheetData sheetId="17">
        <row r="5">
          <cell r="Q5">
            <v>13950.695058195601</v>
          </cell>
        </row>
        <row r="8">
          <cell r="P8">
            <v>1136.1061946902701</v>
          </cell>
        </row>
        <row r="13">
          <cell r="O13">
            <v>229.78</v>
          </cell>
        </row>
        <row r="17">
          <cell r="O17">
            <v>159.77000000000001</v>
          </cell>
          <cell r="P17">
            <v>9998.5688635053793</v>
          </cell>
        </row>
        <row r="34">
          <cell r="O34">
            <v>680.33</v>
          </cell>
        </row>
        <row r="85">
          <cell r="O85">
            <v>1746.12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硝基苯、苯胺"/>
      <sheetName val="烧碱、氯化苯、硝基氯苯"/>
      <sheetName val="TMQ、6PPD、NA"/>
      <sheetName val="硫酸"/>
      <sheetName val="合成氨、硝酸"/>
      <sheetName val="结果和效益情况"/>
      <sheetName val="效益排序"/>
    </sheetNames>
    <sheetDataSet>
      <sheetData sheetId="0">
        <row r="42">
          <cell r="E42">
            <v>10.6336781170483</v>
          </cell>
          <cell r="K42">
            <v>32.8853019298246</v>
          </cell>
        </row>
        <row r="43">
          <cell r="E43">
            <v>73.199199740289899</v>
          </cell>
          <cell r="K43">
            <v>230.04945472364301</v>
          </cell>
        </row>
      </sheetData>
      <sheetData sheetId="1">
        <row r="42">
          <cell r="E42">
            <v>37.950882601847098</v>
          </cell>
          <cell r="K42">
            <v>44.612275448028697</v>
          </cell>
          <cell r="Q42">
            <v>145.26027486338799</v>
          </cell>
        </row>
        <row r="43">
          <cell r="E43">
            <v>154.84905738781001</v>
          </cell>
          <cell r="K43">
            <v>456.09227088061402</v>
          </cell>
          <cell r="Q43">
            <v>1075.3509516831</v>
          </cell>
        </row>
      </sheetData>
      <sheetData sheetId="2">
        <row r="42">
          <cell r="E42">
            <v>481.59154074074098</v>
          </cell>
          <cell r="K42">
            <v>297.35325757575799</v>
          </cell>
          <cell r="Q42">
            <v>163.28695999999999</v>
          </cell>
          <cell r="W42">
            <v>196.807263333333</v>
          </cell>
        </row>
        <row r="43">
          <cell r="E43">
            <v>1026.86094772876</v>
          </cell>
          <cell r="K43">
            <v>859.08951022980102</v>
          </cell>
          <cell r="Q43">
            <v>971.35372528260802</v>
          </cell>
          <cell r="W43">
            <v>641.58433732406695</v>
          </cell>
        </row>
      </sheetData>
      <sheetData sheetId="3"/>
      <sheetData sheetId="4">
        <row r="42">
          <cell r="Q42">
            <v>71.5146385034014</v>
          </cell>
          <cell r="W42">
            <v>287.07890957624301</v>
          </cell>
          <cell r="AC42">
            <v>10.6999058490566</v>
          </cell>
          <cell r="AI42">
            <v>22.736350285714298</v>
          </cell>
        </row>
        <row r="43">
          <cell r="Q43">
            <v>387.073186424445</v>
          </cell>
          <cell r="W43">
            <v>2631.6761778291798</v>
          </cell>
          <cell r="AC43">
            <v>131.605263033245</v>
          </cell>
          <cell r="AI43">
            <v>128.94946947629501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3"/>
  <sheetViews>
    <sheetView topLeftCell="O1" zoomScale="110" zoomScaleNormal="110" workbookViewId="0">
      <selection activeCell="X7" sqref="X7"/>
    </sheetView>
  </sheetViews>
  <sheetFormatPr defaultColWidth="9" defaultRowHeight="15.6" x14ac:dyDescent="0.25"/>
  <cols>
    <col min="1" max="1" width="16.88671875" style="65" customWidth="1"/>
    <col min="2" max="2" width="4.33203125" style="65" customWidth="1"/>
    <col min="3" max="5" width="10.77734375" style="65" customWidth="1"/>
    <col min="6" max="6" width="8.21875" style="65" customWidth="1"/>
    <col min="7" max="7" width="14.109375" style="65" customWidth="1"/>
    <col min="8" max="8" width="6.21875" style="65" customWidth="1"/>
    <col min="9" max="11" width="12.109375" style="65" customWidth="1"/>
    <col min="12" max="12" width="3.21875" customWidth="1"/>
    <col min="13" max="13" width="17" customWidth="1"/>
    <col min="14" max="14" width="13" customWidth="1"/>
    <col min="15" max="15" width="13.33203125" customWidth="1"/>
    <col min="16" max="16" width="14.109375" customWidth="1"/>
    <col min="17" max="17" width="15.109375" customWidth="1"/>
    <col min="18" max="18" width="8.33203125" customWidth="1"/>
    <col min="19" max="19" width="11.33203125" customWidth="1"/>
    <col min="21" max="22" width="10.44140625" customWidth="1"/>
    <col min="23" max="23" width="9.33203125" customWidth="1"/>
    <col min="24" max="24" width="10.44140625" customWidth="1"/>
    <col min="26" max="26" width="9.6640625" customWidth="1"/>
    <col min="27" max="28" width="11.6640625" customWidth="1"/>
    <col min="29" max="29" width="10.44140625" customWidth="1"/>
    <col min="30" max="30" width="10.109375" customWidth="1"/>
    <col min="31" max="31" width="12.77734375" style="65" customWidth="1"/>
    <col min="32" max="32" width="4.33203125" style="65" customWidth="1"/>
    <col min="33" max="35" width="10.6640625" style="65" customWidth="1"/>
  </cols>
  <sheetData>
    <row r="1" spans="1:35" x14ac:dyDescent="0.25">
      <c r="A1" s="198" t="s">
        <v>0</v>
      </c>
      <c r="B1" s="198"/>
      <c r="C1" s="198"/>
      <c r="D1" s="198"/>
      <c r="E1" s="198"/>
      <c r="F1" s="124"/>
      <c r="G1" s="199" t="s">
        <v>1</v>
      </c>
      <c r="H1" s="199"/>
      <c r="I1" s="199"/>
      <c r="J1" s="199"/>
      <c r="K1" s="199"/>
      <c r="M1" s="198" t="s">
        <v>0</v>
      </c>
      <c r="N1" s="198"/>
      <c r="O1" s="198"/>
      <c r="P1" s="198"/>
      <c r="Q1" s="198"/>
      <c r="R1" s="124"/>
      <c r="S1" s="199" t="s">
        <v>1</v>
      </c>
      <c r="T1" s="199"/>
      <c r="U1" s="199"/>
      <c r="V1" s="199"/>
      <c r="W1" s="199"/>
      <c r="X1" s="108"/>
      <c r="Y1" s="199" t="s">
        <v>2</v>
      </c>
      <c r="Z1" s="199"/>
      <c r="AA1" s="199"/>
      <c r="AB1" s="199"/>
      <c r="AC1" s="199"/>
      <c r="AE1" s="199" t="s">
        <v>3</v>
      </c>
      <c r="AF1" s="199"/>
      <c r="AG1" s="199"/>
      <c r="AH1" s="199"/>
      <c r="AI1" s="199"/>
    </row>
    <row r="2" spans="1:35" x14ac:dyDescent="0.25">
      <c r="A2" s="125"/>
      <c r="B2" s="126"/>
      <c r="C2" s="126"/>
      <c r="D2" s="126"/>
      <c r="E2" s="126"/>
      <c r="G2" s="109"/>
      <c r="H2" s="110"/>
      <c r="I2" s="110"/>
      <c r="J2" s="110"/>
      <c r="K2" s="110"/>
      <c r="M2" s="125"/>
      <c r="N2" s="126"/>
      <c r="O2" s="126"/>
      <c r="P2" s="126"/>
      <c r="Q2" s="126"/>
      <c r="R2" s="65"/>
      <c r="S2" s="109"/>
      <c r="T2" s="110"/>
      <c r="U2" s="110"/>
      <c r="V2" s="110"/>
      <c r="W2" s="110"/>
      <c r="X2" s="108"/>
      <c r="AE2" s="109"/>
      <c r="AF2" s="110"/>
      <c r="AG2" s="110"/>
      <c r="AH2" s="110"/>
      <c r="AI2" s="110"/>
    </row>
    <row r="3" spans="1:35" ht="22.5" customHeight="1" x14ac:dyDescent="0.25">
      <c r="A3" s="200" t="s">
        <v>4</v>
      </c>
      <c r="B3" s="212" t="s">
        <v>5</v>
      </c>
      <c r="C3" s="200" t="s">
        <v>6</v>
      </c>
      <c r="D3" s="200"/>
      <c r="E3" s="200"/>
      <c r="G3" s="206" t="s">
        <v>4</v>
      </c>
      <c r="H3" s="207" t="s">
        <v>5</v>
      </c>
      <c r="I3" s="200" t="s">
        <v>6</v>
      </c>
      <c r="J3" s="200"/>
      <c r="K3" s="200"/>
      <c r="M3" s="200" t="s">
        <v>4</v>
      </c>
      <c r="N3" s="212" t="s">
        <v>5</v>
      </c>
      <c r="O3" s="201" t="s">
        <v>7</v>
      </c>
      <c r="P3" s="201"/>
      <c r="Q3" s="201"/>
      <c r="R3" s="65"/>
      <c r="S3" s="206" t="s">
        <v>4</v>
      </c>
      <c r="T3" s="207" t="s">
        <v>5</v>
      </c>
      <c r="U3" s="201" t="s">
        <v>7</v>
      </c>
      <c r="V3" s="201"/>
      <c r="W3" s="201"/>
      <c r="X3" s="108"/>
      <c r="Y3" s="206" t="s">
        <v>4</v>
      </c>
      <c r="Z3" s="207" t="s">
        <v>5</v>
      </c>
      <c r="AA3" s="202" t="s">
        <v>7</v>
      </c>
      <c r="AB3" s="202"/>
      <c r="AC3" s="202"/>
      <c r="AE3" s="213" t="s">
        <v>4</v>
      </c>
      <c r="AF3" s="216" t="s">
        <v>5</v>
      </c>
      <c r="AG3" s="203" t="s">
        <v>8</v>
      </c>
      <c r="AH3" s="204"/>
      <c r="AI3" s="205"/>
    </row>
    <row r="4" spans="1:35" x14ac:dyDescent="0.25">
      <c r="A4" s="200"/>
      <c r="B4" s="212"/>
      <c r="C4" s="200" t="s">
        <v>9</v>
      </c>
      <c r="D4" s="200" t="s">
        <v>10</v>
      </c>
      <c r="E4" s="200" t="s">
        <v>11</v>
      </c>
      <c r="G4" s="206"/>
      <c r="H4" s="207"/>
      <c r="I4" s="206" t="s">
        <v>9</v>
      </c>
      <c r="J4" s="206" t="s">
        <v>10</v>
      </c>
      <c r="K4" s="206" t="s">
        <v>11</v>
      </c>
      <c r="M4" s="200"/>
      <c r="N4" s="212"/>
      <c r="O4" s="206" t="s">
        <v>9</v>
      </c>
      <c r="P4" s="206" t="s">
        <v>10</v>
      </c>
      <c r="Q4" s="206" t="s">
        <v>11</v>
      </c>
      <c r="R4" s="65"/>
      <c r="S4" s="206"/>
      <c r="T4" s="207"/>
      <c r="U4" s="206" t="s">
        <v>9</v>
      </c>
      <c r="V4" s="206" t="s">
        <v>10</v>
      </c>
      <c r="W4" s="206" t="s">
        <v>11</v>
      </c>
      <c r="X4" s="108"/>
      <c r="Y4" s="206"/>
      <c r="Z4" s="207"/>
      <c r="AA4" s="206" t="s">
        <v>9</v>
      </c>
      <c r="AB4" s="206" t="s">
        <v>10</v>
      </c>
      <c r="AC4" s="206" t="s">
        <v>11</v>
      </c>
      <c r="AE4" s="215"/>
      <c r="AF4" s="217"/>
      <c r="AG4" s="213" t="s">
        <v>9</v>
      </c>
      <c r="AH4" s="213" t="s">
        <v>10</v>
      </c>
      <c r="AI4" s="213" t="s">
        <v>11</v>
      </c>
    </row>
    <row r="5" spans="1:35" x14ac:dyDescent="0.25">
      <c r="A5" s="200"/>
      <c r="B5" s="212"/>
      <c r="C5" s="200"/>
      <c r="D5" s="200"/>
      <c r="E5" s="200"/>
      <c r="G5" s="206"/>
      <c r="H5" s="207"/>
      <c r="I5" s="206"/>
      <c r="J5" s="206"/>
      <c r="K5" s="206"/>
      <c r="M5" s="200"/>
      <c r="N5" s="212"/>
      <c r="O5" s="206"/>
      <c r="P5" s="206"/>
      <c r="Q5" s="206"/>
      <c r="R5" s="165" t="s">
        <v>12</v>
      </c>
      <c r="S5" s="206"/>
      <c r="T5" s="207"/>
      <c r="U5" s="206"/>
      <c r="V5" s="206"/>
      <c r="W5" s="206"/>
      <c r="X5" s="165" t="s">
        <v>12</v>
      </c>
      <c r="Y5" s="206"/>
      <c r="Z5" s="207"/>
      <c r="AA5" s="206"/>
      <c r="AB5" s="206"/>
      <c r="AC5" s="206"/>
      <c r="AD5" s="165" t="s">
        <v>12</v>
      </c>
      <c r="AE5" s="214"/>
      <c r="AF5" s="218"/>
      <c r="AG5" s="214"/>
      <c r="AH5" s="214"/>
      <c r="AI5" s="214"/>
    </row>
    <row r="6" spans="1:35" x14ac:dyDescent="0.25">
      <c r="A6" s="88" t="s">
        <v>13</v>
      </c>
      <c r="B6" s="89">
        <v>1</v>
      </c>
      <c r="C6" s="88"/>
      <c r="D6" s="88"/>
      <c r="E6" s="88">
        <v>4739.8696970392302</v>
      </c>
      <c r="F6" s="177">
        <f>E6+E17+E28</f>
        <v>4795.0153486660365</v>
      </c>
      <c r="G6" s="111" t="s">
        <v>13</v>
      </c>
      <c r="H6" s="112">
        <v>1</v>
      </c>
      <c r="I6" s="111"/>
      <c r="J6" s="111"/>
      <c r="K6" s="111">
        <v>7843.4939457962801</v>
      </c>
      <c r="M6" s="88" t="s">
        <v>13</v>
      </c>
      <c r="N6" s="89">
        <v>1</v>
      </c>
      <c r="O6" s="88"/>
      <c r="P6" s="88"/>
      <c r="Q6" s="88">
        <f>SUM(Q7:Q12)</f>
        <v>4403.7228785031666</v>
      </c>
      <c r="R6" s="166">
        <f>Q6+Q13+Q14</f>
        <v>4458.8685301299729</v>
      </c>
      <c r="S6" s="111" t="s">
        <v>13</v>
      </c>
      <c r="T6" s="112">
        <v>1</v>
      </c>
      <c r="U6" s="111"/>
      <c r="V6" s="111"/>
      <c r="W6" s="111">
        <f>SUM(W7:W8)</f>
        <v>7405.1980146053957</v>
      </c>
      <c r="X6" s="166">
        <f>W6+W13+W14</f>
        <v>7497.6982565202752</v>
      </c>
      <c r="Y6" s="111" t="s">
        <v>13</v>
      </c>
      <c r="Z6" s="112">
        <v>1</v>
      </c>
      <c r="AA6" s="111"/>
      <c r="AB6" s="111"/>
      <c r="AC6" s="111">
        <f>SUM(AC7:AC8)</f>
        <v>9071.7319129308471</v>
      </c>
      <c r="AD6" s="166">
        <f>AC6+AC9+AC10</f>
        <v>9717.5421529293526</v>
      </c>
      <c r="AE6" s="111" t="s">
        <v>13</v>
      </c>
      <c r="AF6" s="112">
        <v>1</v>
      </c>
      <c r="AG6" s="111"/>
      <c r="AH6" s="111"/>
      <c r="AI6" s="111">
        <v>10533.0074350327</v>
      </c>
    </row>
    <row r="7" spans="1:35" x14ac:dyDescent="0.25">
      <c r="A7" s="127" t="s">
        <v>14</v>
      </c>
      <c r="B7" s="93">
        <v>2</v>
      </c>
      <c r="C7" s="92">
        <v>5695.5918907753603</v>
      </c>
      <c r="D7" s="128">
        <v>0.63549999999999995</v>
      </c>
      <c r="E7" s="92">
        <v>3619.5486465877402</v>
      </c>
      <c r="G7" s="113" t="s">
        <v>15</v>
      </c>
      <c r="H7" s="114">
        <v>2</v>
      </c>
      <c r="I7" s="115">
        <v>4874.4739501344502</v>
      </c>
      <c r="J7" s="116">
        <v>1.3365</v>
      </c>
      <c r="K7" s="115">
        <v>6514.7344343546902</v>
      </c>
      <c r="M7" s="127" t="s">
        <v>14</v>
      </c>
      <c r="N7" s="93">
        <v>2</v>
      </c>
      <c r="O7" s="152">
        <f>结果和效益情况!C3</f>
        <v>5152.2123893805319</v>
      </c>
      <c r="P7" s="128">
        <f>D7</f>
        <v>0.63549999999999995</v>
      </c>
      <c r="Q7" s="92">
        <f>O7*P7</f>
        <v>3274.2309734513278</v>
      </c>
      <c r="R7" s="65"/>
      <c r="S7" s="113" t="s">
        <v>15</v>
      </c>
      <c r="T7" s="114">
        <v>2</v>
      </c>
      <c r="U7" s="152">
        <f>Q18</f>
        <v>4538.3271315983884</v>
      </c>
      <c r="V7" s="116">
        <f>J7</f>
        <v>1.3365</v>
      </c>
      <c r="W7" s="115">
        <f>U7*V7</f>
        <v>6065.4742113812463</v>
      </c>
      <c r="X7" s="183">
        <f>W7/X6</f>
        <v>0.80897816954776569</v>
      </c>
      <c r="Y7" s="113" t="s">
        <v>16</v>
      </c>
      <c r="Z7" s="114">
        <v>2</v>
      </c>
      <c r="AA7" s="152">
        <f>W18</f>
        <v>7751.1050653353259</v>
      </c>
      <c r="AB7" s="116">
        <f>AH7</f>
        <v>1.0011000000000001</v>
      </c>
      <c r="AC7" s="115">
        <f>AB7*AA7</f>
        <v>7759.6312809071951</v>
      </c>
      <c r="AE7" s="113" t="s">
        <v>16</v>
      </c>
      <c r="AF7" s="114">
        <v>2</v>
      </c>
      <c r="AG7" s="143">
        <v>9438.0071526378797</v>
      </c>
      <c r="AH7" s="116">
        <v>1.0011000000000001</v>
      </c>
      <c r="AI7" s="115">
        <v>9448.3889605057793</v>
      </c>
    </row>
    <row r="8" spans="1:35" x14ac:dyDescent="0.25">
      <c r="A8" s="127" t="s">
        <v>17</v>
      </c>
      <c r="B8" s="93">
        <v>3</v>
      </c>
      <c r="C8" s="92">
        <v>1811.5274520998601</v>
      </c>
      <c r="D8" s="128">
        <v>0.53420000000000001</v>
      </c>
      <c r="E8" s="92">
        <v>967.71796491174803</v>
      </c>
      <c r="G8" s="113" t="s">
        <v>18</v>
      </c>
      <c r="H8" s="114">
        <v>3</v>
      </c>
      <c r="I8" s="115">
        <v>19569.3595204946</v>
      </c>
      <c r="J8" s="116">
        <v>6.7900000000000002E-2</v>
      </c>
      <c r="K8" s="115">
        <v>1328.7595114415899</v>
      </c>
      <c r="M8" s="127" t="s">
        <v>17</v>
      </c>
      <c r="N8" s="93">
        <v>3</v>
      </c>
      <c r="O8" s="140">
        <f>'合成氨、硝酸'!K30</f>
        <v>1827.2251647787036</v>
      </c>
      <c r="P8" s="128">
        <f t="shared" ref="P8:P12" si="0">D8</f>
        <v>0.53420000000000001</v>
      </c>
      <c r="Q8" s="92">
        <f t="shared" ref="Q8:Q12" si="1">O8*P8</f>
        <v>976.10368302478355</v>
      </c>
      <c r="R8" s="65">
        <f>Q8/R6</f>
        <v>0.21891286464916937</v>
      </c>
      <c r="S8" s="113" t="s">
        <v>18</v>
      </c>
      <c r="T8" s="114">
        <v>3</v>
      </c>
      <c r="U8" s="143">
        <f>'合成氨、硝酸'!E30</f>
        <v>19730.836571784239</v>
      </c>
      <c r="V8" s="154">
        <f>J8</f>
        <v>6.7900000000000002E-2</v>
      </c>
      <c r="W8" s="115">
        <f>U8*V8</f>
        <v>1339.7238032241498</v>
      </c>
      <c r="X8" s="108"/>
      <c r="Y8" s="113" t="s">
        <v>18</v>
      </c>
      <c r="Z8" s="114">
        <v>3</v>
      </c>
      <c r="AA8" s="143">
        <f>U8</f>
        <v>19730.836571784239</v>
      </c>
      <c r="AB8" s="154">
        <f>AH8</f>
        <v>6.6500000000000004E-2</v>
      </c>
      <c r="AC8" s="115">
        <f>AB8*AA8</f>
        <v>1312.100632023652</v>
      </c>
      <c r="AE8" s="113" t="s">
        <v>18</v>
      </c>
      <c r="AF8" s="114">
        <v>3</v>
      </c>
      <c r="AG8" s="143">
        <v>16310.0522485248</v>
      </c>
      <c r="AH8" s="116">
        <v>6.6500000000000004E-2</v>
      </c>
      <c r="AI8" s="115">
        <v>1084.6184745268999</v>
      </c>
    </row>
    <row r="9" spans="1:35" x14ac:dyDescent="0.25">
      <c r="A9" s="127" t="s">
        <v>19</v>
      </c>
      <c r="B9" s="93">
        <v>4</v>
      </c>
      <c r="C9" s="92">
        <v>817.85547313131894</v>
      </c>
      <c r="D9" s="128">
        <v>3.4000000000000002E-2</v>
      </c>
      <c r="E9" s="92">
        <v>27.8070860864648</v>
      </c>
      <c r="G9" s="113"/>
      <c r="H9" s="114">
        <v>4</v>
      </c>
      <c r="I9" s="116"/>
      <c r="J9" s="116"/>
      <c r="K9" s="115"/>
      <c r="M9" s="127" t="s">
        <v>19</v>
      </c>
      <c r="N9" s="93">
        <v>4</v>
      </c>
      <c r="O9" s="140">
        <f>'烧碱、氯化苯、硝基氯苯'!W19</f>
        <v>817.8833336842489</v>
      </c>
      <c r="P9" s="178">
        <f t="shared" si="0"/>
        <v>3.4000000000000002E-2</v>
      </c>
      <c r="Q9" s="92">
        <f t="shared" si="1"/>
        <v>27.808033345264466</v>
      </c>
      <c r="R9" s="65"/>
      <c r="S9" s="113"/>
      <c r="T9" s="114">
        <v>4</v>
      </c>
      <c r="U9" s="116"/>
      <c r="V9" s="116"/>
      <c r="W9" s="115"/>
      <c r="X9" s="108"/>
      <c r="Y9" s="111" t="s">
        <v>20</v>
      </c>
      <c r="Z9" s="112">
        <v>12</v>
      </c>
      <c r="AA9" s="117"/>
      <c r="AB9" s="117"/>
      <c r="AC9" s="111">
        <f>AI17</f>
        <v>25</v>
      </c>
      <c r="AE9" s="113"/>
      <c r="AF9" s="114">
        <v>4</v>
      </c>
      <c r="AG9" s="116"/>
      <c r="AH9" s="116"/>
      <c r="AI9" s="115"/>
    </row>
    <row r="10" spans="1:35" x14ac:dyDescent="0.25">
      <c r="A10" s="127" t="s">
        <v>21</v>
      </c>
      <c r="B10" s="93">
        <v>5</v>
      </c>
      <c r="C10" s="92">
        <v>465.09247376980801</v>
      </c>
      <c r="D10" s="128">
        <v>1.5699999999999999E-2</v>
      </c>
      <c r="E10" s="92">
        <v>7.3019518381859898</v>
      </c>
      <c r="G10" s="113"/>
      <c r="H10" s="114">
        <v>5</v>
      </c>
      <c r="I10" s="116"/>
      <c r="J10" s="116"/>
      <c r="K10" s="115"/>
      <c r="M10" s="127" t="s">
        <v>21</v>
      </c>
      <c r="N10" s="93">
        <v>5</v>
      </c>
      <c r="O10" s="140">
        <f>硫酸!R9</f>
        <v>515.04083227407068</v>
      </c>
      <c r="P10" s="128">
        <f t="shared" si="0"/>
        <v>1.5699999999999999E-2</v>
      </c>
      <c r="Q10" s="92">
        <f t="shared" si="1"/>
        <v>8.0861410667029094</v>
      </c>
      <c r="R10" s="65"/>
      <c r="S10" s="113"/>
      <c r="T10" s="114">
        <v>5</v>
      </c>
      <c r="U10" s="116"/>
      <c r="V10" s="116"/>
      <c r="W10" s="115"/>
      <c r="X10" s="108"/>
      <c r="Y10" s="111" t="s">
        <v>22</v>
      </c>
      <c r="Z10" s="112">
        <v>23</v>
      </c>
      <c r="AA10" s="117"/>
      <c r="AB10" s="117"/>
      <c r="AC10" s="111">
        <f>AI28</f>
        <v>620.81023999850504</v>
      </c>
      <c r="AE10" s="113"/>
      <c r="AF10" s="114">
        <v>5</v>
      </c>
      <c r="AG10" s="116"/>
      <c r="AH10" s="116"/>
      <c r="AI10" s="115"/>
    </row>
    <row r="11" spans="1:35" x14ac:dyDescent="0.25">
      <c r="A11" s="127" t="s">
        <v>23</v>
      </c>
      <c r="B11" s="93">
        <v>6</v>
      </c>
      <c r="C11" s="92">
        <v>200</v>
      </c>
      <c r="D11" s="128">
        <v>-0.77649999999999997</v>
      </c>
      <c r="E11" s="92">
        <v>-155.30000000000001</v>
      </c>
      <c r="G11" s="113"/>
      <c r="H11" s="114">
        <v>6</v>
      </c>
      <c r="I11" s="116"/>
      <c r="J11" s="116"/>
      <c r="K11" s="115"/>
      <c r="M11" s="149" t="s">
        <v>23</v>
      </c>
      <c r="N11" s="93">
        <v>6</v>
      </c>
      <c r="O11" s="140">
        <f>C11</f>
        <v>200</v>
      </c>
      <c r="P11" s="128">
        <f t="shared" si="0"/>
        <v>-0.77649999999999997</v>
      </c>
      <c r="Q11" s="92">
        <f t="shared" si="1"/>
        <v>-155.29999999999998</v>
      </c>
      <c r="R11" s="65"/>
      <c r="S11" s="113"/>
      <c r="T11" s="114">
        <v>6</v>
      </c>
      <c r="U11" s="116"/>
      <c r="V11" s="116"/>
      <c r="W11" s="115"/>
      <c r="X11" s="108"/>
      <c r="Y11" s="111" t="s">
        <v>24</v>
      </c>
      <c r="Z11" s="112">
        <v>37</v>
      </c>
      <c r="AA11" s="111"/>
      <c r="AB11" s="111"/>
      <c r="AC11" s="111">
        <f>AI42</f>
        <v>796.95679583333299</v>
      </c>
      <c r="AE11" s="113"/>
      <c r="AF11" s="114">
        <v>6</v>
      </c>
      <c r="AG11" s="116"/>
      <c r="AH11" s="116"/>
      <c r="AI11" s="115"/>
    </row>
    <row r="12" spans="1:35" x14ac:dyDescent="0.25">
      <c r="A12" s="127" t="s">
        <v>25</v>
      </c>
      <c r="B12" s="93">
        <v>7</v>
      </c>
      <c r="C12" s="92">
        <v>431.61232811880399</v>
      </c>
      <c r="D12" s="128">
        <v>0.63203488372092997</v>
      </c>
      <c r="E12" s="92">
        <v>272.794047615088</v>
      </c>
      <c r="G12" s="113"/>
      <c r="H12" s="114">
        <v>7</v>
      </c>
      <c r="I12" s="116"/>
      <c r="J12" s="116"/>
      <c r="K12" s="115"/>
      <c r="M12" s="127" t="s">
        <v>25</v>
      </c>
      <c r="N12" s="93">
        <v>7</v>
      </c>
      <c r="O12" s="179">
        <f>C12</f>
        <v>431.61232811880399</v>
      </c>
      <c r="P12" s="180">
        <f t="shared" si="0"/>
        <v>0.63203488372092997</v>
      </c>
      <c r="Q12" s="92">
        <f t="shared" si="1"/>
        <v>272.79404761508818</v>
      </c>
      <c r="R12" s="65"/>
      <c r="S12" s="113"/>
      <c r="T12" s="114">
        <v>7</v>
      </c>
      <c r="U12" s="116"/>
      <c r="V12" s="116"/>
      <c r="W12" s="115"/>
      <c r="X12" s="108"/>
      <c r="Y12" s="111" t="s">
        <v>26</v>
      </c>
      <c r="Z12" s="112">
        <v>38</v>
      </c>
      <c r="AA12" s="111"/>
      <c r="AB12" s="111"/>
      <c r="AC12" s="111">
        <f>AI43</f>
        <v>589.72694397324403</v>
      </c>
      <c r="AE12" s="113"/>
      <c r="AF12" s="114">
        <v>7</v>
      </c>
      <c r="AG12" s="116"/>
      <c r="AH12" s="116"/>
      <c r="AI12" s="115"/>
    </row>
    <row r="13" spans="1:35" x14ac:dyDescent="0.25">
      <c r="A13" s="127"/>
      <c r="B13" s="93">
        <v>8</v>
      </c>
      <c r="C13" s="128"/>
      <c r="D13" s="128"/>
      <c r="E13" s="92"/>
      <c r="G13" s="113"/>
      <c r="H13" s="114">
        <v>8</v>
      </c>
      <c r="I13" s="116"/>
      <c r="J13" s="116"/>
      <c r="K13" s="115"/>
      <c r="M13" s="88" t="s">
        <v>20</v>
      </c>
      <c r="N13" s="89">
        <v>12</v>
      </c>
      <c r="O13" s="107"/>
      <c r="P13" s="107"/>
      <c r="Q13" s="88">
        <v>0</v>
      </c>
      <c r="R13" s="65"/>
      <c r="S13" s="111" t="s">
        <v>20</v>
      </c>
      <c r="T13" s="112">
        <v>12</v>
      </c>
      <c r="U13" s="117"/>
      <c r="V13" s="117"/>
      <c r="W13" s="111">
        <f>K17</f>
        <v>5.9644670050761404</v>
      </c>
      <c r="X13" s="108"/>
      <c r="Y13" s="111" t="s">
        <v>27</v>
      </c>
      <c r="Z13" s="112">
        <v>42</v>
      </c>
      <c r="AA13" s="111"/>
      <c r="AB13" s="111"/>
      <c r="AC13" s="111"/>
      <c r="AE13" s="113"/>
      <c r="AF13" s="114">
        <v>8</v>
      </c>
      <c r="AG13" s="116"/>
      <c r="AH13" s="116"/>
      <c r="AI13" s="115"/>
    </row>
    <row r="14" spans="1:35" x14ac:dyDescent="0.25">
      <c r="A14" s="127"/>
      <c r="B14" s="93">
        <v>9</v>
      </c>
      <c r="C14" s="128"/>
      <c r="D14" s="128"/>
      <c r="E14" s="92"/>
      <c r="G14" s="113"/>
      <c r="H14" s="114">
        <v>9</v>
      </c>
      <c r="I14" s="116"/>
      <c r="J14" s="116"/>
      <c r="K14" s="115"/>
      <c r="M14" s="88" t="s">
        <v>22</v>
      </c>
      <c r="N14" s="89">
        <v>23</v>
      </c>
      <c r="O14" s="107"/>
      <c r="P14" s="107"/>
      <c r="Q14" s="88">
        <f>E28</f>
        <v>55.145651626806597</v>
      </c>
      <c r="S14" s="111" t="s">
        <v>22</v>
      </c>
      <c r="T14" s="112">
        <v>23</v>
      </c>
      <c r="U14" s="117"/>
      <c r="V14" s="117"/>
      <c r="W14" s="111">
        <f>K28</f>
        <v>86.535774909802797</v>
      </c>
      <c r="X14" s="108"/>
      <c r="Y14" s="115"/>
      <c r="Z14" s="114">
        <v>52</v>
      </c>
      <c r="AA14" s="115"/>
      <c r="AB14" s="115"/>
      <c r="AC14" s="115"/>
      <c r="AE14" s="113"/>
      <c r="AF14" s="114">
        <v>9</v>
      </c>
      <c r="AG14" s="116"/>
      <c r="AH14" s="116"/>
      <c r="AI14" s="115"/>
    </row>
    <row r="15" spans="1:35" x14ac:dyDescent="0.25">
      <c r="A15" s="127"/>
      <c r="B15" s="93">
        <v>10</v>
      </c>
      <c r="C15" s="128"/>
      <c r="D15" s="128"/>
      <c r="E15" s="92"/>
      <c r="G15" s="113"/>
      <c r="H15" s="114">
        <v>10</v>
      </c>
      <c r="I15" s="116"/>
      <c r="J15" s="116"/>
      <c r="K15" s="115"/>
      <c r="M15" s="88" t="s">
        <v>24</v>
      </c>
      <c r="N15" s="89">
        <v>37</v>
      </c>
      <c r="O15" s="88"/>
      <c r="P15" s="88"/>
      <c r="Q15" s="88">
        <f>E42</f>
        <v>10.094288647342999</v>
      </c>
      <c r="S15" s="111" t="s">
        <v>24</v>
      </c>
      <c r="T15" s="112">
        <v>37</v>
      </c>
      <c r="U15" s="111"/>
      <c r="V15" s="111"/>
      <c r="W15" s="111">
        <f>K42</f>
        <v>31.7167886632826</v>
      </c>
      <c r="X15" s="108"/>
      <c r="Y15" s="121" t="s">
        <v>28</v>
      </c>
      <c r="Z15" s="122">
        <v>53</v>
      </c>
      <c r="AA15" s="121"/>
      <c r="AB15" s="121"/>
      <c r="AC15" s="121">
        <f>SUM(AC7:AC12)</f>
        <v>11104.225892735931</v>
      </c>
      <c r="AE15" s="113"/>
      <c r="AF15" s="114">
        <v>10</v>
      </c>
      <c r="AG15" s="116"/>
      <c r="AH15" s="116"/>
      <c r="AI15" s="115"/>
    </row>
    <row r="16" spans="1:35" x14ac:dyDescent="0.25">
      <c r="A16" s="127"/>
      <c r="B16" s="93">
        <v>11</v>
      </c>
      <c r="C16" s="128"/>
      <c r="D16" s="128"/>
      <c r="E16" s="92"/>
      <c r="G16" s="113"/>
      <c r="H16" s="114">
        <v>11</v>
      </c>
      <c r="I16" s="116"/>
      <c r="J16" s="116"/>
      <c r="K16" s="115"/>
      <c r="M16" s="88" t="s">
        <v>26</v>
      </c>
      <c r="N16" s="89">
        <v>38</v>
      </c>
      <c r="O16" s="88"/>
      <c r="P16" s="88"/>
      <c r="Q16" s="88">
        <f>E43</f>
        <v>69.364312821072303</v>
      </c>
      <c r="S16" s="111" t="s">
        <v>26</v>
      </c>
      <c r="T16" s="112">
        <v>38</v>
      </c>
      <c r="U16" s="111"/>
      <c r="V16" s="111"/>
      <c r="W16" s="111">
        <f>K43</f>
        <v>221.69002015176801</v>
      </c>
      <c r="X16" s="108"/>
      <c r="AE16" s="113"/>
      <c r="AF16" s="114">
        <v>11</v>
      </c>
      <c r="AG16" s="116"/>
      <c r="AH16" s="116"/>
      <c r="AI16" s="115"/>
    </row>
    <row r="17" spans="1:35" x14ac:dyDescent="0.25">
      <c r="A17" s="88" t="s">
        <v>20</v>
      </c>
      <c r="B17" s="89">
        <v>12</v>
      </c>
      <c r="C17" s="107"/>
      <c r="D17" s="107"/>
      <c r="E17" s="88">
        <v>0</v>
      </c>
      <c r="G17" s="111" t="s">
        <v>20</v>
      </c>
      <c r="H17" s="112">
        <v>12</v>
      </c>
      <c r="I17" s="117"/>
      <c r="J17" s="117"/>
      <c r="K17" s="111">
        <v>5.9644670050761404</v>
      </c>
      <c r="M17" s="88" t="s">
        <v>27</v>
      </c>
      <c r="N17" s="89">
        <v>42</v>
      </c>
      <c r="O17" s="88"/>
      <c r="P17" s="88"/>
      <c r="Q17" s="88">
        <v>0</v>
      </c>
      <c r="S17" s="111" t="s">
        <v>27</v>
      </c>
      <c r="T17" s="112">
        <v>42</v>
      </c>
      <c r="U17" s="111"/>
      <c r="V17" s="111"/>
      <c r="W17" s="111">
        <v>0</v>
      </c>
      <c r="X17" s="108"/>
      <c r="AE17" s="111" t="s">
        <v>20</v>
      </c>
      <c r="AF17" s="112">
        <v>12</v>
      </c>
      <c r="AG17" s="117"/>
      <c r="AH17" s="117"/>
      <c r="AI17" s="111">
        <v>25</v>
      </c>
    </row>
    <row r="18" spans="1:35" x14ac:dyDescent="0.25">
      <c r="A18" s="127"/>
      <c r="B18" s="93">
        <v>13</v>
      </c>
      <c r="C18" s="128"/>
      <c r="D18" s="128"/>
      <c r="E18" s="92"/>
      <c r="G18" s="113" t="s">
        <v>29</v>
      </c>
      <c r="H18" s="114">
        <v>13</v>
      </c>
      <c r="I18" s="115">
        <v>400</v>
      </c>
      <c r="J18" s="116">
        <v>4.8646362098138697E-3</v>
      </c>
      <c r="K18" s="115">
        <v>1.94585448392555</v>
      </c>
      <c r="M18" s="135" t="s">
        <v>28</v>
      </c>
      <c r="N18" s="136">
        <v>53</v>
      </c>
      <c r="O18" s="135"/>
      <c r="P18" s="135"/>
      <c r="Q18" s="155">
        <f>SUM(Q7:Q17)</f>
        <v>4538.3271315983884</v>
      </c>
      <c r="R18" s="65">
        <f>Q8/Q18</f>
        <v>0.2150800624813051</v>
      </c>
      <c r="S18" s="121" t="s">
        <v>28</v>
      </c>
      <c r="T18" s="122">
        <v>53</v>
      </c>
      <c r="U18" s="121"/>
      <c r="V18" s="121"/>
      <c r="W18" s="155">
        <f>SUM(W7:W17)</f>
        <v>7751.1050653353259</v>
      </c>
      <c r="X18" s="184">
        <f>W7/W18</f>
        <v>0.78253025346120031</v>
      </c>
      <c r="AE18" s="113" t="s">
        <v>30</v>
      </c>
      <c r="AF18" s="114">
        <v>13</v>
      </c>
      <c r="AG18" s="115"/>
      <c r="AH18" s="116"/>
      <c r="AI18" s="115">
        <v>25</v>
      </c>
    </row>
    <row r="19" spans="1:35" x14ac:dyDescent="0.25">
      <c r="A19" s="127"/>
      <c r="B19" s="93">
        <v>14</v>
      </c>
      <c r="C19" s="128"/>
      <c r="D19" s="128"/>
      <c r="E19" s="92"/>
      <c r="G19" s="113" t="s">
        <v>31</v>
      </c>
      <c r="H19" s="114">
        <v>14</v>
      </c>
      <c r="I19" s="115"/>
      <c r="J19" s="116"/>
      <c r="K19" s="115"/>
      <c r="M19" s="181"/>
      <c r="N19" s="182"/>
      <c r="O19" s="181"/>
      <c r="P19" s="181"/>
      <c r="Q19" s="185"/>
      <c r="X19" s="108"/>
      <c r="AE19" s="113"/>
      <c r="AF19" s="114">
        <v>14</v>
      </c>
      <c r="AG19" s="116"/>
      <c r="AH19" s="116"/>
      <c r="AI19" s="115"/>
    </row>
    <row r="20" spans="1:35" x14ac:dyDescent="0.25">
      <c r="A20" s="127"/>
      <c r="B20" s="93">
        <v>15</v>
      </c>
      <c r="C20" s="128"/>
      <c r="D20" s="128"/>
      <c r="E20" s="92"/>
      <c r="G20" s="113" t="s">
        <v>32</v>
      </c>
      <c r="H20" s="114">
        <v>15</v>
      </c>
      <c r="I20" s="116"/>
      <c r="J20" s="116"/>
      <c r="K20" s="115">
        <v>4.0186125211505903</v>
      </c>
      <c r="X20" s="108"/>
      <c r="AE20" s="113"/>
      <c r="AF20" s="114">
        <v>15</v>
      </c>
      <c r="AG20" s="116"/>
      <c r="AH20" s="116"/>
      <c r="AI20" s="115"/>
    </row>
    <row r="21" spans="1:35" x14ac:dyDescent="0.25">
      <c r="A21" s="127"/>
      <c r="B21" s="93">
        <v>16</v>
      </c>
      <c r="C21" s="128"/>
      <c r="D21" s="128"/>
      <c r="E21" s="92"/>
      <c r="G21" s="113"/>
      <c r="H21" s="114">
        <v>16</v>
      </c>
      <c r="I21" s="116"/>
      <c r="J21" s="116"/>
      <c r="K21" s="115"/>
      <c r="X21" s="108"/>
      <c r="AE21" s="113"/>
      <c r="AF21" s="114">
        <v>16</v>
      </c>
      <c r="AG21" s="116"/>
      <c r="AH21" s="116"/>
      <c r="AI21" s="115"/>
    </row>
    <row r="22" spans="1:35" x14ac:dyDescent="0.25">
      <c r="A22" s="127"/>
      <c r="B22" s="93">
        <v>17</v>
      </c>
      <c r="C22" s="128"/>
      <c r="D22" s="128"/>
      <c r="E22" s="92"/>
      <c r="G22" s="113"/>
      <c r="H22" s="114">
        <v>17</v>
      </c>
      <c r="I22" s="116"/>
      <c r="J22" s="116"/>
      <c r="K22" s="115"/>
      <c r="M22" s="198" t="s">
        <v>33</v>
      </c>
      <c r="N22" s="198"/>
      <c r="O22" s="198"/>
      <c r="P22" s="198"/>
      <c r="Q22" s="198"/>
      <c r="S22" s="199" t="s">
        <v>34</v>
      </c>
      <c r="T22" s="199"/>
      <c r="U22" s="199"/>
      <c r="V22" s="199"/>
      <c r="W22" s="199"/>
      <c r="X22" s="108"/>
      <c r="Y22" s="199" t="s">
        <v>35</v>
      </c>
      <c r="Z22" s="199"/>
      <c r="AA22" s="199"/>
      <c r="AB22" s="199"/>
      <c r="AC22" s="199"/>
      <c r="AE22" s="113"/>
      <c r="AF22" s="114">
        <v>17</v>
      </c>
      <c r="AG22" s="116"/>
      <c r="AH22" s="116"/>
      <c r="AI22" s="115"/>
    </row>
    <row r="23" spans="1:35" x14ac:dyDescent="0.25">
      <c r="A23" s="127"/>
      <c r="B23" s="93">
        <v>18</v>
      </c>
      <c r="C23" s="128"/>
      <c r="D23" s="128"/>
      <c r="E23" s="92"/>
      <c r="G23" s="113"/>
      <c r="H23" s="114">
        <v>18</v>
      </c>
      <c r="I23" s="116"/>
      <c r="J23" s="116"/>
      <c r="K23" s="115"/>
      <c r="M23" s="125"/>
      <c r="N23" s="126"/>
      <c r="O23" s="126"/>
      <c r="P23" s="126"/>
      <c r="Q23" s="126"/>
      <c r="S23" s="109"/>
      <c r="T23" s="110"/>
      <c r="U23" s="110"/>
      <c r="V23" s="110"/>
      <c r="W23" s="110"/>
      <c r="X23" s="108"/>
      <c r="AE23" s="113"/>
      <c r="AF23" s="114">
        <v>18</v>
      </c>
      <c r="AG23" s="116"/>
      <c r="AH23" s="116"/>
      <c r="AI23" s="115"/>
    </row>
    <row r="24" spans="1:35" x14ac:dyDescent="0.25">
      <c r="A24" s="127"/>
      <c r="B24" s="93">
        <v>19</v>
      </c>
      <c r="C24" s="128"/>
      <c r="D24" s="128"/>
      <c r="E24" s="92"/>
      <c r="G24" s="113"/>
      <c r="H24" s="114">
        <v>19</v>
      </c>
      <c r="I24" s="116"/>
      <c r="J24" s="116"/>
      <c r="K24" s="115"/>
      <c r="M24" s="200" t="s">
        <v>4</v>
      </c>
      <c r="N24" s="212" t="s">
        <v>5</v>
      </c>
      <c r="O24" s="201" t="s">
        <v>7</v>
      </c>
      <c r="P24" s="201"/>
      <c r="Q24" s="201"/>
      <c r="S24" s="206" t="s">
        <v>4</v>
      </c>
      <c r="T24" s="207" t="s">
        <v>5</v>
      </c>
      <c r="U24" s="201" t="s">
        <v>7</v>
      </c>
      <c r="V24" s="201"/>
      <c r="W24" s="201"/>
      <c r="X24" s="108"/>
      <c r="Y24" s="206" t="s">
        <v>4</v>
      </c>
      <c r="Z24" s="207" t="s">
        <v>5</v>
      </c>
      <c r="AA24" s="202" t="s">
        <v>7</v>
      </c>
      <c r="AB24" s="202"/>
      <c r="AC24" s="202"/>
      <c r="AE24" s="113"/>
      <c r="AF24" s="114">
        <v>19</v>
      </c>
      <c r="AG24" s="116"/>
      <c r="AH24" s="116"/>
      <c r="AI24" s="115"/>
    </row>
    <row r="25" spans="1:35" x14ac:dyDescent="0.25">
      <c r="A25" s="127"/>
      <c r="B25" s="93">
        <v>20</v>
      </c>
      <c r="C25" s="128"/>
      <c r="D25" s="128"/>
      <c r="E25" s="92"/>
      <c r="G25" s="113"/>
      <c r="H25" s="114">
        <v>20</v>
      </c>
      <c r="I25" s="116"/>
      <c r="J25" s="116"/>
      <c r="K25" s="115"/>
      <c r="M25" s="200"/>
      <c r="N25" s="212"/>
      <c r="O25" s="206" t="s">
        <v>9</v>
      </c>
      <c r="P25" s="206" t="s">
        <v>10</v>
      </c>
      <c r="Q25" s="206" t="s">
        <v>11</v>
      </c>
      <c r="R25" s="186" t="s">
        <v>36</v>
      </c>
      <c r="S25" s="206"/>
      <c r="T25" s="207"/>
      <c r="U25" s="206" t="s">
        <v>9</v>
      </c>
      <c r="V25" s="206" t="s">
        <v>10</v>
      </c>
      <c r="W25" s="206" t="s">
        <v>11</v>
      </c>
      <c r="X25" s="186" t="s">
        <v>36</v>
      </c>
      <c r="Y25" s="206"/>
      <c r="Z25" s="207"/>
      <c r="AA25" s="206" t="s">
        <v>9</v>
      </c>
      <c r="AB25" s="206" t="s">
        <v>10</v>
      </c>
      <c r="AC25" s="206" t="s">
        <v>11</v>
      </c>
      <c r="AD25" s="186" t="s">
        <v>36</v>
      </c>
      <c r="AE25" s="113"/>
      <c r="AF25" s="114">
        <v>20</v>
      </c>
      <c r="AG25" s="116"/>
      <c r="AH25" s="116"/>
      <c r="AI25" s="115"/>
    </row>
    <row r="26" spans="1:35" x14ac:dyDescent="0.25">
      <c r="A26" s="127"/>
      <c r="B26" s="93">
        <v>21</v>
      </c>
      <c r="C26" s="128"/>
      <c r="D26" s="128"/>
      <c r="E26" s="92"/>
      <c r="G26" s="113"/>
      <c r="H26" s="114">
        <v>21</v>
      </c>
      <c r="I26" s="116"/>
      <c r="J26" s="116"/>
      <c r="K26" s="115"/>
      <c r="M26" s="200"/>
      <c r="N26" s="212"/>
      <c r="O26" s="206"/>
      <c r="P26" s="206"/>
      <c r="Q26" s="206"/>
      <c r="R26" s="186" t="s">
        <v>37</v>
      </c>
      <c r="S26" s="206"/>
      <c r="T26" s="207"/>
      <c r="U26" s="206"/>
      <c r="V26" s="206"/>
      <c r="W26" s="206"/>
      <c r="X26" s="186" t="s">
        <v>37</v>
      </c>
      <c r="Y26" s="206"/>
      <c r="Z26" s="207"/>
      <c r="AA26" s="206"/>
      <c r="AB26" s="206"/>
      <c r="AC26" s="206"/>
      <c r="AD26" s="186" t="s">
        <v>37</v>
      </c>
      <c r="AE26" s="113"/>
      <c r="AF26" s="114">
        <v>21</v>
      </c>
      <c r="AG26" s="116"/>
      <c r="AH26" s="116"/>
      <c r="AI26" s="115"/>
    </row>
    <row r="27" spans="1:35" x14ac:dyDescent="0.25">
      <c r="A27" s="127"/>
      <c r="B27" s="93">
        <v>22</v>
      </c>
      <c r="C27" s="128"/>
      <c r="D27" s="128"/>
      <c r="E27" s="92"/>
      <c r="G27" s="113"/>
      <c r="H27" s="114">
        <v>22</v>
      </c>
      <c r="I27" s="116"/>
      <c r="J27" s="116"/>
      <c r="K27" s="115"/>
      <c r="M27" s="88" t="s">
        <v>13</v>
      </c>
      <c r="N27" s="89">
        <v>1</v>
      </c>
      <c r="O27" s="88"/>
      <c r="P27" s="88"/>
      <c r="Q27" s="88">
        <f>SUM(Q28:Q33)</f>
        <v>3271.6548672566378</v>
      </c>
      <c r="R27" s="186"/>
      <c r="S27" s="111" t="s">
        <v>13</v>
      </c>
      <c r="T27" s="112">
        <v>1</v>
      </c>
      <c r="U27" s="111"/>
      <c r="V27" s="111"/>
      <c r="W27" s="111">
        <f>SUM(W28:W29)</f>
        <v>5714.537612389383</v>
      </c>
      <c r="X27" s="186"/>
      <c r="Y27" s="111" t="s">
        <v>13</v>
      </c>
      <c r="Z27" s="112">
        <v>1</v>
      </c>
      <c r="AA27" s="111"/>
      <c r="AB27" s="111"/>
      <c r="AC27" s="111">
        <f>SUM(AC28:AC29)</f>
        <v>6968.5291800017712</v>
      </c>
      <c r="AD27" s="186"/>
      <c r="AE27" s="113"/>
      <c r="AF27" s="114">
        <v>22</v>
      </c>
      <c r="AG27" s="116"/>
      <c r="AH27" s="116"/>
      <c r="AI27" s="115"/>
    </row>
    <row r="28" spans="1:35" x14ac:dyDescent="0.25">
      <c r="A28" s="88" t="s">
        <v>22</v>
      </c>
      <c r="B28" s="89">
        <v>23</v>
      </c>
      <c r="C28" s="107"/>
      <c r="D28" s="107"/>
      <c r="E28" s="88">
        <v>55.145651626806597</v>
      </c>
      <c r="G28" s="111" t="s">
        <v>22</v>
      </c>
      <c r="H28" s="112">
        <v>23</v>
      </c>
      <c r="I28" s="117"/>
      <c r="J28" s="117"/>
      <c r="K28" s="111">
        <v>86.535774909802797</v>
      </c>
      <c r="M28" s="127" t="s">
        <v>14</v>
      </c>
      <c r="N28" s="93">
        <v>2</v>
      </c>
      <c r="O28" s="152">
        <f>O7</f>
        <v>5152.2123893805319</v>
      </c>
      <c r="P28" s="128">
        <v>0.63500000000000001</v>
      </c>
      <c r="Q28" s="92">
        <f>O28*P28</f>
        <v>3271.6548672566378</v>
      </c>
      <c r="R28" s="187">
        <f>Q7-Q28</f>
        <v>2.5761061946900554</v>
      </c>
      <c r="S28" s="113" t="s">
        <v>15</v>
      </c>
      <c r="T28" s="114">
        <v>2</v>
      </c>
      <c r="U28" s="152">
        <f>Q39</f>
        <v>4270.9548672566389</v>
      </c>
      <c r="V28" s="116">
        <v>1.3380000000000001</v>
      </c>
      <c r="W28" s="115">
        <f>U28*V28</f>
        <v>5714.537612389383</v>
      </c>
      <c r="X28" s="187">
        <f>W7-W28</f>
        <v>350.93659899186332</v>
      </c>
      <c r="Y28" s="113" t="s">
        <v>16</v>
      </c>
      <c r="Z28" s="114">
        <v>2</v>
      </c>
      <c r="AA28" s="152">
        <f>W39</f>
        <v>6961.5676123893827</v>
      </c>
      <c r="AB28" s="116">
        <v>1.0009999999999999</v>
      </c>
      <c r="AC28" s="115">
        <f>AB28*AA28</f>
        <v>6968.5291800017712</v>
      </c>
      <c r="AD28" s="187">
        <f>AC7-AC28</f>
        <v>791.10210090542387</v>
      </c>
      <c r="AE28" s="111" t="s">
        <v>22</v>
      </c>
      <c r="AF28" s="112">
        <v>23</v>
      </c>
      <c r="AG28" s="117"/>
      <c r="AH28" s="117"/>
      <c r="AI28" s="111">
        <v>620.81023999850504</v>
      </c>
    </row>
    <row r="29" spans="1:35" x14ac:dyDescent="0.25">
      <c r="A29" s="92" t="s">
        <v>38</v>
      </c>
      <c r="B29" s="93">
        <v>24</v>
      </c>
      <c r="C29" s="128">
        <v>0.72982101884053296</v>
      </c>
      <c r="D29" s="128">
        <v>7.0000000000000007E-2</v>
      </c>
      <c r="E29" s="92">
        <v>5.1087471318837299E-2</v>
      </c>
      <c r="G29" s="115" t="s">
        <v>38</v>
      </c>
      <c r="H29" s="114">
        <v>24</v>
      </c>
      <c r="I29" s="116">
        <v>0.72982101884053296</v>
      </c>
      <c r="J29" s="116">
        <v>0.05</v>
      </c>
      <c r="K29" s="115">
        <v>3.6491050942026697E-2</v>
      </c>
      <c r="M29" s="127" t="s">
        <v>17</v>
      </c>
      <c r="N29" s="93">
        <v>3</v>
      </c>
      <c r="O29" s="140"/>
      <c r="P29" s="128"/>
      <c r="Q29" s="92">
        <f t="shared" ref="Q29:Q33" si="2">O29*P29</f>
        <v>0</v>
      </c>
      <c r="R29" s="186"/>
      <c r="S29" s="113" t="s">
        <v>18</v>
      </c>
      <c r="T29" s="114">
        <v>3</v>
      </c>
      <c r="U29" s="143">
        <f>'合成氨、硝酸'!E51</f>
        <v>0</v>
      </c>
      <c r="V29" s="154">
        <v>0</v>
      </c>
      <c r="W29" s="115">
        <f>U29*V29</f>
        <v>0</v>
      </c>
      <c r="X29" s="186"/>
      <c r="Y29" s="113" t="s">
        <v>18</v>
      </c>
      <c r="Z29" s="114">
        <v>3</v>
      </c>
      <c r="AA29" s="143">
        <v>0</v>
      </c>
      <c r="AB29" s="154">
        <v>0</v>
      </c>
      <c r="AC29" s="115">
        <f>AB29*AA29</f>
        <v>0</v>
      </c>
      <c r="AD29" s="186"/>
      <c r="AE29" s="115" t="s">
        <v>38</v>
      </c>
      <c r="AF29" s="114">
        <v>24</v>
      </c>
      <c r="AG29" s="116">
        <v>0.73829161291636403</v>
      </c>
      <c r="AH29" s="116"/>
      <c r="AI29" s="115">
        <v>0</v>
      </c>
    </row>
    <row r="30" spans="1:35" x14ac:dyDescent="0.25">
      <c r="A30" s="92" t="s">
        <v>39</v>
      </c>
      <c r="B30" s="93">
        <v>25</v>
      </c>
      <c r="C30" s="128">
        <v>4.2849441617047797</v>
      </c>
      <c r="D30" s="128">
        <v>0.28199999999999997</v>
      </c>
      <c r="E30" s="92">
        <v>1.2083542536007501</v>
      </c>
      <c r="G30" s="115" t="s">
        <v>39</v>
      </c>
      <c r="H30" s="114">
        <v>25</v>
      </c>
      <c r="I30" s="116">
        <v>4.2849441617047797</v>
      </c>
      <c r="J30" s="116">
        <v>0.14000000000000001</v>
      </c>
      <c r="K30" s="115">
        <v>0.59989218263866995</v>
      </c>
      <c r="M30" s="127" t="s">
        <v>19</v>
      </c>
      <c r="N30" s="93">
        <v>4</v>
      </c>
      <c r="O30" s="140"/>
      <c r="P30" s="178"/>
      <c r="Q30" s="92">
        <f t="shared" si="2"/>
        <v>0</v>
      </c>
      <c r="R30" s="186"/>
      <c r="S30" s="113"/>
      <c r="T30" s="114">
        <v>4</v>
      </c>
      <c r="U30" s="116"/>
      <c r="V30" s="116"/>
      <c r="W30" s="115"/>
      <c r="X30" s="186"/>
      <c r="Y30" s="111" t="s">
        <v>20</v>
      </c>
      <c r="Z30" s="112">
        <v>12</v>
      </c>
      <c r="AA30" s="117"/>
      <c r="AB30" s="117"/>
      <c r="AC30" s="111">
        <v>1363.69</v>
      </c>
      <c r="AD30" s="187">
        <f>AC8+AC9+AC10-AC30</f>
        <v>594.22087202215698</v>
      </c>
      <c r="AE30" s="115" t="s">
        <v>39</v>
      </c>
      <c r="AF30" s="114">
        <v>25</v>
      </c>
      <c r="AG30" s="116">
        <v>4.1244227829971898</v>
      </c>
      <c r="AH30" s="116"/>
      <c r="AI30" s="115">
        <v>0</v>
      </c>
    </row>
    <row r="31" spans="1:35" x14ac:dyDescent="0.25">
      <c r="A31" s="92" t="s">
        <v>40</v>
      </c>
      <c r="B31" s="93">
        <v>26</v>
      </c>
      <c r="C31" s="128">
        <v>0.17448447367369199</v>
      </c>
      <c r="D31" s="128">
        <v>165</v>
      </c>
      <c r="E31" s="92">
        <v>28.789938156159199</v>
      </c>
      <c r="G31" s="115" t="s">
        <v>40</v>
      </c>
      <c r="H31" s="114">
        <v>26</v>
      </c>
      <c r="I31" s="116">
        <v>0.17448447367369199</v>
      </c>
      <c r="J31" s="116">
        <v>165</v>
      </c>
      <c r="K31" s="115">
        <v>28.789938156159199</v>
      </c>
      <c r="M31" s="127" t="s">
        <v>21</v>
      </c>
      <c r="N31" s="93">
        <v>5</v>
      </c>
      <c r="O31" s="140"/>
      <c r="P31" s="128"/>
      <c r="Q31" s="92">
        <f t="shared" si="2"/>
        <v>0</v>
      </c>
      <c r="R31" s="186"/>
      <c r="S31" s="113"/>
      <c r="T31" s="114">
        <v>5</v>
      </c>
      <c r="U31" s="116"/>
      <c r="V31" s="116"/>
      <c r="W31" s="115"/>
      <c r="X31" s="186"/>
      <c r="Y31" s="111" t="s">
        <v>22</v>
      </c>
      <c r="Z31" s="112">
        <v>23</v>
      </c>
      <c r="AA31" s="117"/>
      <c r="AB31" s="117"/>
      <c r="AC31" s="111">
        <f>AI49</f>
        <v>0</v>
      </c>
      <c r="AD31" s="186"/>
      <c r="AE31" s="115" t="s">
        <v>40</v>
      </c>
      <c r="AF31" s="114">
        <v>26</v>
      </c>
      <c r="AG31" s="116">
        <v>0.176215634045368</v>
      </c>
      <c r="AH31" s="116">
        <v>708</v>
      </c>
      <c r="AI31" s="115">
        <v>124.76066890412</v>
      </c>
    </row>
    <row r="32" spans="1:35" x14ac:dyDescent="0.25">
      <c r="A32" s="92" t="s">
        <v>41</v>
      </c>
      <c r="B32" s="93">
        <v>27</v>
      </c>
      <c r="C32" s="128">
        <v>0.68346190991788602</v>
      </c>
      <c r="D32" s="128">
        <v>16.5</v>
      </c>
      <c r="E32" s="92">
        <v>11.277121513645101</v>
      </c>
      <c r="G32" s="115" t="s">
        <v>41</v>
      </c>
      <c r="H32" s="114">
        <v>27</v>
      </c>
      <c r="I32" s="116">
        <v>0.68346190991788602</v>
      </c>
      <c r="J32" s="116">
        <v>80</v>
      </c>
      <c r="K32" s="115">
        <v>54.6769527934309</v>
      </c>
      <c r="M32" s="149" t="s">
        <v>23</v>
      </c>
      <c r="N32" s="93">
        <v>6</v>
      </c>
      <c r="O32" s="140"/>
      <c r="P32" s="128"/>
      <c r="Q32" s="92">
        <f t="shared" si="2"/>
        <v>0</v>
      </c>
      <c r="R32" s="186"/>
      <c r="S32" s="113"/>
      <c r="T32" s="114">
        <v>6</v>
      </c>
      <c r="U32" s="116"/>
      <c r="V32" s="116"/>
      <c r="W32" s="115"/>
      <c r="X32" s="186"/>
      <c r="Y32" s="111" t="s">
        <v>24</v>
      </c>
      <c r="Z32" s="112">
        <v>37</v>
      </c>
      <c r="AA32" s="111"/>
      <c r="AB32" s="111"/>
      <c r="AC32" s="111">
        <v>1022.87</v>
      </c>
      <c r="AD32" s="187">
        <f>AC11+AC12-AC32</f>
        <v>363.81373980657702</v>
      </c>
      <c r="AE32" s="115" t="s">
        <v>41</v>
      </c>
      <c r="AF32" s="114">
        <v>27</v>
      </c>
      <c r="AG32" s="116">
        <v>0.67787559826807997</v>
      </c>
      <c r="AH32" s="116">
        <v>335</v>
      </c>
      <c r="AI32" s="115">
        <v>227.08832541980701</v>
      </c>
    </row>
    <row r="33" spans="1:35" x14ac:dyDescent="0.25">
      <c r="A33" s="92" t="s">
        <v>42</v>
      </c>
      <c r="B33" s="93">
        <v>28</v>
      </c>
      <c r="C33" s="128">
        <v>174.21172521102801</v>
      </c>
      <c r="D33" s="128">
        <v>6.25E-2</v>
      </c>
      <c r="E33" s="92">
        <v>10.888232825689199</v>
      </c>
      <c r="G33" s="115" t="s">
        <v>42</v>
      </c>
      <c r="H33" s="114">
        <v>28</v>
      </c>
      <c r="I33" s="116">
        <v>174.21172521102801</v>
      </c>
      <c r="J33" s="116"/>
      <c r="K33" s="115">
        <v>0</v>
      </c>
      <c r="M33" s="127" t="s">
        <v>25</v>
      </c>
      <c r="N33" s="93">
        <v>7</v>
      </c>
      <c r="O33" s="179"/>
      <c r="P33" s="180"/>
      <c r="Q33" s="92">
        <f t="shared" si="2"/>
        <v>0</v>
      </c>
      <c r="R33" s="186"/>
      <c r="S33" s="113"/>
      <c r="T33" s="114">
        <v>7</v>
      </c>
      <c r="U33" s="116"/>
      <c r="V33" s="116"/>
      <c r="W33" s="115"/>
      <c r="X33" s="186"/>
      <c r="Y33" s="111" t="s">
        <v>26</v>
      </c>
      <c r="Z33" s="112">
        <v>38</v>
      </c>
      <c r="AA33" s="111"/>
      <c r="AB33" s="111"/>
      <c r="AC33" s="111">
        <f>AI64</f>
        <v>0</v>
      </c>
      <c r="AD33" s="186"/>
      <c r="AE33" s="115" t="s">
        <v>42</v>
      </c>
      <c r="AF33" s="114">
        <v>28</v>
      </c>
      <c r="AG33" s="116">
        <v>172.84319399348001</v>
      </c>
      <c r="AH33" s="116">
        <v>1.55</v>
      </c>
      <c r="AI33" s="115">
        <v>267.90695068989402</v>
      </c>
    </row>
    <row r="34" spans="1:35" x14ac:dyDescent="0.25">
      <c r="A34" s="92" t="s">
        <v>43</v>
      </c>
      <c r="B34" s="93">
        <v>29</v>
      </c>
      <c r="C34" s="128">
        <v>192.866849441721</v>
      </c>
      <c r="D34" s="128">
        <v>2E-3</v>
      </c>
      <c r="E34" s="92">
        <v>0.385733698883442</v>
      </c>
      <c r="G34" s="115" t="s">
        <v>43</v>
      </c>
      <c r="H34" s="114">
        <v>29</v>
      </c>
      <c r="I34" s="116">
        <v>192.866849441721</v>
      </c>
      <c r="J34" s="116">
        <v>2.1999999999999999E-2</v>
      </c>
      <c r="K34" s="115">
        <v>4.2430706877178599</v>
      </c>
      <c r="M34" s="88" t="s">
        <v>20</v>
      </c>
      <c r="N34" s="89">
        <v>12</v>
      </c>
      <c r="O34" s="107" t="s">
        <v>44</v>
      </c>
      <c r="P34" s="107"/>
      <c r="Q34" s="88">
        <v>1025.1500000000001</v>
      </c>
      <c r="R34" s="187">
        <f>Q8+Q9+Q10+Q12+Q14-Q34</f>
        <v>314.78755667864539</v>
      </c>
      <c r="S34" s="111" t="s">
        <v>20</v>
      </c>
      <c r="T34" s="112">
        <v>12</v>
      </c>
      <c r="U34" s="117" t="s">
        <v>45</v>
      </c>
      <c r="V34" s="117"/>
      <c r="W34" s="111">
        <v>1020.66</v>
      </c>
      <c r="X34" s="187">
        <f>W8+W13+W14-W34</f>
        <v>411.56404513902874</v>
      </c>
      <c r="Y34" s="111" t="s">
        <v>27</v>
      </c>
      <c r="Z34" s="112">
        <v>42</v>
      </c>
      <c r="AA34" s="111"/>
      <c r="AB34" s="111"/>
      <c r="AC34" s="111"/>
      <c r="AD34" s="187"/>
      <c r="AE34" s="115" t="s">
        <v>43</v>
      </c>
      <c r="AF34" s="114">
        <v>29</v>
      </c>
      <c r="AG34" s="116">
        <v>189.87643780927101</v>
      </c>
      <c r="AH34" s="116"/>
      <c r="AI34" s="115">
        <v>0</v>
      </c>
    </row>
    <row r="35" spans="1:35" x14ac:dyDescent="0.25">
      <c r="A35" s="92" t="s">
        <v>46</v>
      </c>
      <c r="B35" s="93">
        <v>30</v>
      </c>
      <c r="C35" s="128">
        <v>0.25971262321530703</v>
      </c>
      <c r="D35" s="128">
        <v>9.8000000000000007</v>
      </c>
      <c r="E35" s="92">
        <v>2.5451837075100099</v>
      </c>
      <c r="G35" s="115" t="s">
        <v>46</v>
      </c>
      <c r="H35" s="114">
        <v>30</v>
      </c>
      <c r="I35" s="116">
        <v>0.25971262321530703</v>
      </c>
      <c r="J35" s="116">
        <v>30</v>
      </c>
      <c r="K35" s="115">
        <v>7.79137869645922</v>
      </c>
      <c r="M35" s="88" t="s">
        <v>22</v>
      </c>
      <c r="N35" s="89">
        <v>23</v>
      </c>
      <c r="O35" s="107"/>
      <c r="P35" s="107"/>
      <c r="Q35" s="88">
        <f>E49</f>
        <v>0</v>
      </c>
      <c r="R35" s="186"/>
      <c r="S35" s="111" t="s">
        <v>22</v>
      </c>
      <c r="T35" s="112">
        <v>23</v>
      </c>
      <c r="U35" s="117"/>
      <c r="V35" s="117"/>
      <c r="W35" s="111">
        <f>K49</f>
        <v>0</v>
      </c>
      <c r="X35" s="186"/>
      <c r="Y35" s="115"/>
      <c r="Z35" s="114">
        <v>52</v>
      </c>
      <c r="AA35" s="115"/>
      <c r="AB35" s="115"/>
      <c r="AC35" s="115"/>
      <c r="AD35" s="186"/>
      <c r="AE35" s="115" t="s">
        <v>46</v>
      </c>
      <c r="AF35" s="114">
        <v>30</v>
      </c>
      <c r="AG35" s="116">
        <v>0.26357374617115098</v>
      </c>
      <c r="AH35" s="116">
        <v>4</v>
      </c>
      <c r="AI35" s="115">
        <v>1.0542949846846099</v>
      </c>
    </row>
    <row r="36" spans="1:35" x14ac:dyDescent="0.25">
      <c r="A36" s="92"/>
      <c r="B36" s="93">
        <v>31</v>
      </c>
      <c r="C36" s="92"/>
      <c r="D36" s="128"/>
      <c r="E36" s="92"/>
      <c r="G36" s="115" t="s">
        <v>47</v>
      </c>
      <c r="H36" s="114">
        <v>31</v>
      </c>
      <c r="I36" s="115">
        <v>165</v>
      </c>
      <c r="J36" s="116">
        <v>-6.8000000000000005E-2</v>
      </c>
      <c r="K36" s="115">
        <v>-11.22</v>
      </c>
      <c r="M36" s="88" t="s">
        <v>24</v>
      </c>
      <c r="N36" s="89">
        <v>37</v>
      </c>
      <c r="O36" s="88"/>
      <c r="P36" s="88"/>
      <c r="Q36" s="88">
        <v>88.22</v>
      </c>
      <c r="R36" s="187">
        <f>Q15+Q16-Q36</f>
        <v>-8.761398531584689</v>
      </c>
      <c r="S36" s="111" t="s">
        <v>24</v>
      </c>
      <c r="T36" s="112">
        <v>37</v>
      </c>
      <c r="U36" s="111"/>
      <c r="V36" s="111"/>
      <c r="W36" s="111">
        <v>226.37</v>
      </c>
      <c r="X36" s="187">
        <f>W15+W16-W36</f>
        <v>27.03680881505062</v>
      </c>
      <c r="Y36" s="121" t="s">
        <v>28</v>
      </c>
      <c r="Z36" s="122">
        <v>53</v>
      </c>
      <c r="AA36" s="121"/>
      <c r="AB36" s="121"/>
      <c r="AC36" s="121">
        <f>SUM(AC28:AC33)</f>
        <v>9355.0891800017725</v>
      </c>
      <c r="AD36" s="187">
        <f>AC15-AC36</f>
        <v>1749.1367127341582</v>
      </c>
      <c r="AE36" s="160"/>
      <c r="AF36" s="114">
        <v>31</v>
      </c>
      <c r="AG36" s="160"/>
      <c r="AH36" s="164"/>
      <c r="AI36" s="160"/>
    </row>
    <row r="37" spans="1:35" x14ac:dyDescent="0.25">
      <c r="A37" s="92"/>
      <c r="B37" s="93">
        <v>32</v>
      </c>
      <c r="C37" s="92"/>
      <c r="D37" s="128"/>
      <c r="E37" s="92"/>
      <c r="G37" s="115" t="s">
        <v>48</v>
      </c>
      <c r="H37" s="114">
        <v>32</v>
      </c>
      <c r="I37" s="115">
        <v>20.2256417806855</v>
      </c>
      <c r="J37" s="116">
        <v>0.08</v>
      </c>
      <c r="K37" s="115">
        <v>1.6180513424548399</v>
      </c>
      <c r="M37" s="88" t="s">
        <v>26</v>
      </c>
      <c r="N37" s="89">
        <v>38</v>
      </c>
      <c r="O37" s="88"/>
      <c r="P37" s="88"/>
      <c r="Q37" s="88">
        <f>Q42</f>
        <v>0</v>
      </c>
      <c r="R37" s="186"/>
      <c r="S37" s="111" t="s">
        <v>26</v>
      </c>
      <c r="T37" s="112">
        <v>38</v>
      </c>
      <c r="U37" s="111"/>
      <c r="V37" s="111"/>
      <c r="W37" s="111">
        <f>K64</f>
        <v>0</v>
      </c>
      <c r="X37" s="186"/>
      <c r="AD37" s="186"/>
      <c r="AE37" s="160"/>
      <c r="AF37" s="114">
        <v>32</v>
      </c>
      <c r="AG37" s="160"/>
      <c r="AH37" s="164"/>
      <c r="AI37" s="160"/>
    </row>
    <row r="38" spans="1:35" x14ac:dyDescent="0.25">
      <c r="A38" s="92"/>
      <c r="B38" s="93">
        <v>33</v>
      </c>
      <c r="C38" s="92"/>
      <c r="D38" s="128"/>
      <c r="E38" s="92"/>
      <c r="G38" s="115"/>
      <c r="H38" s="114">
        <v>33</v>
      </c>
      <c r="I38" s="115"/>
      <c r="J38" s="116"/>
      <c r="K38" s="115"/>
      <c r="M38" s="88" t="s">
        <v>27</v>
      </c>
      <c r="N38" s="89">
        <v>42</v>
      </c>
      <c r="O38" s="88"/>
      <c r="P38" s="88"/>
      <c r="Q38" s="88">
        <v>-114.07</v>
      </c>
      <c r="R38" s="187">
        <f>Q11-Q38</f>
        <v>-41.22999999999999</v>
      </c>
      <c r="S38" s="111" t="s">
        <v>27</v>
      </c>
      <c r="T38" s="112">
        <v>42</v>
      </c>
      <c r="U38" s="111"/>
      <c r="V38" s="111"/>
      <c r="W38" s="111">
        <v>0</v>
      </c>
      <c r="X38" s="187"/>
      <c r="AD38" s="187"/>
      <c r="AE38" s="160"/>
      <c r="AF38" s="114">
        <v>33</v>
      </c>
      <c r="AG38" s="160"/>
      <c r="AH38" s="164"/>
      <c r="AI38" s="160"/>
    </row>
    <row r="39" spans="1:35" x14ac:dyDescent="0.25">
      <c r="A39" s="150"/>
      <c r="B39" s="141">
        <v>34</v>
      </c>
      <c r="C39" s="150"/>
      <c r="D39" s="151"/>
      <c r="E39" s="150"/>
      <c r="G39" s="115"/>
      <c r="H39" s="114">
        <v>34</v>
      </c>
      <c r="I39" s="115"/>
      <c r="J39" s="116"/>
      <c r="K39" s="115"/>
      <c r="M39" s="135" t="s">
        <v>28</v>
      </c>
      <c r="N39" s="136">
        <v>53</v>
      </c>
      <c r="O39" s="135"/>
      <c r="P39" s="135"/>
      <c r="Q39" s="155">
        <f>SUM(Q28:Q38)</f>
        <v>4270.9548672566389</v>
      </c>
      <c r="R39" s="187">
        <f>Q18-Q39</f>
        <v>267.37226434174954</v>
      </c>
      <c r="S39" s="121" t="s">
        <v>28</v>
      </c>
      <c r="T39" s="122">
        <v>53</v>
      </c>
      <c r="U39" s="121"/>
      <c r="V39" s="121"/>
      <c r="W39" s="155">
        <f>SUM(W28:W38)</f>
        <v>6961.5676123893827</v>
      </c>
      <c r="X39" s="187">
        <f>W18-W39</f>
        <v>789.53745294594319</v>
      </c>
      <c r="AD39" s="187"/>
      <c r="AE39" s="160"/>
      <c r="AF39" s="114">
        <v>34</v>
      </c>
      <c r="AG39" s="160"/>
      <c r="AH39" s="164"/>
      <c r="AI39" s="160"/>
    </row>
    <row r="40" spans="1:35" x14ac:dyDescent="0.25">
      <c r="A40" s="92"/>
      <c r="B40" s="141">
        <v>35</v>
      </c>
      <c r="C40" s="128"/>
      <c r="D40" s="128"/>
      <c r="E40" s="92"/>
      <c r="G40" s="115"/>
      <c r="H40" s="114">
        <v>35</v>
      </c>
      <c r="I40" s="116"/>
      <c r="J40" s="116"/>
      <c r="K40" s="115"/>
      <c r="AE40" s="115"/>
      <c r="AF40" s="114">
        <v>35</v>
      </c>
      <c r="AG40" s="116"/>
      <c r="AH40" s="116"/>
      <c r="AI40" s="115"/>
    </row>
    <row r="41" spans="1:35" x14ac:dyDescent="0.25">
      <c r="A41" s="92"/>
      <c r="B41" s="93">
        <v>36</v>
      </c>
      <c r="C41" s="128"/>
      <c r="D41" s="128"/>
      <c r="E41" s="92"/>
      <c r="G41" s="115"/>
      <c r="H41" s="114">
        <v>36</v>
      </c>
      <c r="I41" s="116"/>
      <c r="J41" s="116"/>
      <c r="K41" s="115"/>
      <c r="AE41" s="115"/>
      <c r="AF41" s="114">
        <v>36</v>
      </c>
      <c r="AG41" s="116"/>
      <c r="AH41" s="116"/>
      <c r="AI41" s="115"/>
    </row>
    <row r="42" spans="1:35" x14ac:dyDescent="0.25">
      <c r="A42" s="88" t="s">
        <v>24</v>
      </c>
      <c r="B42" s="89">
        <v>37</v>
      </c>
      <c r="C42" s="88"/>
      <c r="D42" s="88"/>
      <c r="E42" s="88">
        <v>10.094288647342999</v>
      </c>
      <c r="G42" s="111" t="s">
        <v>24</v>
      </c>
      <c r="H42" s="112">
        <v>37</v>
      </c>
      <c r="I42" s="111"/>
      <c r="J42" s="111"/>
      <c r="K42" s="111">
        <v>31.7167886632826</v>
      </c>
      <c r="M42" s="208" t="s">
        <v>49</v>
      </c>
      <c r="N42" s="209"/>
      <c r="O42" s="209"/>
      <c r="P42" s="209"/>
      <c r="Q42" s="209"/>
      <c r="R42" s="210"/>
      <c r="S42" s="208" t="s">
        <v>50</v>
      </c>
      <c r="T42" s="209"/>
      <c r="U42" s="209"/>
      <c r="V42" s="209"/>
      <c r="W42" s="209"/>
      <c r="X42" s="210"/>
      <c r="Y42" s="208" t="s">
        <v>50</v>
      </c>
      <c r="Z42" s="209"/>
      <c r="AA42" s="209"/>
      <c r="AB42" s="209"/>
      <c r="AC42" s="209"/>
      <c r="AD42" s="210"/>
      <c r="AE42" s="111" t="s">
        <v>24</v>
      </c>
      <c r="AF42" s="112">
        <v>37</v>
      </c>
      <c r="AG42" s="111"/>
      <c r="AH42" s="111"/>
      <c r="AI42" s="111">
        <v>796.95679583333299</v>
      </c>
    </row>
    <row r="43" spans="1:35" x14ac:dyDescent="0.25">
      <c r="A43" s="88" t="s">
        <v>26</v>
      </c>
      <c r="B43" s="89">
        <v>38</v>
      </c>
      <c r="C43" s="88"/>
      <c r="D43" s="88"/>
      <c r="E43" s="88">
        <v>69.364312821072303</v>
      </c>
      <c r="G43" s="111" t="s">
        <v>26</v>
      </c>
      <c r="H43" s="112">
        <v>38</v>
      </c>
      <c r="I43" s="111"/>
      <c r="J43" s="111"/>
      <c r="K43" s="111">
        <v>221.69002015176801</v>
      </c>
      <c r="M43" s="211"/>
      <c r="N43" s="211"/>
      <c r="O43" s="145" t="s">
        <v>51</v>
      </c>
      <c r="P43" s="145" t="s">
        <v>52</v>
      </c>
      <c r="Q43" s="145" t="s">
        <v>53</v>
      </c>
      <c r="R43" s="145" t="s">
        <v>54</v>
      </c>
      <c r="S43" s="211"/>
      <c r="T43" s="211"/>
      <c r="U43" s="145" t="s">
        <v>51</v>
      </c>
      <c r="V43" s="145" t="s">
        <v>52</v>
      </c>
      <c r="W43" s="145" t="s">
        <v>53</v>
      </c>
      <c r="X43" s="145" t="s">
        <v>54</v>
      </c>
      <c r="Y43" s="211"/>
      <c r="Z43" s="211"/>
      <c r="AA43" s="145" t="s">
        <v>51</v>
      </c>
      <c r="AB43" s="145" t="s">
        <v>52</v>
      </c>
      <c r="AC43" s="145" t="s">
        <v>53</v>
      </c>
      <c r="AD43" s="145" t="s">
        <v>54</v>
      </c>
      <c r="AE43" s="111" t="s">
        <v>26</v>
      </c>
      <c r="AF43" s="112">
        <v>38</v>
      </c>
      <c r="AG43" s="111"/>
      <c r="AH43" s="111"/>
      <c r="AI43" s="111">
        <v>589.72694397324403</v>
      </c>
    </row>
    <row r="44" spans="1:35" x14ac:dyDescent="0.25">
      <c r="A44" s="92" t="s">
        <v>55</v>
      </c>
      <c r="B44" s="93">
        <v>39</v>
      </c>
      <c r="C44" s="92"/>
      <c r="D44" s="92"/>
      <c r="E44" s="92"/>
      <c r="G44" s="115" t="s">
        <v>55</v>
      </c>
      <c r="H44" s="114">
        <v>39</v>
      </c>
      <c r="I44" s="115"/>
      <c r="J44" s="115"/>
      <c r="K44" s="115"/>
      <c r="M44" s="211" t="s">
        <v>56</v>
      </c>
      <c r="N44" s="211"/>
      <c r="O44" s="146">
        <f>Q18</f>
        <v>4538.3271315983884</v>
      </c>
      <c r="P44" s="146">
        <f>Q39</f>
        <v>4270.9548672566389</v>
      </c>
      <c r="Q44" s="146">
        <f>O44-P44</f>
        <v>267.37226434174954</v>
      </c>
      <c r="R44" s="145"/>
      <c r="S44" s="211" t="s">
        <v>56</v>
      </c>
      <c r="T44" s="211"/>
      <c r="U44" s="146">
        <f>W18</f>
        <v>7751.1050653353259</v>
      </c>
      <c r="V44" s="146">
        <f>W39</f>
        <v>6961.5676123893827</v>
      </c>
      <c r="W44" s="146">
        <f>U44-V44</f>
        <v>789.53745294594319</v>
      </c>
      <c r="X44" s="145"/>
      <c r="Y44" s="211" t="s">
        <v>56</v>
      </c>
      <c r="Z44" s="211"/>
      <c r="AA44" s="146">
        <f>AC15</f>
        <v>11104.225892735931</v>
      </c>
      <c r="AB44" s="146">
        <f>AC36</f>
        <v>9355.0891800017725</v>
      </c>
      <c r="AC44" s="146">
        <f>AA44-AB44</f>
        <v>1749.1367127341582</v>
      </c>
      <c r="AD44" s="145"/>
      <c r="AE44" s="115" t="s">
        <v>55</v>
      </c>
      <c r="AF44" s="114">
        <v>39</v>
      </c>
      <c r="AG44" s="115"/>
      <c r="AH44" s="115"/>
      <c r="AI44" s="115"/>
    </row>
    <row r="45" spans="1:35" x14ac:dyDescent="0.25">
      <c r="A45" s="92"/>
      <c r="B45" s="93">
        <v>40</v>
      </c>
      <c r="C45" s="92"/>
      <c r="D45" s="92"/>
      <c r="E45" s="92"/>
      <c r="G45" s="115"/>
      <c r="H45" s="114">
        <v>40</v>
      </c>
      <c r="I45" s="115"/>
      <c r="J45" s="115"/>
      <c r="K45" s="115"/>
      <c r="M45" s="211" t="s">
        <v>57</v>
      </c>
      <c r="N45" s="211"/>
      <c r="O45" s="146">
        <f>Q7</f>
        <v>3274.2309734513278</v>
      </c>
      <c r="P45" s="146">
        <f>Q28</f>
        <v>3271.6548672566378</v>
      </c>
      <c r="Q45" s="146">
        <f t="shared" ref="Q45:Q51" si="3">O45-P45</f>
        <v>2.5761061946900554</v>
      </c>
      <c r="R45" s="145"/>
      <c r="S45" s="211" t="s">
        <v>58</v>
      </c>
      <c r="T45" s="211"/>
      <c r="U45" s="146">
        <f>W7</f>
        <v>6065.4742113812463</v>
      </c>
      <c r="V45" s="146">
        <f>W28</f>
        <v>5714.537612389383</v>
      </c>
      <c r="W45" s="146">
        <f t="shared" ref="W45:W48" si="4">U45-V45</f>
        <v>350.93659899186332</v>
      </c>
      <c r="X45" s="145"/>
      <c r="Y45" s="211" t="s">
        <v>59</v>
      </c>
      <c r="Z45" s="211"/>
      <c r="AA45" s="146">
        <f>AC7</f>
        <v>7759.6312809071951</v>
      </c>
      <c r="AB45" s="146">
        <f>AC28</f>
        <v>6968.5291800017712</v>
      </c>
      <c r="AC45" s="146">
        <f t="shared" ref="AC45:AC48" si="5">AA45-AB45</f>
        <v>791.10210090542387</v>
      </c>
      <c r="AD45" s="145"/>
      <c r="AE45" s="115"/>
      <c r="AF45" s="114">
        <v>40</v>
      </c>
      <c r="AG45" s="115"/>
      <c r="AH45" s="115"/>
      <c r="AI45" s="115"/>
    </row>
    <row r="46" spans="1:35" x14ac:dyDescent="0.25">
      <c r="A46" s="92"/>
      <c r="B46" s="93">
        <v>41</v>
      </c>
      <c r="C46" s="92"/>
      <c r="D46" s="92"/>
      <c r="E46" s="92"/>
      <c r="G46" s="115"/>
      <c r="H46" s="114">
        <v>41</v>
      </c>
      <c r="I46" s="115"/>
      <c r="J46" s="115"/>
      <c r="K46" s="115"/>
      <c r="M46" s="211" t="s">
        <v>60</v>
      </c>
      <c r="N46" s="211"/>
      <c r="O46" s="146">
        <f>Q8</f>
        <v>976.10368302478355</v>
      </c>
      <c r="P46" s="146">
        <f>'[1]BH64-硝基苯'!$O$11</f>
        <v>752.93</v>
      </c>
      <c r="Q46" s="146">
        <f t="shared" si="3"/>
        <v>223.1736830247836</v>
      </c>
      <c r="R46" s="145"/>
      <c r="S46" s="211" t="s">
        <v>61</v>
      </c>
      <c r="T46" s="211"/>
      <c r="U46" s="146">
        <f>W8</f>
        <v>1339.7238032241498</v>
      </c>
      <c r="V46" s="146">
        <f>'[1]BH63-苯胺'!$O$14</f>
        <v>922.71</v>
      </c>
      <c r="W46" s="146">
        <f t="shared" si="4"/>
        <v>417.0138032241498</v>
      </c>
      <c r="X46" s="145"/>
      <c r="Y46" s="211" t="s">
        <v>61</v>
      </c>
      <c r="Z46" s="211"/>
      <c r="AA46" s="146">
        <f>AC8</f>
        <v>1312.100632023652</v>
      </c>
      <c r="AB46" s="146">
        <f>'[1]BH62-环己胺'!$O$14</f>
        <v>900.94</v>
      </c>
      <c r="AC46" s="146">
        <f t="shared" si="5"/>
        <v>411.16063202365194</v>
      </c>
      <c r="AD46" s="145"/>
      <c r="AE46" s="115"/>
      <c r="AF46" s="114">
        <v>41</v>
      </c>
      <c r="AG46" s="115"/>
      <c r="AH46" s="115"/>
      <c r="AI46" s="115"/>
    </row>
    <row r="47" spans="1:35" x14ac:dyDescent="0.25">
      <c r="A47" s="88" t="s">
        <v>27</v>
      </c>
      <c r="B47" s="89">
        <v>42</v>
      </c>
      <c r="C47" s="88"/>
      <c r="D47" s="88"/>
      <c r="E47" s="88">
        <v>0</v>
      </c>
      <c r="G47" s="111" t="s">
        <v>27</v>
      </c>
      <c r="H47" s="112">
        <v>42</v>
      </c>
      <c r="I47" s="111"/>
      <c r="J47" s="111"/>
      <c r="K47" s="111">
        <v>0</v>
      </c>
      <c r="M47" s="211" t="s">
        <v>62</v>
      </c>
      <c r="N47" s="211"/>
      <c r="O47" s="146">
        <f>Q9</f>
        <v>27.808033345264466</v>
      </c>
      <c r="P47" s="146">
        <f>'[1]BH64-硝基苯'!$O$12</f>
        <v>20.16</v>
      </c>
      <c r="Q47" s="146">
        <f t="shared" si="3"/>
        <v>7.6480333452644658</v>
      </c>
      <c r="R47" s="145"/>
      <c r="S47" s="211" t="s">
        <v>63</v>
      </c>
      <c r="T47" s="211"/>
      <c r="U47" s="146">
        <f>W13+W14</f>
        <v>92.500241914878941</v>
      </c>
      <c r="V47" s="146">
        <f>'[1]BH63-苯胺'!$O$17+'[1]BH63-苯胺'!$O$34</f>
        <v>97.95</v>
      </c>
      <c r="W47" s="146">
        <f t="shared" si="4"/>
        <v>-5.4497580851210614</v>
      </c>
      <c r="X47" s="146"/>
      <c r="Y47" s="211" t="s">
        <v>63</v>
      </c>
      <c r="Z47" s="211"/>
      <c r="AA47" s="146">
        <f>AC9+AC10</f>
        <v>645.81023999850504</v>
      </c>
      <c r="AB47" s="146">
        <f>'[1]BH62-环己胺'!$O$17+'[1]BH62-环己胺'!$O$34</f>
        <v>462.75</v>
      </c>
      <c r="AC47" s="146">
        <f t="shared" si="5"/>
        <v>183.06023999850504</v>
      </c>
      <c r="AD47" s="146"/>
      <c r="AE47" s="111" t="s">
        <v>27</v>
      </c>
      <c r="AF47" s="112">
        <v>42</v>
      </c>
      <c r="AG47" s="111"/>
      <c r="AH47" s="111"/>
      <c r="AI47" s="111"/>
    </row>
    <row r="48" spans="1:35" x14ac:dyDescent="0.25">
      <c r="A48" s="92" t="s">
        <v>64</v>
      </c>
      <c r="B48" s="93">
        <v>43</v>
      </c>
      <c r="C48" s="92"/>
      <c r="D48" s="128"/>
      <c r="E48" s="92">
        <v>0</v>
      </c>
      <c r="G48" s="115" t="s">
        <v>65</v>
      </c>
      <c r="H48" s="114">
        <v>43</v>
      </c>
      <c r="I48" s="115"/>
      <c r="J48" s="116"/>
      <c r="K48" s="115">
        <v>0</v>
      </c>
      <c r="M48" s="211" t="s">
        <v>66</v>
      </c>
      <c r="N48" s="211"/>
      <c r="O48" s="146">
        <f>Q10+Q12</f>
        <v>280.88018868179108</v>
      </c>
      <c r="P48" s="146">
        <f>'[1]BH64-硝基苯'!$O$13+'[1]BH64-硝基苯'!$O$14</f>
        <v>209.42</v>
      </c>
      <c r="Q48" s="146">
        <f t="shared" si="3"/>
        <v>71.460188681791095</v>
      </c>
      <c r="R48" s="146" t="s">
        <v>67</v>
      </c>
      <c r="S48" s="208" t="s">
        <v>68</v>
      </c>
      <c r="T48" s="210"/>
      <c r="U48" s="146">
        <f>W15+W16</f>
        <v>253.40680881505062</v>
      </c>
      <c r="V48" s="146">
        <f>'[1]BH63-苯胺'!$O$85</f>
        <v>226.37</v>
      </c>
      <c r="W48" s="146">
        <f t="shared" si="4"/>
        <v>27.03680881505062</v>
      </c>
      <c r="X48" s="145"/>
      <c r="Y48" s="208" t="s">
        <v>68</v>
      </c>
      <c r="Z48" s="210"/>
      <c r="AA48" s="146">
        <f>AC11+AC12</f>
        <v>1386.683739806577</v>
      </c>
      <c r="AB48" s="146">
        <f>'[1]BH62-环己胺'!$O$85</f>
        <v>1022.87</v>
      </c>
      <c r="AC48" s="146">
        <f t="shared" si="5"/>
        <v>363.81373980657702</v>
      </c>
      <c r="AD48" s="145"/>
      <c r="AE48" s="115"/>
      <c r="AF48" s="114">
        <v>43</v>
      </c>
      <c r="AG48" s="115"/>
      <c r="AH48" s="115"/>
      <c r="AI48" s="115">
        <v>0</v>
      </c>
    </row>
    <row r="49" spans="1:35" x14ac:dyDescent="0.25">
      <c r="A49" s="92"/>
      <c r="B49" s="93">
        <v>44</v>
      </c>
      <c r="C49" s="92"/>
      <c r="D49" s="128"/>
      <c r="E49" s="92"/>
      <c r="G49" s="115"/>
      <c r="H49" s="114">
        <v>44</v>
      </c>
      <c r="I49" s="115"/>
      <c r="J49" s="116"/>
      <c r="K49" s="115"/>
      <c r="M49" s="211" t="s">
        <v>63</v>
      </c>
      <c r="N49" s="211"/>
      <c r="O49" s="146">
        <f>Q13+Q14</f>
        <v>55.145651626806597</v>
      </c>
      <c r="P49" s="146">
        <f>'[1]BH64-硝基苯'!$O$32</f>
        <v>42.63</v>
      </c>
      <c r="Q49" s="146">
        <f t="shared" si="3"/>
        <v>12.515651626806594</v>
      </c>
      <c r="R49" s="146"/>
      <c r="S49" s="211"/>
      <c r="T49" s="211"/>
      <c r="U49" s="146"/>
      <c r="V49" s="146"/>
      <c r="W49" s="146"/>
      <c r="X49" s="145"/>
      <c r="AE49" s="115"/>
      <c r="AF49" s="114">
        <v>44</v>
      </c>
      <c r="AG49" s="115"/>
      <c r="AH49" s="115"/>
      <c r="AI49" s="115"/>
    </row>
    <row r="50" spans="1:35" x14ac:dyDescent="0.25">
      <c r="A50" s="92"/>
      <c r="B50" s="93">
        <v>45</v>
      </c>
      <c r="C50" s="92"/>
      <c r="D50" s="128"/>
      <c r="E50" s="92"/>
      <c r="G50" s="115"/>
      <c r="H50" s="114">
        <v>45</v>
      </c>
      <c r="I50" s="115"/>
      <c r="J50" s="116"/>
      <c r="K50" s="115"/>
      <c r="M50" s="208" t="s">
        <v>68</v>
      </c>
      <c r="N50" s="210"/>
      <c r="O50" s="146">
        <f>Q15+Q16</f>
        <v>79.45860146841531</v>
      </c>
      <c r="P50" s="146">
        <f>Q36</f>
        <v>88.22</v>
      </c>
      <c r="Q50" s="146">
        <f t="shared" si="3"/>
        <v>-8.761398531584689</v>
      </c>
      <c r="R50" s="145"/>
      <c r="AE50" s="115"/>
      <c r="AF50" s="114">
        <v>45</v>
      </c>
      <c r="AG50" s="115"/>
      <c r="AH50" s="115"/>
      <c r="AI50" s="115"/>
    </row>
    <row r="51" spans="1:35" x14ac:dyDescent="0.25">
      <c r="A51" s="92"/>
      <c r="B51" s="93">
        <v>46</v>
      </c>
      <c r="C51" s="92"/>
      <c r="D51" s="128"/>
      <c r="E51" s="92"/>
      <c r="G51" s="115"/>
      <c r="H51" s="114">
        <v>46</v>
      </c>
      <c r="I51" s="115"/>
      <c r="J51" s="116"/>
      <c r="K51" s="115"/>
      <c r="M51" s="211" t="s">
        <v>69</v>
      </c>
      <c r="N51" s="211"/>
      <c r="O51" s="146">
        <f>Q11</f>
        <v>-155.29999999999998</v>
      </c>
      <c r="P51" s="146">
        <f>Q38</f>
        <v>-114.07</v>
      </c>
      <c r="Q51" s="146">
        <f t="shared" si="3"/>
        <v>-41.22999999999999</v>
      </c>
      <c r="R51" s="145"/>
      <c r="AE51" s="115"/>
      <c r="AF51" s="114">
        <v>46</v>
      </c>
      <c r="AG51" s="115"/>
      <c r="AH51" s="115"/>
      <c r="AI51" s="115"/>
    </row>
    <row r="52" spans="1:35" x14ac:dyDescent="0.25">
      <c r="A52" s="92"/>
      <c r="B52" s="93">
        <v>47</v>
      </c>
      <c r="C52" s="92"/>
      <c r="D52" s="128"/>
      <c r="E52" s="92"/>
      <c r="G52" s="115"/>
      <c r="H52" s="114">
        <v>47</v>
      </c>
      <c r="I52" s="115"/>
      <c r="J52" s="116"/>
      <c r="K52" s="115"/>
      <c r="AE52" s="115"/>
      <c r="AF52" s="114">
        <v>47</v>
      </c>
      <c r="AG52" s="115"/>
      <c r="AH52" s="115"/>
      <c r="AI52" s="115"/>
    </row>
    <row r="53" spans="1:35" x14ac:dyDescent="0.25">
      <c r="A53" s="92"/>
      <c r="B53" s="93">
        <v>48</v>
      </c>
      <c r="C53" s="92"/>
      <c r="D53" s="128"/>
      <c r="E53" s="92"/>
      <c r="G53" s="115"/>
      <c r="H53" s="114">
        <v>48</v>
      </c>
      <c r="I53" s="115"/>
      <c r="J53" s="116"/>
      <c r="K53" s="115"/>
      <c r="AE53" s="115"/>
      <c r="AF53" s="114">
        <v>48</v>
      </c>
      <c r="AG53" s="115"/>
      <c r="AH53" s="115"/>
      <c r="AI53" s="115"/>
    </row>
    <row r="54" spans="1:35" x14ac:dyDescent="0.25">
      <c r="A54" s="92"/>
      <c r="B54" s="93">
        <v>49</v>
      </c>
      <c r="C54" s="92"/>
      <c r="D54" s="92"/>
      <c r="E54" s="92"/>
      <c r="G54" s="115"/>
      <c r="H54" s="114">
        <v>49</v>
      </c>
      <c r="I54" s="115"/>
      <c r="J54" s="115"/>
      <c r="K54" s="115"/>
      <c r="AE54" s="115"/>
      <c r="AF54" s="114">
        <v>49</v>
      </c>
      <c r="AG54" s="115"/>
      <c r="AH54" s="115"/>
      <c r="AI54" s="115"/>
    </row>
    <row r="55" spans="1:35" x14ac:dyDescent="0.25">
      <c r="A55" s="92"/>
      <c r="B55" s="93">
        <v>50</v>
      </c>
      <c r="C55" s="92"/>
      <c r="D55" s="92"/>
      <c r="E55" s="92"/>
      <c r="G55" s="115"/>
      <c r="H55" s="114">
        <v>50</v>
      </c>
      <c r="I55" s="115"/>
      <c r="J55" s="115"/>
      <c r="K55" s="115"/>
      <c r="AE55" s="115"/>
      <c r="AF55" s="114">
        <v>50</v>
      </c>
      <c r="AG55" s="115"/>
      <c r="AH55" s="115"/>
      <c r="AI55" s="115"/>
    </row>
    <row r="56" spans="1:35" x14ac:dyDescent="0.25">
      <c r="A56" s="92"/>
      <c r="B56" s="93">
        <v>51</v>
      </c>
      <c r="C56" s="92"/>
      <c r="D56" s="92"/>
      <c r="E56" s="92"/>
      <c r="G56" s="115"/>
      <c r="H56" s="114">
        <v>51</v>
      </c>
      <c r="I56" s="115"/>
      <c r="J56" s="115"/>
      <c r="K56" s="115"/>
      <c r="AE56" s="115"/>
      <c r="AF56" s="114">
        <v>51</v>
      </c>
      <c r="AG56" s="115"/>
      <c r="AH56" s="115"/>
      <c r="AI56" s="115"/>
    </row>
    <row r="57" spans="1:35" x14ac:dyDescent="0.25">
      <c r="A57" s="92"/>
      <c r="B57" s="93">
        <v>52</v>
      </c>
      <c r="C57" s="92"/>
      <c r="D57" s="92"/>
      <c r="E57" s="92"/>
      <c r="G57" s="115"/>
      <c r="H57" s="114">
        <v>52</v>
      </c>
      <c r="I57" s="115"/>
      <c r="J57" s="115"/>
      <c r="K57" s="115"/>
      <c r="AE57" s="115"/>
      <c r="AF57" s="114">
        <v>52</v>
      </c>
      <c r="AG57" s="115"/>
      <c r="AH57" s="115"/>
      <c r="AI57" s="115"/>
    </row>
    <row r="58" spans="1:35" x14ac:dyDescent="0.25">
      <c r="A58" s="135" t="s">
        <v>28</v>
      </c>
      <c r="B58" s="136">
        <v>53</v>
      </c>
      <c r="C58" s="135"/>
      <c r="D58" s="135"/>
      <c r="E58" s="135">
        <v>4874.4739501344502</v>
      </c>
      <c r="G58" s="121" t="s">
        <v>28</v>
      </c>
      <c r="H58" s="122">
        <v>53</v>
      </c>
      <c r="I58" s="121"/>
      <c r="J58" s="121"/>
      <c r="K58" s="121">
        <v>8189.4009965262103</v>
      </c>
      <c r="AE58" s="121" t="s">
        <v>28</v>
      </c>
      <c r="AF58" s="122">
        <v>53</v>
      </c>
      <c r="AG58" s="121"/>
      <c r="AH58" s="121"/>
      <c r="AI58" s="121">
        <v>12565.5014148378</v>
      </c>
    </row>
    <row r="59" spans="1:35" x14ac:dyDescent="0.25">
      <c r="A59" s="92" t="s">
        <v>70</v>
      </c>
      <c r="B59" s="93">
        <v>54</v>
      </c>
      <c r="C59" s="92"/>
      <c r="D59" s="92"/>
      <c r="E59" s="138">
        <v>27600</v>
      </c>
      <c r="G59" s="115" t="s">
        <v>71</v>
      </c>
      <c r="H59" s="114">
        <v>54</v>
      </c>
      <c r="I59" s="115"/>
      <c r="J59" s="115"/>
      <c r="K59" s="137">
        <v>19700</v>
      </c>
      <c r="AE59" s="115" t="s">
        <v>70</v>
      </c>
      <c r="AF59" s="114">
        <v>54</v>
      </c>
      <c r="AG59" s="115"/>
      <c r="AH59" s="115"/>
      <c r="AI59" s="137">
        <v>400</v>
      </c>
    </row>
    <row r="60" spans="1:35" ht="14.4" x14ac:dyDescent="0.15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AE60" s="123"/>
      <c r="AF60" s="123"/>
      <c r="AG60" s="123"/>
      <c r="AH60" s="123"/>
      <c r="AI60" s="123"/>
    </row>
    <row r="61" spans="1:35" ht="14.4" x14ac:dyDescent="0.15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AE61" s="123"/>
      <c r="AF61" s="123"/>
      <c r="AG61" s="123"/>
      <c r="AH61" s="123"/>
      <c r="AI61" s="123"/>
    </row>
    <row r="62" spans="1:35" ht="14.4" x14ac:dyDescent="0.15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AE62" s="123"/>
      <c r="AF62" s="123"/>
      <c r="AG62" s="123"/>
      <c r="AH62" s="123"/>
      <c r="AI62" s="123"/>
    </row>
    <row r="63" spans="1:35" x14ac:dyDescent="0.25">
      <c r="E63" s="123"/>
    </row>
  </sheetData>
  <mergeCells count="88">
    <mergeCell ref="AH4:AH5"/>
    <mergeCell ref="AI4:AI5"/>
    <mergeCell ref="AC4:AC5"/>
    <mergeCell ref="AC25:AC26"/>
    <mergeCell ref="AE3:AE5"/>
    <mergeCell ref="AF3:AF5"/>
    <mergeCell ref="AG4:AG5"/>
    <mergeCell ref="O4:O5"/>
    <mergeCell ref="O25:O26"/>
    <mergeCell ref="P4:P5"/>
    <mergeCell ref="P25:P26"/>
    <mergeCell ref="Q4:Q5"/>
    <mergeCell ref="Q25:Q26"/>
    <mergeCell ref="M22:Q22"/>
    <mergeCell ref="M50:N50"/>
    <mergeCell ref="M51:N51"/>
    <mergeCell ref="A3:A5"/>
    <mergeCell ref="B3:B5"/>
    <mergeCell ref="C4:C5"/>
    <mergeCell ref="D4:D5"/>
    <mergeCell ref="E4:E5"/>
    <mergeCell ref="G3:G5"/>
    <mergeCell ref="H3:H5"/>
    <mergeCell ref="I4:I5"/>
    <mergeCell ref="J4:J5"/>
    <mergeCell ref="K4:K5"/>
    <mergeCell ref="M3:M5"/>
    <mergeCell ref="M24:M26"/>
    <mergeCell ref="N3:N5"/>
    <mergeCell ref="N24:N26"/>
    <mergeCell ref="M48:N48"/>
    <mergeCell ref="S48:T48"/>
    <mergeCell ref="Y48:Z48"/>
    <mergeCell ref="M49:N49"/>
    <mergeCell ref="S49:T49"/>
    <mergeCell ref="M46:N46"/>
    <mergeCell ref="S46:T46"/>
    <mergeCell ref="Y46:Z46"/>
    <mergeCell ref="M47:N47"/>
    <mergeCell ref="S47:T47"/>
    <mergeCell ref="Y47:Z47"/>
    <mergeCell ref="M44:N44"/>
    <mergeCell ref="S44:T44"/>
    <mergeCell ref="Y44:Z44"/>
    <mergeCell ref="M45:N45"/>
    <mergeCell ref="S45:T45"/>
    <mergeCell ref="Y45:Z45"/>
    <mergeCell ref="M42:R42"/>
    <mergeCell ref="S42:X42"/>
    <mergeCell ref="Y42:AD42"/>
    <mergeCell ref="M43:N43"/>
    <mergeCell ref="S43:T43"/>
    <mergeCell ref="Y43:Z43"/>
    <mergeCell ref="S22:W22"/>
    <mergeCell ref="Y22:AC22"/>
    <mergeCell ref="O24:Q24"/>
    <mergeCell ref="U24:W24"/>
    <mergeCell ref="AA24:AC24"/>
    <mergeCell ref="S24:S26"/>
    <mergeCell ref="T24:T26"/>
    <mergeCell ref="U25:U26"/>
    <mergeCell ref="V25:V26"/>
    <mergeCell ref="W25:W26"/>
    <mergeCell ref="Y24:Y26"/>
    <mergeCell ref="Z24:Z26"/>
    <mergeCell ref="AA25:AA26"/>
    <mergeCell ref="AB25:AB26"/>
    <mergeCell ref="AE1:AI1"/>
    <mergeCell ref="C3:E3"/>
    <mergeCell ref="I3:K3"/>
    <mergeCell ref="O3:Q3"/>
    <mergeCell ref="U3:W3"/>
    <mergeCell ref="AA3:AC3"/>
    <mergeCell ref="AG3:AI3"/>
    <mergeCell ref="S3:S5"/>
    <mergeCell ref="T3:T5"/>
    <mergeCell ref="U4:U5"/>
    <mergeCell ref="V4:V5"/>
    <mergeCell ref="W4:W5"/>
    <mergeCell ref="Y3:Y5"/>
    <mergeCell ref="Z3:Z5"/>
    <mergeCell ref="AA4:AA5"/>
    <mergeCell ref="AB4:AB5"/>
    <mergeCell ref="A1:E1"/>
    <mergeCell ref="G1:K1"/>
    <mergeCell ref="M1:Q1"/>
    <mergeCell ref="S1:W1"/>
    <mergeCell ref="Y1:AC1"/>
  </mergeCells>
  <phoneticPr fontId="68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3"/>
  <sheetViews>
    <sheetView tabSelected="1" topLeftCell="G1" zoomScale="110" zoomScaleNormal="110" workbookViewId="0">
      <selection activeCell="O8" sqref="O8"/>
    </sheetView>
  </sheetViews>
  <sheetFormatPr defaultColWidth="9" defaultRowHeight="15.6" x14ac:dyDescent="0.25"/>
  <cols>
    <col min="1" max="1" width="18.88671875" style="65" customWidth="1"/>
    <col min="2" max="2" width="4.33203125" style="65" customWidth="1"/>
    <col min="3" max="5" width="10.88671875" style="65" customWidth="1"/>
    <col min="6" max="6" width="4.6640625" customWidth="1"/>
    <col min="7" max="7" width="16.44140625" style="65" customWidth="1"/>
    <col min="8" max="8" width="3.77734375" style="65" customWidth="1"/>
    <col min="9" max="11" width="10.44140625" style="65" customWidth="1"/>
    <col min="12" max="12" width="2.88671875" style="65" customWidth="1"/>
    <col min="13" max="13" width="17.77734375" style="65" customWidth="1"/>
    <col min="14" max="14" width="3.44140625" style="65" customWidth="1"/>
    <col min="15" max="15" width="12" style="65" customWidth="1"/>
    <col min="16" max="16" width="14.6640625" style="65" customWidth="1"/>
    <col min="17" max="17" width="11.6640625" style="65" customWidth="1"/>
    <col min="18" max="18" width="2.44140625" customWidth="1"/>
    <col min="19" max="20" width="7.77734375" customWidth="1"/>
    <col min="21" max="22" width="9.77734375" customWidth="1"/>
    <col min="23" max="23" width="8.77734375" customWidth="1"/>
    <col min="24" max="24" width="8.44140625" customWidth="1"/>
    <col min="25" max="25" width="13.44140625" customWidth="1"/>
    <col min="26" max="26" width="3.109375" customWidth="1"/>
    <col min="27" max="28" width="10.88671875" customWidth="1"/>
    <col min="30" max="30" width="8.88671875" customWidth="1"/>
    <col min="31" max="31" width="11.6640625" customWidth="1"/>
    <col min="32" max="32" width="3.6640625" customWidth="1"/>
    <col min="33" max="35" width="10.88671875" customWidth="1"/>
  </cols>
  <sheetData>
    <row r="1" spans="1:36" x14ac:dyDescent="0.25">
      <c r="A1" s="198" t="s">
        <v>72</v>
      </c>
      <c r="B1" s="198"/>
      <c r="C1" s="198"/>
      <c r="D1" s="198"/>
      <c r="E1" s="198"/>
      <c r="G1" s="199" t="s">
        <v>73</v>
      </c>
      <c r="H1" s="199"/>
      <c r="I1" s="199"/>
      <c r="J1" s="199"/>
      <c r="K1" s="199"/>
      <c r="L1" s="124"/>
      <c r="M1" s="199" t="s">
        <v>74</v>
      </c>
      <c r="N1" s="199"/>
      <c r="O1" s="199"/>
      <c r="P1" s="199"/>
      <c r="Q1" s="199"/>
      <c r="S1" s="198" t="s">
        <v>72</v>
      </c>
      <c r="T1" s="198"/>
      <c r="U1" s="198"/>
      <c r="V1" s="198"/>
      <c r="W1" s="198"/>
      <c r="Y1" s="199" t="s">
        <v>73</v>
      </c>
      <c r="Z1" s="199"/>
      <c r="AA1" s="199"/>
      <c r="AB1" s="199"/>
      <c r="AC1" s="199"/>
      <c r="AD1" s="124"/>
      <c r="AE1" s="199" t="s">
        <v>74</v>
      </c>
      <c r="AF1" s="199"/>
      <c r="AG1" s="199"/>
      <c r="AH1" s="199"/>
      <c r="AI1" s="199"/>
    </row>
    <row r="2" spans="1:36" x14ac:dyDescent="0.25">
      <c r="A2" s="125"/>
      <c r="B2" s="126"/>
      <c r="C2" s="126"/>
      <c r="D2" s="126"/>
      <c r="E2" s="126"/>
      <c r="G2" s="109"/>
      <c r="H2" s="110"/>
      <c r="I2" s="110"/>
      <c r="J2" s="110"/>
      <c r="K2" s="110"/>
      <c r="M2" s="109"/>
      <c r="N2" s="110"/>
      <c r="O2" s="110"/>
      <c r="P2" s="219"/>
      <c r="Q2" s="219"/>
      <c r="S2" s="125"/>
      <c r="T2" s="126"/>
      <c r="U2" s="126"/>
      <c r="V2" s="126"/>
      <c r="W2" s="126"/>
      <c r="Y2" s="109"/>
      <c r="Z2" s="110"/>
      <c r="AA2" s="110"/>
      <c r="AB2" s="110"/>
      <c r="AC2" s="110"/>
      <c r="AD2" s="65"/>
      <c r="AE2" s="109"/>
      <c r="AF2" s="110"/>
      <c r="AG2" s="110"/>
      <c r="AH2" s="110"/>
      <c r="AI2" s="110"/>
    </row>
    <row r="3" spans="1:36" x14ac:dyDescent="0.25">
      <c r="A3" s="200" t="s">
        <v>4</v>
      </c>
      <c r="B3" s="212" t="s">
        <v>5</v>
      </c>
      <c r="C3" s="200" t="s">
        <v>6</v>
      </c>
      <c r="D3" s="200"/>
      <c r="E3" s="200"/>
      <c r="G3" s="206" t="s">
        <v>4</v>
      </c>
      <c r="H3" s="207" t="s">
        <v>5</v>
      </c>
      <c r="I3" s="200" t="s">
        <v>6</v>
      </c>
      <c r="J3" s="200"/>
      <c r="K3" s="200"/>
      <c r="M3" s="206" t="s">
        <v>4</v>
      </c>
      <c r="N3" s="207" t="s">
        <v>5</v>
      </c>
      <c r="O3" s="200" t="s">
        <v>6</v>
      </c>
      <c r="P3" s="200"/>
      <c r="Q3" s="200"/>
      <c r="S3" s="200" t="s">
        <v>4</v>
      </c>
      <c r="T3" s="212" t="s">
        <v>5</v>
      </c>
      <c r="U3" s="200" t="str">
        <f>C3</f>
        <v>12月份预计成本</v>
      </c>
      <c r="V3" s="200"/>
      <c r="W3" s="200"/>
      <c r="Y3" s="206" t="s">
        <v>4</v>
      </c>
      <c r="Z3" s="207" t="s">
        <v>5</v>
      </c>
      <c r="AA3" s="201" t="s">
        <v>7</v>
      </c>
      <c r="AB3" s="201"/>
      <c r="AC3" s="201"/>
      <c r="AD3" s="65"/>
      <c r="AE3" s="206" t="s">
        <v>4</v>
      </c>
      <c r="AF3" s="207" t="s">
        <v>5</v>
      </c>
      <c r="AG3" s="201" t="s">
        <v>7</v>
      </c>
      <c r="AH3" s="201"/>
      <c r="AI3" s="201"/>
    </row>
    <row r="4" spans="1:36" x14ac:dyDescent="0.25">
      <c r="A4" s="200"/>
      <c r="B4" s="212"/>
      <c r="C4" s="200" t="s">
        <v>9</v>
      </c>
      <c r="D4" s="200" t="s">
        <v>10</v>
      </c>
      <c r="E4" s="200" t="s">
        <v>11</v>
      </c>
      <c r="G4" s="206"/>
      <c r="H4" s="207"/>
      <c r="I4" s="206" t="s">
        <v>9</v>
      </c>
      <c r="J4" s="206" t="s">
        <v>10</v>
      </c>
      <c r="K4" s="206" t="s">
        <v>11</v>
      </c>
      <c r="M4" s="206"/>
      <c r="N4" s="207"/>
      <c r="O4" s="206" t="s">
        <v>9</v>
      </c>
      <c r="P4" s="206" t="s">
        <v>10</v>
      </c>
      <c r="Q4" s="206" t="s">
        <v>11</v>
      </c>
      <c r="S4" s="200"/>
      <c r="T4" s="212"/>
      <c r="U4" s="200" t="s">
        <v>9</v>
      </c>
      <c r="V4" s="200" t="s">
        <v>10</v>
      </c>
      <c r="W4" s="200" t="s">
        <v>11</v>
      </c>
      <c r="Y4" s="206"/>
      <c r="Z4" s="207"/>
      <c r="AA4" s="206" t="s">
        <v>9</v>
      </c>
      <c r="AB4" s="206" t="s">
        <v>10</v>
      </c>
      <c r="AC4" s="206" t="s">
        <v>11</v>
      </c>
      <c r="AD4" s="65"/>
      <c r="AE4" s="206"/>
      <c r="AF4" s="207"/>
      <c r="AG4" s="206" t="s">
        <v>9</v>
      </c>
      <c r="AH4" s="206" t="s">
        <v>10</v>
      </c>
      <c r="AI4" s="206" t="s">
        <v>11</v>
      </c>
    </row>
    <row r="5" spans="1:36" x14ac:dyDescent="0.25">
      <c r="A5" s="200"/>
      <c r="B5" s="212"/>
      <c r="C5" s="200"/>
      <c r="D5" s="200"/>
      <c r="E5" s="200"/>
      <c r="G5" s="206"/>
      <c r="H5" s="207"/>
      <c r="I5" s="206"/>
      <c r="J5" s="206"/>
      <c r="K5" s="206"/>
      <c r="M5" s="206"/>
      <c r="N5" s="207"/>
      <c r="O5" s="206"/>
      <c r="P5" s="206"/>
      <c r="Q5" s="206"/>
      <c r="S5" s="200"/>
      <c r="T5" s="212"/>
      <c r="U5" s="200"/>
      <c r="V5" s="200"/>
      <c r="W5" s="200"/>
      <c r="X5" s="165" t="s">
        <v>12</v>
      </c>
      <c r="Y5" s="206"/>
      <c r="Z5" s="207"/>
      <c r="AA5" s="206"/>
      <c r="AB5" s="206"/>
      <c r="AC5" s="206"/>
      <c r="AD5" s="165" t="s">
        <v>12</v>
      </c>
      <c r="AE5" s="206"/>
      <c r="AF5" s="207"/>
      <c r="AG5" s="206"/>
      <c r="AH5" s="206"/>
      <c r="AI5" s="206"/>
      <c r="AJ5" s="165" t="s">
        <v>12</v>
      </c>
    </row>
    <row r="6" spans="1:36" x14ac:dyDescent="0.25">
      <c r="A6" s="88" t="s">
        <v>13</v>
      </c>
      <c r="B6" s="89">
        <v>1</v>
      </c>
      <c r="C6" s="88"/>
      <c r="D6" s="88"/>
      <c r="E6" s="88">
        <v>218.07375243683799</v>
      </c>
      <c r="G6" s="111" t="s">
        <v>13</v>
      </c>
      <c r="H6" s="112">
        <v>1</v>
      </c>
      <c r="I6" s="111"/>
      <c r="J6" s="111"/>
      <c r="K6" s="111">
        <v>4306.19175300596</v>
      </c>
      <c r="M6" s="111" t="s">
        <v>13</v>
      </c>
      <c r="N6" s="112">
        <v>1</v>
      </c>
      <c r="O6" s="111"/>
      <c r="P6" s="111"/>
      <c r="Q6" s="111">
        <v>4804.8823161679802</v>
      </c>
      <c r="S6" s="88" t="s">
        <v>13</v>
      </c>
      <c r="T6" s="89">
        <v>1</v>
      </c>
      <c r="U6" s="88"/>
      <c r="V6" s="88"/>
      <c r="W6" s="88">
        <f>SUM(W7:W13)</f>
        <v>218.10161298976769</v>
      </c>
      <c r="X6" s="165">
        <f>W6+W14+W15+W18</f>
        <v>579.19661356470158</v>
      </c>
      <c r="Y6" s="111" t="s">
        <v>13</v>
      </c>
      <c r="Z6" s="112">
        <v>1</v>
      </c>
      <c r="AA6" s="111"/>
      <c r="AB6" s="111"/>
      <c r="AC6" s="111">
        <f>SUM(AC7:AC10)</f>
        <v>3912.7866656292813</v>
      </c>
      <c r="AD6" s="166">
        <f>AC6+AC13+AC14</f>
        <v>4261.9943880376786</v>
      </c>
      <c r="AE6" s="111" t="s">
        <v>13</v>
      </c>
      <c r="AF6" s="112">
        <v>1</v>
      </c>
      <c r="AG6" s="111"/>
      <c r="AH6" s="111"/>
      <c r="AI6" s="111">
        <f>SUM(AI7:AI12)</f>
        <v>4522.7463941481628</v>
      </c>
      <c r="AJ6" s="166">
        <f>AI6+AI13+AI14</f>
        <v>5036.3926755289085</v>
      </c>
    </row>
    <row r="7" spans="1:36" x14ac:dyDescent="0.25">
      <c r="A7" s="127" t="s">
        <v>75</v>
      </c>
      <c r="B7" s="93">
        <v>2</v>
      </c>
      <c r="C7" s="92"/>
      <c r="D7" s="128"/>
      <c r="E7" s="92">
        <v>0</v>
      </c>
      <c r="G7" s="113" t="s">
        <v>14</v>
      </c>
      <c r="H7" s="114">
        <v>2</v>
      </c>
      <c r="I7" s="115">
        <v>5695.5918907753603</v>
      </c>
      <c r="J7" s="116">
        <v>0.72399999999999998</v>
      </c>
      <c r="K7" s="115">
        <v>4123.6085289213597</v>
      </c>
      <c r="M7" s="113" t="s">
        <v>76</v>
      </c>
      <c r="N7" s="114">
        <v>2</v>
      </c>
      <c r="O7" s="115">
        <v>5292.7407395639602</v>
      </c>
      <c r="P7" s="116">
        <v>0.73429999999999995</v>
      </c>
      <c r="Q7" s="115">
        <v>3886.4595250618099</v>
      </c>
      <c r="S7" s="127" t="s">
        <v>75</v>
      </c>
      <c r="T7" s="93">
        <v>2</v>
      </c>
      <c r="U7" s="140">
        <f>C7</f>
        <v>0</v>
      </c>
      <c r="V7" s="128"/>
      <c r="W7" s="115">
        <f>U7*V7</f>
        <v>0</v>
      </c>
      <c r="Y7" s="113" t="s">
        <v>14</v>
      </c>
      <c r="Z7" s="114">
        <v>2</v>
      </c>
      <c r="AA7" s="152">
        <f>结果和效益情况!C3</f>
        <v>5152.2123893805319</v>
      </c>
      <c r="AB7" s="116">
        <f>J7</f>
        <v>0.72399999999999998</v>
      </c>
      <c r="AC7" s="115">
        <f>AA7*AB7</f>
        <v>3730.2017699115049</v>
      </c>
      <c r="AD7" s="65"/>
      <c r="AE7" s="113" t="s">
        <v>76</v>
      </c>
      <c r="AF7" s="114">
        <v>2</v>
      </c>
      <c r="AG7" s="152">
        <f>AC18</f>
        <v>4899.3356521872756</v>
      </c>
      <c r="AH7" s="116">
        <f>P7</f>
        <v>0.73429999999999995</v>
      </c>
      <c r="AI7" s="115">
        <f>AG7*AH7</f>
        <v>3597.5821694011161</v>
      </c>
      <c r="AJ7">
        <f>AI7/AJ6</f>
        <v>0.71431725069437868</v>
      </c>
    </row>
    <row r="8" spans="1:36" x14ac:dyDescent="0.25">
      <c r="A8" s="127" t="s">
        <v>77</v>
      </c>
      <c r="B8" s="93">
        <v>3</v>
      </c>
      <c r="C8" s="92">
        <v>430.92920353982299</v>
      </c>
      <c r="D8" s="128">
        <v>0.319564847866735</v>
      </c>
      <c r="E8" s="92">
        <v>137.709825370537</v>
      </c>
      <c r="G8" s="113" t="s">
        <v>78</v>
      </c>
      <c r="H8" s="114">
        <v>3</v>
      </c>
      <c r="I8" s="115">
        <v>200</v>
      </c>
      <c r="J8" s="116">
        <v>0.66</v>
      </c>
      <c r="K8" s="115">
        <v>132</v>
      </c>
      <c r="M8" s="113" t="s">
        <v>17</v>
      </c>
      <c r="N8" s="114">
        <v>3</v>
      </c>
      <c r="O8" s="115">
        <v>1811.5274520998601</v>
      </c>
      <c r="P8" s="116">
        <v>0.4294</v>
      </c>
      <c r="Q8" s="115">
        <v>777.869887931682</v>
      </c>
      <c r="S8" s="127" t="s">
        <v>77</v>
      </c>
      <c r="T8" s="93">
        <v>3</v>
      </c>
      <c r="U8" s="140">
        <f>C8</f>
        <v>430.92920353982299</v>
      </c>
      <c r="V8" s="128">
        <f>D8</f>
        <v>0.319564847866735</v>
      </c>
      <c r="W8" s="115">
        <f t="shared" ref="W8:W13" si="0">U8*V8</f>
        <v>137.70982537053681</v>
      </c>
      <c r="Y8" s="113" t="s">
        <v>78</v>
      </c>
      <c r="Z8" s="114">
        <v>3</v>
      </c>
      <c r="AA8" s="115">
        <v>200</v>
      </c>
      <c r="AB8" s="116">
        <f t="shared" ref="AB8:AB10" si="1">J8</f>
        <v>0.66</v>
      </c>
      <c r="AC8" s="115">
        <f t="shared" ref="AC8:AC10" si="2">AA8*AB8</f>
        <v>132</v>
      </c>
      <c r="AD8" s="65"/>
      <c r="AE8" s="113" t="s">
        <v>17</v>
      </c>
      <c r="AF8" s="114">
        <v>3</v>
      </c>
      <c r="AG8" s="152">
        <f>'合成氨、硝酸'!K30</f>
        <v>1827.2251647787036</v>
      </c>
      <c r="AH8" s="116">
        <f>P8</f>
        <v>0.4294</v>
      </c>
      <c r="AI8" s="115">
        <f t="shared" ref="AI8:AI12" si="3">AG8*AH8</f>
        <v>784.61048575597533</v>
      </c>
      <c r="AJ8">
        <f>AI8/AJ6</f>
        <v>0.1557881873604261</v>
      </c>
    </row>
    <row r="9" spans="1:36" x14ac:dyDescent="0.25">
      <c r="A9" s="127" t="s">
        <v>79</v>
      </c>
      <c r="B9" s="93">
        <v>4</v>
      </c>
      <c r="C9" s="92">
        <v>398.23008849557499</v>
      </c>
      <c r="D9" s="128">
        <v>0.189291177970423</v>
      </c>
      <c r="E9" s="92">
        <v>75.381442554593306</v>
      </c>
      <c r="G9" s="113" t="s">
        <v>19</v>
      </c>
      <c r="H9" s="114">
        <v>4</v>
      </c>
      <c r="I9" s="115">
        <v>817.85547313131894</v>
      </c>
      <c r="J9" s="116">
        <v>0.06</v>
      </c>
      <c r="K9" s="115">
        <v>49.071328387879099</v>
      </c>
      <c r="M9" s="113" t="s">
        <v>80</v>
      </c>
      <c r="N9" s="114">
        <v>4</v>
      </c>
      <c r="O9" s="115">
        <v>817.85547313131894</v>
      </c>
      <c r="P9" s="116">
        <v>0.03</v>
      </c>
      <c r="Q9" s="115">
        <v>24.535664193939599</v>
      </c>
      <c r="S9" s="127" t="s">
        <v>79</v>
      </c>
      <c r="T9" s="93">
        <v>4</v>
      </c>
      <c r="U9" s="128">
        <f t="shared" ref="U9:V13" si="4">C9</f>
        <v>398.23008849557499</v>
      </c>
      <c r="V9" s="128">
        <f t="shared" si="4"/>
        <v>0.189291177970423</v>
      </c>
      <c r="W9" s="115">
        <f t="shared" si="0"/>
        <v>75.381442554593178</v>
      </c>
      <c r="Y9" s="113" t="s">
        <v>19</v>
      </c>
      <c r="Z9" s="114">
        <v>4</v>
      </c>
      <c r="AA9" s="152">
        <f>W19</f>
        <v>817.8833336842489</v>
      </c>
      <c r="AB9" s="116">
        <f t="shared" si="1"/>
        <v>0.06</v>
      </c>
      <c r="AC9" s="115">
        <f t="shared" si="2"/>
        <v>49.073000021054931</v>
      </c>
      <c r="AD9" s="65"/>
      <c r="AE9" s="113" t="s">
        <v>80</v>
      </c>
      <c r="AF9" s="114">
        <v>4</v>
      </c>
      <c r="AG9" s="143">
        <f>W19</f>
        <v>817.8833336842489</v>
      </c>
      <c r="AH9" s="116">
        <f t="shared" ref="AH9:AH12" si="5">P9</f>
        <v>0.03</v>
      </c>
      <c r="AI9" s="115">
        <f t="shared" si="3"/>
        <v>24.536500010527465</v>
      </c>
    </row>
    <row r="10" spans="1:36" x14ac:dyDescent="0.25">
      <c r="A10" s="127" t="s">
        <v>81</v>
      </c>
      <c r="B10" s="93">
        <v>5</v>
      </c>
      <c r="C10" s="92"/>
      <c r="D10" s="128"/>
      <c r="E10" s="92">
        <v>0</v>
      </c>
      <c r="G10" s="113" t="s">
        <v>82</v>
      </c>
      <c r="H10" s="114">
        <v>5</v>
      </c>
      <c r="I10" s="115">
        <v>604.75827868852502</v>
      </c>
      <c r="J10" s="116">
        <v>2.5000000000000001E-3</v>
      </c>
      <c r="K10" s="115">
        <v>1.51189569672131</v>
      </c>
      <c r="M10" s="113" t="s">
        <v>83</v>
      </c>
      <c r="N10" s="114">
        <v>5</v>
      </c>
      <c r="O10" s="115">
        <v>465.09247376980801</v>
      </c>
      <c r="P10" s="116"/>
      <c r="Q10" s="115">
        <v>0</v>
      </c>
      <c r="S10" s="127" t="s">
        <v>81</v>
      </c>
      <c r="T10" s="93">
        <v>5</v>
      </c>
      <c r="U10" s="92"/>
      <c r="V10" s="128"/>
      <c r="W10" s="115">
        <f t="shared" si="0"/>
        <v>0</v>
      </c>
      <c r="Y10" s="113" t="s">
        <v>82</v>
      </c>
      <c r="Z10" s="114">
        <v>5</v>
      </c>
      <c r="AA10" s="143">
        <f>I10</f>
        <v>604.75827868852502</v>
      </c>
      <c r="AB10" s="116">
        <f t="shared" si="1"/>
        <v>2.5000000000000001E-3</v>
      </c>
      <c r="AC10" s="115">
        <f t="shared" si="2"/>
        <v>1.5118956967213126</v>
      </c>
      <c r="AD10" s="65"/>
      <c r="AE10" s="113" t="s">
        <v>83</v>
      </c>
      <c r="AF10" s="114">
        <v>5</v>
      </c>
      <c r="AG10" s="143">
        <f>硫酸!R9</f>
        <v>515.04083227407068</v>
      </c>
      <c r="AH10" s="116">
        <f t="shared" si="5"/>
        <v>0</v>
      </c>
      <c r="AI10" s="115">
        <f t="shared" si="3"/>
        <v>0</v>
      </c>
    </row>
    <row r="11" spans="1:36" x14ac:dyDescent="0.25">
      <c r="A11" s="127" t="s">
        <v>84</v>
      </c>
      <c r="B11" s="93">
        <v>6</v>
      </c>
      <c r="C11" s="92">
        <v>2943.1472727272699</v>
      </c>
      <c r="D11" s="128">
        <v>1.14227434982152E-3</v>
      </c>
      <c r="E11" s="92">
        <v>3.3618816373835201</v>
      </c>
      <c r="G11" s="113"/>
      <c r="H11" s="114">
        <v>6</v>
      </c>
      <c r="I11" s="116"/>
      <c r="J11" s="116"/>
      <c r="K11" s="115"/>
      <c r="M11" s="113" t="s">
        <v>85</v>
      </c>
      <c r="N11" s="114">
        <v>6</v>
      </c>
      <c r="O11" s="115">
        <v>200</v>
      </c>
      <c r="P11" s="116">
        <v>-0.76673999999999998</v>
      </c>
      <c r="Q11" s="115">
        <v>-153.34800000000001</v>
      </c>
      <c r="S11" s="127" t="s">
        <v>84</v>
      </c>
      <c r="T11" s="93">
        <v>6</v>
      </c>
      <c r="U11" s="92">
        <f t="shared" si="4"/>
        <v>2943.1472727272699</v>
      </c>
      <c r="V11" s="128">
        <f t="shared" si="4"/>
        <v>1.14227434982152E-3</v>
      </c>
      <c r="W11" s="115">
        <f t="shared" si="0"/>
        <v>3.3618816373835223</v>
      </c>
      <c r="Y11" s="113"/>
      <c r="Z11" s="114">
        <v>6</v>
      </c>
      <c r="AA11" s="116"/>
      <c r="AB11" s="116"/>
      <c r="AC11" s="115"/>
      <c r="AD11" s="65"/>
      <c r="AE11" s="174" t="s">
        <v>85</v>
      </c>
      <c r="AF11" s="114">
        <v>6</v>
      </c>
      <c r="AG11" s="143">
        <f>O11</f>
        <v>200</v>
      </c>
      <c r="AH11" s="116">
        <f t="shared" si="5"/>
        <v>-0.76673999999999998</v>
      </c>
      <c r="AI11" s="115">
        <f t="shared" si="3"/>
        <v>-153.34799999999998</v>
      </c>
    </row>
    <row r="12" spans="1:36" x14ac:dyDescent="0.25">
      <c r="A12" s="127" t="s">
        <v>86</v>
      </c>
      <c r="B12" s="93">
        <v>7</v>
      </c>
      <c r="C12" s="92">
        <v>465.09247376980801</v>
      </c>
      <c r="D12" s="128">
        <v>5.6771072885087098E-3</v>
      </c>
      <c r="E12" s="92">
        <v>2.6403798726691199</v>
      </c>
      <c r="G12" s="113"/>
      <c r="H12" s="114">
        <v>7</v>
      </c>
      <c r="I12" s="116"/>
      <c r="J12" s="116"/>
      <c r="K12" s="115"/>
      <c r="M12" s="113" t="s">
        <v>87</v>
      </c>
      <c r="N12" s="114">
        <v>7</v>
      </c>
      <c r="O12" s="115">
        <v>431.61232811880399</v>
      </c>
      <c r="P12" s="116">
        <v>0.62409069767441805</v>
      </c>
      <c r="Q12" s="115">
        <v>269.36523898054401</v>
      </c>
      <c r="S12" s="127" t="s">
        <v>86</v>
      </c>
      <c r="T12" s="93">
        <v>7</v>
      </c>
      <c r="U12" s="140">
        <v>470</v>
      </c>
      <c r="V12" s="128">
        <f t="shared" si="4"/>
        <v>5.6771072885087098E-3</v>
      </c>
      <c r="W12" s="115">
        <f t="shared" si="0"/>
        <v>2.6682404255990937</v>
      </c>
      <c r="Y12" s="113"/>
      <c r="Z12" s="114">
        <v>7</v>
      </c>
      <c r="AA12" s="116"/>
      <c r="AB12" s="116"/>
      <c r="AC12" s="115"/>
      <c r="AD12" s="65"/>
      <c r="AE12" s="113" t="s">
        <v>87</v>
      </c>
      <c r="AF12" s="114">
        <v>7</v>
      </c>
      <c r="AG12" s="175">
        <f>O12</f>
        <v>431.61232811880399</v>
      </c>
      <c r="AH12" s="176">
        <f t="shared" si="5"/>
        <v>0.62409069767441805</v>
      </c>
      <c r="AI12" s="115">
        <f t="shared" si="3"/>
        <v>269.36523898054423</v>
      </c>
    </row>
    <row r="13" spans="1:36" x14ac:dyDescent="0.25">
      <c r="A13" s="127" t="s">
        <v>88</v>
      </c>
      <c r="B13" s="93">
        <v>8</v>
      </c>
      <c r="C13" s="92">
        <v>200</v>
      </c>
      <c r="D13" s="128">
        <v>-5.0988849917246596E-3</v>
      </c>
      <c r="E13" s="92">
        <v>-1.0197769983449301</v>
      </c>
      <c r="G13" s="113"/>
      <c r="H13" s="114">
        <v>8</v>
      </c>
      <c r="I13" s="116"/>
      <c r="J13" s="116"/>
      <c r="K13" s="115"/>
      <c r="M13" s="113"/>
      <c r="N13" s="114">
        <v>8</v>
      </c>
      <c r="O13" s="116"/>
      <c r="P13" s="116"/>
      <c r="Q13" s="115"/>
      <c r="S13" s="149" t="s">
        <v>88</v>
      </c>
      <c r="T13" s="93">
        <v>8</v>
      </c>
      <c r="U13" s="160">
        <f>C13</f>
        <v>200</v>
      </c>
      <c r="V13" s="164">
        <f t="shared" si="4"/>
        <v>-5.0988849917246596E-3</v>
      </c>
      <c r="W13" s="115">
        <f t="shared" si="0"/>
        <v>-1.0197769983449319</v>
      </c>
      <c r="Y13" s="111" t="s">
        <v>20</v>
      </c>
      <c r="Z13" s="112">
        <v>12</v>
      </c>
      <c r="AA13" s="117"/>
      <c r="AB13" s="117"/>
      <c r="AC13" s="111">
        <f>K17</f>
        <v>21.5625189719403</v>
      </c>
      <c r="AD13" s="65"/>
      <c r="AE13" s="111" t="s">
        <v>20</v>
      </c>
      <c r="AF13" s="112">
        <v>12</v>
      </c>
      <c r="AG13" s="117"/>
      <c r="AH13" s="117"/>
      <c r="AI13" s="111">
        <f>Q17</f>
        <v>1.75561797752809</v>
      </c>
    </row>
    <row r="14" spans="1:36" x14ac:dyDescent="0.25">
      <c r="A14" s="149"/>
      <c r="B14" s="93">
        <v>9</v>
      </c>
      <c r="C14" s="150"/>
      <c r="D14" s="151"/>
      <c r="E14" s="92"/>
      <c r="G14" s="113"/>
      <c r="H14" s="114">
        <v>9</v>
      </c>
      <c r="I14" s="116"/>
      <c r="J14" s="116"/>
      <c r="K14" s="115"/>
      <c r="M14" s="113"/>
      <c r="N14" s="114">
        <v>9</v>
      </c>
      <c r="O14" s="116"/>
      <c r="P14" s="116"/>
      <c r="Q14" s="115"/>
      <c r="S14" s="111" t="s">
        <v>20</v>
      </c>
      <c r="T14" s="112">
        <v>12</v>
      </c>
      <c r="U14" s="117"/>
      <c r="V14" s="117"/>
      <c r="W14" s="111">
        <f>E17</f>
        <v>7.0913786332337496</v>
      </c>
      <c r="Y14" s="111" t="s">
        <v>22</v>
      </c>
      <c r="Z14" s="112">
        <v>23</v>
      </c>
      <c r="AA14" s="117"/>
      <c r="AB14" s="117"/>
      <c r="AC14" s="111">
        <f>K28</f>
        <v>327.645203436457</v>
      </c>
      <c r="AD14" s="65"/>
      <c r="AE14" s="111" t="s">
        <v>22</v>
      </c>
      <c r="AF14" s="112">
        <v>23</v>
      </c>
      <c r="AG14" s="117"/>
      <c r="AH14" s="117"/>
      <c r="AI14" s="111">
        <f>Q28</f>
        <v>511.89066340321699</v>
      </c>
    </row>
    <row r="15" spans="1:36" x14ac:dyDescent="0.25">
      <c r="A15" s="149"/>
      <c r="B15" s="93">
        <v>10</v>
      </c>
      <c r="C15" s="150"/>
      <c r="D15" s="151"/>
      <c r="E15" s="92"/>
      <c r="G15" s="113"/>
      <c r="H15" s="114">
        <v>10</v>
      </c>
      <c r="I15" s="116"/>
      <c r="J15" s="116"/>
      <c r="K15" s="115"/>
      <c r="M15" s="113"/>
      <c r="N15" s="114">
        <v>10</v>
      </c>
      <c r="O15" s="116"/>
      <c r="P15" s="116"/>
      <c r="Q15" s="115"/>
      <c r="S15" s="111" t="s">
        <v>22</v>
      </c>
      <c r="T15" s="112">
        <v>23</v>
      </c>
      <c r="U15" s="117"/>
      <c r="V15" s="117"/>
      <c r="W15" s="111">
        <f>E28</f>
        <v>531.02557931409206</v>
      </c>
      <c r="Y15" s="111" t="s">
        <v>24</v>
      </c>
      <c r="Z15" s="112">
        <v>37</v>
      </c>
      <c r="AA15" s="111"/>
      <c r="AB15" s="111"/>
      <c r="AC15" s="111">
        <f>K42</f>
        <v>42.336138945578199</v>
      </c>
      <c r="AD15" s="65"/>
      <c r="AE15" s="111" t="s">
        <v>24</v>
      </c>
      <c r="AF15" s="112">
        <v>37</v>
      </c>
      <c r="AG15" s="111"/>
      <c r="AH15" s="111"/>
      <c r="AI15" s="111">
        <f>Q42</f>
        <v>124.450516385768</v>
      </c>
    </row>
    <row r="16" spans="1:36" x14ac:dyDescent="0.25">
      <c r="A16" s="127"/>
      <c r="B16" s="93">
        <v>11</v>
      </c>
      <c r="C16" s="128"/>
      <c r="D16" s="128"/>
      <c r="E16" s="92"/>
      <c r="G16" s="113"/>
      <c r="H16" s="114">
        <v>11</v>
      </c>
      <c r="I16" s="116"/>
      <c r="J16" s="116"/>
      <c r="K16" s="115"/>
      <c r="M16" s="113"/>
      <c r="N16" s="114">
        <v>11</v>
      </c>
      <c r="O16" s="116"/>
      <c r="P16" s="116"/>
      <c r="Q16" s="115"/>
      <c r="S16" s="111" t="s">
        <v>24</v>
      </c>
      <c r="T16" s="112">
        <v>37</v>
      </c>
      <c r="U16" s="111"/>
      <c r="V16" s="111"/>
      <c r="W16" s="111">
        <f>E42</f>
        <v>35.139706112821401</v>
      </c>
      <c r="Y16" s="111" t="s">
        <v>26</v>
      </c>
      <c r="Z16" s="112">
        <v>38</v>
      </c>
      <c r="AA16" s="111"/>
      <c r="AB16" s="111"/>
      <c r="AC16" s="111">
        <f>K43</f>
        <v>624.80512520401896</v>
      </c>
      <c r="AD16" s="65"/>
      <c r="AE16" s="111" t="s">
        <v>26</v>
      </c>
      <c r="AF16" s="112">
        <v>38</v>
      </c>
      <c r="AG16" s="111"/>
      <c r="AH16" s="111"/>
      <c r="AI16" s="111">
        <f>Q43</f>
        <v>1173.9477450183899</v>
      </c>
    </row>
    <row r="17" spans="1:36" x14ac:dyDescent="0.25">
      <c r="A17" s="88" t="s">
        <v>20</v>
      </c>
      <c r="B17" s="89">
        <v>12</v>
      </c>
      <c r="C17" s="107"/>
      <c r="D17" s="107"/>
      <c r="E17" s="88">
        <v>7.0913786332337496</v>
      </c>
      <c r="G17" s="111" t="s">
        <v>20</v>
      </c>
      <c r="H17" s="112">
        <v>12</v>
      </c>
      <c r="I17" s="117"/>
      <c r="J17" s="117"/>
      <c r="K17" s="111">
        <v>21.5625189719403</v>
      </c>
      <c r="M17" s="111" t="s">
        <v>20</v>
      </c>
      <c r="N17" s="112">
        <v>12</v>
      </c>
      <c r="O17" s="117"/>
      <c r="P17" s="117"/>
      <c r="Q17" s="111">
        <v>1.75561797752809</v>
      </c>
      <c r="S17" s="111" t="s">
        <v>26</v>
      </c>
      <c r="T17" s="112">
        <v>38</v>
      </c>
      <c r="U17" s="111"/>
      <c r="V17" s="111"/>
      <c r="W17" s="111">
        <f>E43</f>
        <v>203.54701400672599</v>
      </c>
      <c r="Y17" s="111" t="s">
        <v>27</v>
      </c>
      <c r="Z17" s="112">
        <v>42</v>
      </c>
      <c r="AA17" s="111"/>
      <c r="AB17" s="111"/>
      <c r="AC17" s="111">
        <f>K47</f>
        <v>-29.8</v>
      </c>
      <c r="AD17" s="65"/>
      <c r="AE17" s="111" t="s">
        <v>27</v>
      </c>
      <c r="AF17" s="112">
        <v>42</v>
      </c>
      <c r="AG17" s="111"/>
      <c r="AH17" s="111"/>
      <c r="AI17" s="111">
        <v>0</v>
      </c>
      <c r="AJ17">
        <f>AI7/AI18</f>
        <v>0.56790858691586976</v>
      </c>
    </row>
    <row r="18" spans="1:36" x14ac:dyDescent="0.25">
      <c r="A18" s="127" t="s">
        <v>89</v>
      </c>
      <c r="B18" s="93">
        <v>13</v>
      </c>
      <c r="C18" s="92">
        <v>4865.22</v>
      </c>
      <c r="D18" s="128">
        <v>4.3649519540504898E-5</v>
      </c>
      <c r="E18" s="92">
        <v>0.21236451545885501</v>
      </c>
      <c r="G18" s="113" t="s">
        <v>90</v>
      </c>
      <c r="H18" s="114">
        <v>13</v>
      </c>
      <c r="I18" s="115">
        <v>6973.45144437615</v>
      </c>
      <c r="J18" s="116">
        <v>1.36054421768707E-3</v>
      </c>
      <c r="K18" s="115">
        <v>9.4876890399675506</v>
      </c>
      <c r="M18" s="113" t="s">
        <v>30</v>
      </c>
      <c r="N18" s="114">
        <v>13</v>
      </c>
      <c r="O18" s="115"/>
      <c r="P18" s="116"/>
      <c r="Q18" s="115">
        <v>1.75561797752809</v>
      </c>
      <c r="S18" s="111" t="s">
        <v>27</v>
      </c>
      <c r="T18" s="112">
        <v>42</v>
      </c>
      <c r="U18" s="111"/>
      <c r="V18" s="111"/>
      <c r="W18" s="111">
        <f>E47</f>
        <v>-177.021957372392</v>
      </c>
      <c r="Y18" s="121" t="s">
        <v>28</v>
      </c>
      <c r="Z18" s="122">
        <v>53</v>
      </c>
      <c r="AA18" s="121"/>
      <c r="AB18" s="121"/>
      <c r="AC18" s="171">
        <f>SUM(AC7:AC17)</f>
        <v>4899.3356521872756</v>
      </c>
      <c r="AD18" s="65"/>
      <c r="AE18" s="121" t="s">
        <v>28</v>
      </c>
      <c r="AF18" s="122">
        <v>53</v>
      </c>
      <c r="AG18" s="121"/>
      <c r="AH18" s="121"/>
      <c r="AI18" s="121">
        <f>SUM(AI7:AI17)</f>
        <v>6334.7909369330664</v>
      </c>
      <c r="AJ18">
        <f>AI8/AI18</f>
        <v>0.12385736065598364</v>
      </c>
    </row>
    <row r="19" spans="1:36" x14ac:dyDescent="0.25">
      <c r="A19" s="127" t="s">
        <v>91</v>
      </c>
      <c r="B19" s="93">
        <v>14</v>
      </c>
      <c r="C19" s="92">
        <v>4247.8722222222204</v>
      </c>
      <c r="D19" s="128">
        <v>1.1751793722443601E-3</v>
      </c>
      <c r="E19" s="92">
        <v>4.9920118114853702</v>
      </c>
      <c r="G19" s="113" t="s">
        <v>92</v>
      </c>
      <c r="H19" s="114">
        <v>14</v>
      </c>
      <c r="I19" s="115">
        <v>400</v>
      </c>
      <c r="J19" s="116">
        <v>1.7006802721088399E-2</v>
      </c>
      <c r="K19" s="115">
        <v>6.8027210884353702</v>
      </c>
      <c r="M19" s="113"/>
      <c r="N19" s="114">
        <v>14</v>
      </c>
      <c r="O19" s="116"/>
      <c r="P19" s="116"/>
      <c r="Q19" s="115"/>
      <c r="S19" s="121" t="s">
        <v>28</v>
      </c>
      <c r="T19" s="122">
        <v>53</v>
      </c>
      <c r="U19" s="121"/>
      <c r="V19" s="121"/>
      <c r="W19" s="171">
        <f>SUM(W7:W18)</f>
        <v>817.8833336842489</v>
      </c>
    </row>
    <row r="20" spans="1:36" x14ac:dyDescent="0.25">
      <c r="A20" s="127" t="s">
        <v>93</v>
      </c>
      <c r="B20" s="93">
        <v>15</v>
      </c>
      <c r="C20" s="92">
        <v>400</v>
      </c>
      <c r="D20" s="128">
        <v>4.7175057657237902E-3</v>
      </c>
      <c r="E20" s="92">
        <v>1.88700230628952</v>
      </c>
      <c r="G20" s="113" t="s">
        <v>94</v>
      </c>
      <c r="H20" s="114">
        <v>15</v>
      </c>
      <c r="I20" s="116"/>
      <c r="J20" s="116"/>
      <c r="K20" s="115">
        <v>1.0204081632653099</v>
      </c>
      <c r="M20" s="113"/>
      <c r="N20" s="114">
        <v>15</v>
      </c>
      <c r="O20" s="116"/>
      <c r="P20" s="116"/>
      <c r="Q20" s="115"/>
    </row>
    <row r="21" spans="1:36" x14ac:dyDescent="0.25">
      <c r="A21" s="127" t="s">
        <v>95</v>
      </c>
      <c r="B21" s="93">
        <v>16</v>
      </c>
      <c r="C21" s="92"/>
      <c r="D21" s="128"/>
      <c r="E21" s="92"/>
      <c r="G21" s="113" t="s">
        <v>94</v>
      </c>
      <c r="H21" s="114">
        <v>16</v>
      </c>
      <c r="I21" s="173"/>
      <c r="J21" s="116"/>
      <c r="K21" s="115">
        <v>4.2517006802721102</v>
      </c>
      <c r="M21" s="113"/>
      <c r="N21" s="114">
        <v>16</v>
      </c>
      <c r="O21" s="116"/>
      <c r="P21" s="116"/>
      <c r="Q21" s="115"/>
      <c r="S21" s="208" t="s">
        <v>96</v>
      </c>
      <c r="T21" s="209"/>
      <c r="U21" s="209"/>
      <c r="V21" s="209"/>
      <c r="W21" s="209"/>
      <c r="X21" s="210"/>
      <c r="Y21" s="208" t="s">
        <v>97</v>
      </c>
      <c r="Z21" s="209"/>
      <c r="AA21" s="209"/>
      <c r="AB21" s="209"/>
      <c r="AC21" s="209"/>
      <c r="AD21" s="210"/>
      <c r="AE21" s="208" t="s">
        <v>98</v>
      </c>
      <c r="AF21" s="209"/>
      <c r="AG21" s="209"/>
      <c r="AH21" s="209"/>
      <c r="AI21" s="209"/>
      <c r="AJ21" s="210"/>
    </row>
    <row r="22" spans="1:36" x14ac:dyDescent="0.25">
      <c r="A22" s="127" t="s">
        <v>99</v>
      </c>
      <c r="B22" s="93">
        <v>17</v>
      </c>
      <c r="C22" s="128"/>
      <c r="D22" s="128"/>
      <c r="E22" s="92"/>
      <c r="G22" s="113"/>
      <c r="H22" s="114">
        <v>17</v>
      </c>
      <c r="I22" s="116"/>
      <c r="J22" s="116"/>
      <c r="K22" s="115"/>
      <c r="M22" s="113"/>
      <c r="N22" s="114">
        <v>17</v>
      </c>
      <c r="O22" s="116"/>
      <c r="P22" s="116"/>
      <c r="Q22" s="115"/>
      <c r="S22" s="211"/>
      <c r="T22" s="211"/>
      <c r="U22" s="145" t="s">
        <v>51</v>
      </c>
      <c r="V22" s="145" t="s">
        <v>52</v>
      </c>
      <c r="W22" s="145" t="s">
        <v>53</v>
      </c>
      <c r="X22" s="145" t="s">
        <v>54</v>
      </c>
      <c r="Y22" s="211"/>
      <c r="Z22" s="211"/>
      <c r="AA22" s="145" t="s">
        <v>51</v>
      </c>
      <c r="AB22" s="145" t="s">
        <v>52</v>
      </c>
      <c r="AC22" s="145" t="s">
        <v>53</v>
      </c>
      <c r="AD22" s="145" t="s">
        <v>54</v>
      </c>
      <c r="AE22" s="211"/>
      <c r="AF22" s="211"/>
      <c r="AG22" s="145" t="s">
        <v>51</v>
      </c>
      <c r="AH22" s="145" t="s">
        <v>52</v>
      </c>
      <c r="AI22" s="145" t="s">
        <v>53</v>
      </c>
      <c r="AJ22" s="145" t="s">
        <v>54</v>
      </c>
    </row>
    <row r="23" spans="1:36" x14ac:dyDescent="0.25">
      <c r="A23" s="127" t="s">
        <v>100</v>
      </c>
      <c r="B23" s="93">
        <v>18</v>
      </c>
      <c r="C23" s="128"/>
      <c r="D23" s="128"/>
      <c r="E23" s="92"/>
      <c r="G23" s="113"/>
      <c r="H23" s="114">
        <v>18</v>
      </c>
      <c r="I23" s="116"/>
      <c r="J23" s="116"/>
      <c r="K23" s="115"/>
      <c r="M23" s="113"/>
      <c r="N23" s="114">
        <v>18</v>
      </c>
      <c r="O23" s="116"/>
      <c r="P23" s="116"/>
      <c r="Q23" s="115"/>
      <c r="S23" s="211" t="s">
        <v>56</v>
      </c>
      <c r="T23" s="211"/>
      <c r="U23" s="146">
        <f>W19</f>
        <v>817.8833336842489</v>
      </c>
      <c r="V23" s="146">
        <f>U8*'[1]BH60-烧碱'!$M$8+'[1]BH60-烧碱'!$M$9*U9+'[1]BH60-烧碱'!$P$8</f>
        <v>650.96924778761058</v>
      </c>
      <c r="W23" s="146">
        <f>U23-V23</f>
        <v>166.91408589663831</v>
      </c>
      <c r="X23" s="145"/>
      <c r="Y23" s="211" t="s">
        <v>56</v>
      </c>
      <c r="Z23" s="211"/>
      <c r="AA23" s="146">
        <f>AC18</f>
        <v>4899.3356521872756</v>
      </c>
      <c r="AB23" s="146">
        <f>AA7*'[1]BH57-氯化苯'!$M$8+'[1]BH57-氯化苯'!$P$8</f>
        <v>4380.1839823008859</v>
      </c>
      <c r="AC23" s="146">
        <f>AA23-AB23</f>
        <v>519.15166988638975</v>
      </c>
      <c r="AD23" s="145"/>
      <c r="AE23" s="211" t="s">
        <v>56</v>
      </c>
      <c r="AF23" s="211"/>
      <c r="AG23" s="146">
        <f>AI18</f>
        <v>6334.7909369330664</v>
      </c>
      <c r="AH23" s="146">
        <f>'[1]BH58-邻硝'!$P$15</f>
        <v>5900.8120481415899</v>
      </c>
      <c r="AI23" s="146">
        <f>AG23-AH23</f>
        <v>433.97888879147649</v>
      </c>
      <c r="AJ23" s="145"/>
    </row>
    <row r="24" spans="1:36" x14ac:dyDescent="0.25">
      <c r="A24" s="127"/>
      <c r="B24" s="93">
        <v>19</v>
      </c>
      <c r="C24" s="128"/>
      <c r="D24" s="128"/>
      <c r="E24" s="92"/>
      <c r="G24" s="113"/>
      <c r="H24" s="114">
        <v>19</v>
      </c>
      <c r="I24" s="116"/>
      <c r="J24" s="116"/>
      <c r="K24" s="115"/>
      <c r="M24" s="113"/>
      <c r="N24" s="114">
        <v>19</v>
      </c>
      <c r="O24" s="116"/>
      <c r="P24" s="116"/>
      <c r="Q24" s="115"/>
      <c r="S24" s="211" t="s">
        <v>101</v>
      </c>
      <c r="T24" s="211"/>
      <c r="U24" s="146">
        <f>W8</f>
        <v>137.70982537053681</v>
      </c>
      <c r="V24" s="146">
        <f>U8*'[1]BH60-烧碱'!$M$8</f>
        <v>134.88084070796461</v>
      </c>
      <c r="W24" s="146">
        <f t="shared" ref="W24:W30" si="6">U24-V24</f>
        <v>2.8289846625721964</v>
      </c>
      <c r="X24" s="145"/>
      <c r="Y24" s="211" t="s">
        <v>57</v>
      </c>
      <c r="Z24" s="211"/>
      <c r="AA24" s="146">
        <f>AC7</f>
        <v>3730.2017699115049</v>
      </c>
      <c r="AB24" s="146">
        <f>AA7*'[1]BH57-氯化苯'!$M$8</f>
        <v>3735.3539823008855</v>
      </c>
      <c r="AC24" s="146">
        <f t="shared" ref="AC24:AC30" si="7">AA24-AB24</f>
        <v>-5.1522123893805656</v>
      </c>
      <c r="AD24" s="145"/>
      <c r="AE24" s="211" t="s">
        <v>102</v>
      </c>
      <c r="AF24" s="211"/>
      <c r="AG24" s="146">
        <f>AI7</f>
        <v>3597.5821694011161</v>
      </c>
      <c r="AH24" s="146">
        <f>'[1]BH58-邻硝'!$P$14</f>
        <v>4239.0720481415901</v>
      </c>
      <c r="AI24" s="146">
        <f t="shared" ref="AI24:AI28" si="8">AG24-AH24</f>
        <v>-641.48987874047407</v>
      </c>
      <c r="AJ24" s="145"/>
    </row>
    <row r="25" spans="1:36" x14ac:dyDescent="0.25">
      <c r="A25" s="127"/>
      <c r="B25" s="93">
        <v>20</v>
      </c>
      <c r="C25" s="128"/>
      <c r="D25" s="128"/>
      <c r="E25" s="92"/>
      <c r="G25" s="113"/>
      <c r="H25" s="114">
        <v>20</v>
      </c>
      <c r="I25" s="116"/>
      <c r="J25" s="116"/>
      <c r="K25" s="115"/>
      <c r="M25" s="113"/>
      <c r="N25" s="114">
        <v>20</v>
      </c>
      <c r="O25" s="116"/>
      <c r="P25" s="116"/>
      <c r="Q25" s="115"/>
      <c r="S25" s="211" t="s">
        <v>103</v>
      </c>
      <c r="T25" s="211"/>
      <c r="U25" s="146">
        <f>W9</f>
        <v>75.381442554593178</v>
      </c>
      <c r="V25" s="146">
        <f>'[1]BH60-烧碱'!$M$9*U9</f>
        <v>76.858407079645971</v>
      </c>
      <c r="W25" s="146">
        <f t="shared" si="6"/>
        <v>-1.476964525052793</v>
      </c>
      <c r="X25" s="145"/>
      <c r="Y25" s="211" t="s">
        <v>104</v>
      </c>
      <c r="Z25" s="211"/>
      <c r="AA25" s="146">
        <f>AC8</f>
        <v>132</v>
      </c>
      <c r="AB25" s="146">
        <f>'[1]BH57-氯化苯'!$O$14</f>
        <v>132.11000000000001</v>
      </c>
      <c r="AC25" s="146">
        <f t="shared" si="7"/>
        <v>-0.11000000000001364</v>
      </c>
      <c r="AD25" s="145"/>
      <c r="AE25" s="211" t="s">
        <v>105</v>
      </c>
      <c r="AF25" s="211"/>
      <c r="AG25" s="146">
        <f>AI8</f>
        <v>784.61048575597533</v>
      </c>
      <c r="AH25" s="146">
        <f>'[1]BH58-邻硝'!$O$14</f>
        <v>601.04999999999995</v>
      </c>
      <c r="AI25" s="146">
        <f t="shared" si="8"/>
        <v>183.56048575597538</v>
      </c>
      <c r="AJ25" s="145"/>
    </row>
    <row r="26" spans="1:36" x14ac:dyDescent="0.25">
      <c r="A26" s="127"/>
      <c r="B26" s="93">
        <v>21</v>
      </c>
      <c r="C26" s="128"/>
      <c r="D26" s="128"/>
      <c r="E26" s="92"/>
      <c r="G26" s="113"/>
      <c r="H26" s="114">
        <v>21</v>
      </c>
      <c r="I26" s="116"/>
      <c r="J26" s="116"/>
      <c r="K26" s="115"/>
      <c r="M26" s="113"/>
      <c r="N26" s="114">
        <v>21</v>
      </c>
      <c r="O26" s="116"/>
      <c r="P26" s="116"/>
      <c r="Q26" s="115"/>
      <c r="S26" s="211" t="s">
        <v>106</v>
      </c>
      <c r="T26" s="211"/>
      <c r="U26" s="146">
        <f>W11</f>
        <v>3.3618816373835223</v>
      </c>
      <c r="V26" s="146">
        <f>'[1]BH60-烧碱'!$O$11</f>
        <v>1.9333538133317101</v>
      </c>
      <c r="W26" s="146">
        <f t="shared" si="6"/>
        <v>1.4285278240518122</v>
      </c>
      <c r="X26" s="145"/>
      <c r="Y26" s="211" t="s">
        <v>62</v>
      </c>
      <c r="Z26" s="211"/>
      <c r="AA26" s="146">
        <f>AC9</f>
        <v>49.073000021054931</v>
      </c>
      <c r="AB26" s="146">
        <f>'[1]BH57-氯化苯'!$O$13</f>
        <v>35.299999999999997</v>
      </c>
      <c r="AC26" s="146">
        <f t="shared" si="7"/>
        <v>13.773000021054933</v>
      </c>
      <c r="AD26" s="145"/>
      <c r="AE26" s="211" t="s">
        <v>62</v>
      </c>
      <c r="AF26" s="211"/>
      <c r="AG26" s="146">
        <f>AI9</f>
        <v>24.536500010527465</v>
      </c>
      <c r="AH26" s="146">
        <f>'[1]BH58-邻硝'!$O$15</f>
        <v>18.190000000000001</v>
      </c>
      <c r="AI26" s="146">
        <f t="shared" si="8"/>
        <v>6.346500010527464</v>
      </c>
      <c r="AJ26" s="145"/>
    </row>
    <row r="27" spans="1:36" x14ac:dyDescent="0.25">
      <c r="A27" s="127"/>
      <c r="B27" s="93">
        <v>22</v>
      </c>
      <c r="C27" s="128"/>
      <c r="D27" s="128"/>
      <c r="E27" s="92"/>
      <c r="G27" s="113"/>
      <c r="H27" s="114">
        <v>22</v>
      </c>
      <c r="I27" s="116"/>
      <c r="J27" s="116"/>
      <c r="K27" s="115"/>
      <c r="M27" s="113"/>
      <c r="N27" s="114">
        <v>22</v>
      </c>
      <c r="O27" s="116"/>
      <c r="P27" s="116"/>
      <c r="Q27" s="115"/>
      <c r="S27" s="211" t="s">
        <v>66</v>
      </c>
      <c r="T27" s="211"/>
      <c r="U27" s="146">
        <f>W12+W13</f>
        <v>1.6484634272541618</v>
      </c>
      <c r="V27" s="146">
        <f>'[1]BH60-烧碱'!$O$13-'[1]BH60-烧碱'!$O$160</f>
        <v>1.4600000000000002</v>
      </c>
      <c r="W27" s="146">
        <f t="shared" si="6"/>
        <v>0.18846342725416165</v>
      </c>
      <c r="X27" s="146"/>
      <c r="Y27" s="211" t="s">
        <v>101</v>
      </c>
      <c r="Z27" s="211"/>
      <c r="AA27" s="146">
        <f>AC10</f>
        <v>1.5118956967213126</v>
      </c>
      <c r="AB27" s="146">
        <f>'[1]BH57-氯化苯'!$O$9</f>
        <v>1.31</v>
      </c>
      <c r="AC27" s="146">
        <f t="shared" si="7"/>
        <v>0.20189569672131258</v>
      </c>
      <c r="AD27" s="146"/>
      <c r="AE27" s="211" t="s">
        <v>63</v>
      </c>
      <c r="AF27" s="211"/>
      <c r="AG27" s="146">
        <f>AI10+AI11+AI12+AI13+AI14</f>
        <v>629.66352036128933</v>
      </c>
      <c r="AH27" s="172">
        <f>'[1]BH58-邻硝'!$O$16+'[1]BH58-邻硝'!$O$17+'[1]BH58-邻硝'!$O$34-'[1]BH58-邻硝'!$O$158</f>
        <v>451.31032475814499</v>
      </c>
      <c r="AI27" s="146">
        <f t="shared" si="8"/>
        <v>178.35319560314434</v>
      </c>
      <c r="AJ27" s="146"/>
    </row>
    <row r="28" spans="1:36" x14ac:dyDescent="0.25">
      <c r="A28" s="88" t="s">
        <v>22</v>
      </c>
      <c r="B28" s="89">
        <v>23</v>
      </c>
      <c r="C28" s="107"/>
      <c r="D28" s="107"/>
      <c r="E28" s="88">
        <v>531.02557931409206</v>
      </c>
      <c r="G28" s="111" t="s">
        <v>22</v>
      </c>
      <c r="H28" s="112">
        <v>23</v>
      </c>
      <c r="I28" s="117"/>
      <c r="J28" s="117"/>
      <c r="K28" s="111">
        <v>327.645203436457</v>
      </c>
      <c r="M28" s="111" t="s">
        <v>22</v>
      </c>
      <c r="N28" s="112">
        <v>23</v>
      </c>
      <c r="O28" s="117"/>
      <c r="P28" s="117"/>
      <c r="Q28" s="111">
        <v>511.89066340321699</v>
      </c>
      <c r="S28" s="211" t="s">
        <v>63</v>
      </c>
      <c r="T28" s="211"/>
      <c r="U28" s="146">
        <f>W14+W15</f>
        <v>538.11695794732577</v>
      </c>
      <c r="V28" s="172">
        <f>'[1]BH60-烧碱'!$O$17+'[1]BH60-烧碱'!$O$34</f>
        <v>456.7</v>
      </c>
      <c r="W28" s="146">
        <f t="shared" si="6"/>
        <v>81.416957947325784</v>
      </c>
      <c r="X28" s="146"/>
      <c r="Y28" s="211" t="s">
        <v>63</v>
      </c>
      <c r="Z28" s="211"/>
      <c r="AA28" s="146">
        <f>AC13+AC14</f>
        <v>349.20772240839727</v>
      </c>
      <c r="AB28" s="172">
        <f>'[1]BH57-氯化苯'!$O$10+'[1]BH57-氯化苯'!$O$17+'[1]BH57-氯化苯'!$O$34</f>
        <v>263.81168673512252</v>
      </c>
      <c r="AC28" s="146">
        <f t="shared" si="7"/>
        <v>85.396035673274753</v>
      </c>
      <c r="AD28" s="146"/>
      <c r="AE28" s="208" t="s">
        <v>68</v>
      </c>
      <c r="AF28" s="210"/>
      <c r="AG28" s="146">
        <f>AI15+AI16</f>
        <v>1298.3982614041579</v>
      </c>
      <c r="AH28" s="146">
        <f>'[1]BH58-邻硝'!$O$85</f>
        <v>591.19000000000005</v>
      </c>
      <c r="AI28" s="146">
        <f t="shared" si="8"/>
        <v>707.20826140415784</v>
      </c>
      <c r="AJ28" s="145"/>
    </row>
    <row r="29" spans="1:36" x14ac:dyDescent="0.25">
      <c r="A29" s="92" t="s">
        <v>38</v>
      </c>
      <c r="B29" s="93">
        <v>24</v>
      </c>
      <c r="C29" s="128">
        <v>0.72982101884053296</v>
      </c>
      <c r="D29" s="128">
        <v>0.228454869964304</v>
      </c>
      <c r="E29" s="92">
        <v>0.16673116595643001</v>
      </c>
      <c r="G29" s="115" t="s">
        <v>38</v>
      </c>
      <c r="H29" s="114">
        <v>24</v>
      </c>
      <c r="I29" s="116">
        <v>0.72982101884053296</v>
      </c>
      <c r="J29" s="116">
        <v>1.1000000000000001</v>
      </c>
      <c r="K29" s="115">
        <v>0.80280312072458704</v>
      </c>
      <c r="M29" s="115" t="s">
        <v>38</v>
      </c>
      <c r="N29" s="114">
        <v>24</v>
      </c>
      <c r="O29" s="116">
        <v>0.72982101884053296</v>
      </c>
      <c r="P29" s="116">
        <v>0.92500000000000004</v>
      </c>
      <c r="Q29" s="115">
        <v>0.67508444242749299</v>
      </c>
      <c r="S29" s="208" t="s">
        <v>68</v>
      </c>
      <c r="T29" s="210"/>
      <c r="U29" s="146">
        <f>W16+W17</f>
        <v>238.68672011954737</v>
      </c>
      <c r="V29" s="146">
        <f>'[1]BH60-烧碱'!$O$85</f>
        <v>116.74</v>
      </c>
      <c r="W29" s="146">
        <f t="shared" si="6"/>
        <v>121.94672011954738</v>
      </c>
      <c r="X29" s="145"/>
      <c r="Y29" s="208" t="s">
        <v>68</v>
      </c>
      <c r="Z29" s="210"/>
      <c r="AA29" s="146">
        <f>AC15+AC16</f>
        <v>667.14126414959719</v>
      </c>
      <c r="AB29" s="146">
        <f>'[1]BH57-氯化苯'!$O$85</f>
        <v>331.75</v>
      </c>
      <c r="AC29" s="146">
        <f t="shared" si="7"/>
        <v>335.39126414959719</v>
      </c>
      <c r="AD29" s="145"/>
    </row>
    <row r="30" spans="1:36" x14ac:dyDescent="0.25">
      <c r="A30" s="92" t="s">
        <v>39</v>
      </c>
      <c r="B30" s="93">
        <v>25</v>
      </c>
      <c r="C30" s="128">
        <v>4.2849441617047797</v>
      </c>
      <c r="D30" s="128">
        <v>0.70168281489036199</v>
      </c>
      <c r="E30" s="92">
        <v>3.0066716810330401</v>
      </c>
      <c r="G30" s="115" t="s">
        <v>39</v>
      </c>
      <c r="H30" s="114">
        <v>25</v>
      </c>
      <c r="I30" s="116">
        <v>4.2849441617047797</v>
      </c>
      <c r="J30" s="116">
        <v>9.6000000000000002E-2</v>
      </c>
      <c r="K30" s="115">
        <v>0.41135463952365903</v>
      </c>
      <c r="M30" s="115" t="s">
        <v>39</v>
      </c>
      <c r="N30" s="114">
        <v>25</v>
      </c>
      <c r="O30" s="116">
        <v>4.2849441617047797</v>
      </c>
      <c r="P30" s="116"/>
      <c r="Q30" s="115">
        <v>0</v>
      </c>
      <c r="S30" s="211" t="s">
        <v>69</v>
      </c>
      <c r="T30" s="211"/>
      <c r="U30" s="146">
        <f>W18</f>
        <v>-177.021957372392</v>
      </c>
      <c r="V30" s="146">
        <f>-'[1]BH60-烧碱'!$O$157-'[1]BH60-烧碱'!$O$158-'[1]BH60-烧碱'!$O$159</f>
        <v>-137.57</v>
      </c>
      <c r="W30" s="146">
        <f t="shared" si="6"/>
        <v>-39.451957372392002</v>
      </c>
      <c r="X30" s="145" t="s">
        <v>107</v>
      </c>
      <c r="Y30" s="211" t="s">
        <v>69</v>
      </c>
      <c r="Z30" s="211"/>
      <c r="AA30" s="146">
        <f>AC17</f>
        <v>-29.8</v>
      </c>
      <c r="AB30" s="146">
        <f>-'[1]BH57-氯化苯'!$O$156</f>
        <v>-119.44</v>
      </c>
      <c r="AC30" s="146">
        <f t="shared" si="7"/>
        <v>89.64</v>
      </c>
      <c r="AD30" s="145" t="s">
        <v>108</v>
      </c>
    </row>
    <row r="31" spans="1:36" x14ac:dyDescent="0.25">
      <c r="A31" s="92" t="s">
        <v>40</v>
      </c>
      <c r="B31" s="93">
        <v>26</v>
      </c>
      <c r="C31" s="128">
        <v>0.17448447367369199</v>
      </c>
      <c r="D31" s="128">
        <v>32.636409994900603</v>
      </c>
      <c r="E31" s="92">
        <v>5.6945468205590597</v>
      </c>
      <c r="G31" s="115" t="s">
        <v>40</v>
      </c>
      <c r="H31" s="114">
        <v>26</v>
      </c>
      <c r="I31" s="116">
        <v>0.17448447367369199</v>
      </c>
      <c r="J31" s="116">
        <v>160</v>
      </c>
      <c r="K31" s="115">
        <v>27.917515787790801</v>
      </c>
      <c r="M31" s="115" t="s">
        <v>40</v>
      </c>
      <c r="N31" s="114">
        <v>26</v>
      </c>
      <c r="O31" s="116">
        <v>0.17448447367369199</v>
      </c>
      <c r="P31" s="116">
        <v>160</v>
      </c>
      <c r="Q31" s="115">
        <v>27.917515787790801</v>
      </c>
    </row>
    <row r="32" spans="1:36" x14ac:dyDescent="0.25">
      <c r="A32" s="92" t="s">
        <v>109</v>
      </c>
      <c r="B32" s="93">
        <v>27</v>
      </c>
      <c r="C32" s="128">
        <v>1.09675049099794</v>
      </c>
      <c r="D32" s="128">
        <v>1.7950025497195301</v>
      </c>
      <c r="E32" s="92">
        <v>1.96866992774745</v>
      </c>
      <c r="G32" s="115" t="s">
        <v>109</v>
      </c>
      <c r="H32" s="114">
        <v>27</v>
      </c>
      <c r="I32" s="116">
        <v>1.09675049099794</v>
      </c>
      <c r="J32" s="116">
        <v>35</v>
      </c>
      <c r="K32" s="115">
        <v>38.386267184927803</v>
      </c>
      <c r="M32" s="115" t="s">
        <v>110</v>
      </c>
      <c r="N32" s="114">
        <v>27</v>
      </c>
      <c r="O32" s="116">
        <v>20.2256417806855</v>
      </c>
      <c r="P32" s="116">
        <v>0.32</v>
      </c>
      <c r="Q32" s="115">
        <v>6.47220536981935</v>
      </c>
    </row>
    <row r="33" spans="1:17" x14ac:dyDescent="0.25">
      <c r="A33" s="92" t="s">
        <v>111</v>
      </c>
      <c r="B33" s="93">
        <v>28</v>
      </c>
      <c r="C33" s="128"/>
      <c r="D33" s="128"/>
      <c r="E33" s="92">
        <v>0</v>
      </c>
      <c r="G33" s="115" t="s">
        <v>112</v>
      </c>
      <c r="H33" s="114">
        <v>28</v>
      </c>
      <c r="I33" s="116">
        <v>0.68346190991788602</v>
      </c>
      <c r="J33" s="116">
        <v>50</v>
      </c>
      <c r="K33" s="115">
        <v>34.173095495894302</v>
      </c>
      <c r="M33" s="115" t="s">
        <v>113</v>
      </c>
      <c r="N33" s="114">
        <v>28</v>
      </c>
      <c r="O33" s="116">
        <v>1.09675049099794</v>
      </c>
      <c r="P33" s="116"/>
      <c r="Q33" s="115">
        <v>0</v>
      </c>
    </row>
    <row r="34" spans="1:17" x14ac:dyDescent="0.25">
      <c r="A34" s="92" t="s">
        <v>114</v>
      </c>
      <c r="B34" s="93">
        <v>29</v>
      </c>
      <c r="C34" s="128">
        <v>0.68346190991788602</v>
      </c>
      <c r="D34" s="128">
        <v>745.74196838347802</v>
      </c>
      <c r="E34" s="92">
        <v>509.686230017296</v>
      </c>
      <c r="G34" s="115" t="s">
        <v>115</v>
      </c>
      <c r="H34" s="114">
        <v>29</v>
      </c>
      <c r="I34" s="116">
        <v>174.21172521102801</v>
      </c>
      <c r="J34" s="116">
        <v>1.1000000000000001</v>
      </c>
      <c r="K34" s="115">
        <v>191.63289773213</v>
      </c>
      <c r="M34" s="115" t="s">
        <v>114</v>
      </c>
      <c r="N34" s="114">
        <v>29</v>
      </c>
      <c r="O34" s="116">
        <v>0.68346190991788602</v>
      </c>
      <c r="P34" s="116">
        <v>46</v>
      </c>
      <c r="Q34" s="115">
        <v>31.439247856222799</v>
      </c>
    </row>
    <row r="35" spans="1:17" x14ac:dyDescent="0.25">
      <c r="A35" s="92" t="s">
        <v>116</v>
      </c>
      <c r="B35" s="141">
        <v>30</v>
      </c>
      <c r="C35" s="128">
        <v>174.21172521102801</v>
      </c>
      <c r="D35" s="128">
        <v>4.5690973992860803E-2</v>
      </c>
      <c r="E35" s="92">
        <v>7.9599034058684701</v>
      </c>
      <c r="G35" s="115" t="s">
        <v>117</v>
      </c>
      <c r="H35" s="114">
        <v>30</v>
      </c>
      <c r="I35" s="116">
        <v>192.866849441721</v>
      </c>
      <c r="J35" s="116">
        <v>0.12</v>
      </c>
      <c r="K35" s="115">
        <v>23.144021933006499</v>
      </c>
      <c r="M35" s="115" t="s">
        <v>116</v>
      </c>
      <c r="N35" s="114">
        <v>30</v>
      </c>
      <c r="O35" s="116">
        <v>174.21172521102801</v>
      </c>
      <c r="P35" s="116">
        <v>0.161</v>
      </c>
      <c r="Q35" s="115">
        <v>28.048087758975399</v>
      </c>
    </row>
    <row r="36" spans="1:17" x14ac:dyDescent="0.25">
      <c r="A36" s="92" t="s">
        <v>118</v>
      </c>
      <c r="B36" s="141">
        <v>31</v>
      </c>
      <c r="C36" s="128">
        <v>192.866849441721</v>
      </c>
      <c r="D36" s="128"/>
      <c r="E36" s="92">
        <v>0</v>
      </c>
      <c r="G36" s="115" t="s">
        <v>119</v>
      </c>
      <c r="H36" s="114">
        <v>31</v>
      </c>
      <c r="I36" s="116">
        <v>0.25971262321530703</v>
      </c>
      <c r="J36" s="116">
        <v>19</v>
      </c>
      <c r="K36" s="115">
        <v>4.9345398410908397</v>
      </c>
      <c r="M36" s="115" t="s">
        <v>118</v>
      </c>
      <c r="N36" s="114">
        <v>31</v>
      </c>
      <c r="O36" s="116">
        <v>192.866849441721</v>
      </c>
      <c r="P36" s="116">
        <v>1.92</v>
      </c>
      <c r="Q36" s="115">
        <v>370.30435092810399</v>
      </c>
    </row>
    <row r="37" spans="1:17" x14ac:dyDescent="0.25">
      <c r="A37" s="92" t="s">
        <v>120</v>
      </c>
      <c r="B37" s="141">
        <v>32</v>
      </c>
      <c r="C37" s="128">
        <v>0.25971262321530703</v>
      </c>
      <c r="D37" s="128">
        <v>9.7909229984701707</v>
      </c>
      <c r="E37" s="92">
        <v>2.54282629563177</v>
      </c>
      <c r="G37" s="115" t="s">
        <v>121</v>
      </c>
      <c r="H37" s="114">
        <v>32</v>
      </c>
      <c r="I37" s="115">
        <v>2</v>
      </c>
      <c r="J37" s="116">
        <v>0</v>
      </c>
      <c r="K37" s="115">
        <v>0</v>
      </c>
      <c r="M37" s="115" t="s">
        <v>120</v>
      </c>
      <c r="N37" s="114">
        <v>32</v>
      </c>
      <c r="O37" s="116">
        <v>0.25971262321530703</v>
      </c>
      <c r="P37" s="116">
        <v>27</v>
      </c>
      <c r="Q37" s="115">
        <v>7.0122408268132999</v>
      </c>
    </row>
    <row r="38" spans="1:17" x14ac:dyDescent="0.25">
      <c r="A38" s="150"/>
      <c r="B38" s="141">
        <v>33</v>
      </c>
      <c r="C38" s="92"/>
      <c r="D38" s="128"/>
      <c r="E38" s="92"/>
      <c r="G38" s="115" t="s">
        <v>122</v>
      </c>
      <c r="H38" s="114">
        <v>33</v>
      </c>
      <c r="I38" s="115">
        <v>20.2256417806855</v>
      </c>
      <c r="J38" s="116">
        <v>1.2E-2</v>
      </c>
      <c r="K38" s="115">
        <v>0.242707701368226</v>
      </c>
      <c r="M38" s="115" t="s">
        <v>123</v>
      </c>
      <c r="N38" s="114">
        <v>33</v>
      </c>
      <c r="O38" s="115">
        <v>199.68772173225699</v>
      </c>
      <c r="P38" s="116">
        <v>0.25</v>
      </c>
      <c r="Q38" s="115">
        <v>49.921930433064198</v>
      </c>
    </row>
    <row r="39" spans="1:17" x14ac:dyDescent="0.25">
      <c r="A39" s="150"/>
      <c r="B39" s="141">
        <v>34</v>
      </c>
      <c r="C39" s="92"/>
      <c r="D39" s="128"/>
      <c r="E39" s="92"/>
      <c r="G39" s="115" t="s">
        <v>124</v>
      </c>
      <c r="H39" s="114">
        <v>34</v>
      </c>
      <c r="I39" s="115">
        <v>30</v>
      </c>
      <c r="J39" s="116">
        <v>0.2</v>
      </c>
      <c r="K39" s="115">
        <v>6</v>
      </c>
      <c r="M39" s="115" t="s">
        <v>125</v>
      </c>
      <c r="N39" s="114">
        <v>34</v>
      </c>
      <c r="O39" s="115">
        <v>30</v>
      </c>
      <c r="P39" s="116">
        <v>-0.33</v>
      </c>
      <c r="Q39" s="115">
        <v>-9.9</v>
      </c>
    </row>
    <row r="40" spans="1:17" x14ac:dyDescent="0.25">
      <c r="A40" s="150"/>
      <c r="B40" s="141">
        <v>35</v>
      </c>
      <c r="C40" s="92"/>
      <c r="D40" s="128"/>
      <c r="E40" s="92"/>
      <c r="G40" s="115"/>
      <c r="H40" s="114">
        <v>35</v>
      </c>
      <c r="I40" s="116"/>
      <c r="J40" s="116"/>
      <c r="K40" s="115"/>
      <c r="M40" s="115" t="s">
        <v>126</v>
      </c>
      <c r="N40" s="114">
        <v>35</v>
      </c>
      <c r="O40" s="115">
        <v>13</v>
      </c>
      <c r="P40" s="116">
        <v>0</v>
      </c>
      <c r="Q40" s="115">
        <v>0</v>
      </c>
    </row>
    <row r="41" spans="1:17" x14ac:dyDescent="0.25">
      <c r="A41" s="150"/>
      <c r="B41" s="93">
        <v>36</v>
      </c>
      <c r="C41" s="92"/>
      <c r="D41" s="128"/>
      <c r="E41" s="92"/>
      <c r="G41" s="115"/>
      <c r="H41" s="114">
        <v>36</v>
      </c>
      <c r="I41" s="116"/>
      <c r="J41" s="116"/>
      <c r="K41" s="115"/>
      <c r="M41" s="115"/>
      <c r="N41" s="114">
        <v>36</v>
      </c>
      <c r="O41" s="115"/>
      <c r="P41" s="116"/>
      <c r="Q41" s="115"/>
    </row>
    <row r="42" spans="1:17" x14ac:dyDescent="0.25">
      <c r="A42" s="88" t="s">
        <v>24</v>
      </c>
      <c r="B42" s="89">
        <v>37</v>
      </c>
      <c r="C42" s="88"/>
      <c r="D42" s="88"/>
      <c r="E42" s="88">
        <v>35.139706112821401</v>
      </c>
      <c r="G42" s="111" t="s">
        <v>24</v>
      </c>
      <c r="H42" s="112">
        <v>37</v>
      </c>
      <c r="I42" s="111"/>
      <c r="J42" s="111"/>
      <c r="K42" s="111">
        <v>42.336138945578199</v>
      </c>
      <c r="M42" s="111" t="s">
        <v>24</v>
      </c>
      <c r="N42" s="112">
        <v>37</v>
      </c>
      <c r="O42" s="111"/>
      <c r="P42" s="111"/>
      <c r="Q42" s="111">
        <v>124.450516385768</v>
      </c>
    </row>
    <row r="43" spans="1:17" x14ac:dyDescent="0.25">
      <c r="A43" s="88" t="s">
        <v>26</v>
      </c>
      <c r="B43" s="89">
        <v>38</v>
      </c>
      <c r="C43" s="88"/>
      <c r="D43" s="88"/>
      <c r="E43" s="88">
        <v>203.54701400672599</v>
      </c>
      <c r="G43" s="111" t="s">
        <v>26</v>
      </c>
      <c r="H43" s="112">
        <v>38</v>
      </c>
      <c r="I43" s="111"/>
      <c r="J43" s="111"/>
      <c r="K43" s="111">
        <v>624.80512520401896</v>
      </c>
      <c r="M43" s="111" t="s">
        <v>26</v>
      </c>
      <c r="N43" s="112">
        <v>38</v>
      </c>
      <c r="O43" s="111"/>
      <c r="P43" s="111"/>
      <c r="Q43" s="111">
        <v>1173.9477450183899</v>
      </c>
    </row>
    <row r="44" spans="1:17" x14ac:dyDescent="0.25">
      <c r="A44" s="92" t="s">
        <v>55</v>
      </c>
      <c r="B44" s="93">
        <v>39</v>
      </c>
      <c r="C44" s="92"/>
      <c r="D44" s="92"/>
      <c r="E44" s="92"/>
      <c r="G44" s="115" t="s">
        <v>55</v>
      </c>
      <c r="H44" s="114">
        <v>39</v>
      </c>
      <c r="I44" s="115"/>
      <c r="J44" s="115"/>
      <c r="K44" s="115"/>
      <c r="M44" s="115" t="s">
        <v>55</v>
      </c>
      <c r="N44" s="114">
        <v>39</v>
      </c>
      <c r="O44" s="115"/>
      <c r="P44" s="115"/>
      <c r="Q44" s="115"/>
    </row>
    <row r="45" spans="1:17" x14ac:dyDescent="0.25">
      <c r="A45" s="92"/>
      <c r="B45" s="93">
        <v>40</v>
      </c>
      <c r="C45" s="92"/>
      <c r="D45" s="92"/>
      <c r="E45" s="92"/>
      <c r="G45" s="115"/>
      <c r="H45" s="114">
        <v>40</v>
      </c>
      <c r="I45" s="115"/>
      <c r="J45" s="115"/>
      <c r="K45" s="115"/>
      <c r="M45" s="115"/>
      <c r="N45" s="114">
        <v>40</v>
      </c>
      <c r="O45" s="115"/>
      <c r="P45" s="115"/>
      <c r="Q45" s="115"/>
    </row>
    <row r="46" spans="1:17" x14ac:dyDescent="0.25">
      <c r="A46" s="92"/>
      <c r="B46" s="93">
        <v>41</v>
      </c>
      <c r="C46" s="92"/>
      <c r="D46" s="92"/>
      <c r="E46" s="92"/>
      <c r="G46" s="115"/>
      <c r="H46" s="114">
        <v>41</v>
      </c>
      <c r="I46" s="115"/>
      <c r="J46" s="115"/>
      <c r="K46" s="115"/>
      <c r="M46" s="115"/>
      <c r="N46" s="114">
        <v>41</v>
      </c>
      <c r="O46" s="115"/>
      <c r="P46" s="115"/>
      <c r="Q46" s="115"/>
    </row>
    <row r="47" spans="1:17" x14ac:dyDescent="0.25">
      <c r="A47" s="88" t="s">
        <v>27</v>
      </c>
      <c r="B47" s="89">
        <v>42</v>
      </c>
      <c r="C47" s="88"/>
      <c r="D47" s="88"/>
      <c r="E47" s="88">
        <v>-177.021957372392</v>
      </c>
      <c r="G47" s="111" t="s">
        <v>27</v>
      </c>
      <c r="H47" s="112">
        <v>42</v>
      </c>
      <c r="I47" s="111"/>
      <c r="J47" s="111"/>
      <c r="K47" s="111">
        <v>-29.8</v>
      </c>
      <c r="M47" s="111" t="s">
        <v>27</v>
      </c>
      <c r="N47" s="112">
        <v>42</v>
      </c>
      <c r="O47" s="111"/>
      <c r="P47" s="111"/>
      <c r="Q47" s="111">
        <v>0</v>
      </c>
    </row>
    <row r="48" spans="1:17" x14ac:dyDescent="0.25">
      <c r="A48" s="92" t="s">
        <v>127</v>
      </c>
      <c r="B48" s="93">
        <v>43</v>
      </c>
      <c r="C48" s="92">
        <v>200</v>
      </c>
      <c r="D48" s="128">
        <v>-2.6193377343719799E-2</v>
      </c>
      <c r="E48" s="92">
        <v>-5.2386754687439598</v>
      </c>
      <c r="G48" s="115" t="s">
        <v>128</v>
      </c>
      <c r="H48" s="114">
        <v>43</v>
      </c>
      <c r="I48" s="115">
        <v>500</v>
      </c>
      <c r="J48" s="116">
        <v>-0.04</v>
      </c>
      <c r="K48" s="115">
        <v>-20</v>
      </c>
      <c r="M48" s="115" t="s">
        <v>129</v>
      </c>
      <c r="N48" s="114">
        <v>43</v>
      </c>
      <c r="O48" s="115"/>
      <c r="P48" s="116"/>
      <c r="Q48" s="115">
        <v>0</v>
      </c>
    </row>
    <row r="49" spans="1:17" x14ac:dyDescent="0.25">
      <c r="A49" s="92" t="s">
        <v>130</v>
      </c>
      <c r="B49" s="93">
        <v>44</v>
      </c>
      <c r="C49" s="92"/>
      <c r="D49" s="128"/>
      <c r="E49" s="92">
        <v>0</v>
      </c>
      <c r="G49" s="115" t="s">
        <v>131</v>
      </c>
      <c r="H49" s="114">
        <v>44</v>
      </c>
      <c r="I49" s="115">
        <v>10</v>
      </c>
      <c r="J49" s="116">
        <v>-0.98</v>
      </c>
      <c r="K49" s="115">
        <v>-9.8000000000000007</v>
      </c>
      <c r="M49" s="115" t="s">
        <v>132</v>
      </c>
      <c r="N49" s="114">
        <v>44</v>
      </c>
      <c r="O49" s="115"/>
      <c r="P49" s="116"/>
      <c r="Q49" s="115"/>
    </row>
    <row r="50" spans="1:17" x14ac:dyDescent="0.25">
      <c r="A50" s="92" t="s">
        <v>133</v>
      </c>
      <c r="B50" s="93">
        <v>45</v>
      </c>
      <c r="C50" s="92">
        <v>100</v>
      </c>
      <c r="D50" s="128">
        <v>-1.34040460591746E-3</v>
      </c>
      <c r="E50" s="92">
        <v>-0.13404046059174601</v>
      </c>
      <c r="G50" s="115"/>
      <c r="H50" s="114">
        <v>45</v>
      </c>
      <c r="I50" s="115"/>
      <c r="J50" s="116"/>
      <c r="K50" s="115"/>
      <c r="M50" s="115"/>
      <c r="N50" s="114">
        <v>45</v>
      </c>
      <c r="O50" s="115"/>
      <c r="P50" s="116"/>
      <c r="Q50" s="115"/>
    </row>
    <row r="51" spans="1:17" x14ac:dyDescent="0.25">
      <c r="A51" s="92" t="s">
        <v>134</v>
      </c>
      <c r="B51" s="93">
        <v>46</v>
      </c>
      <c r="C51" s="92"/>
      <c r="D51" s="128"/>
      <c r="E51" s="92">
        <v>0</v>
      </c>
      <c r="G51" s="115"/>
      <c r="H51" s="114">
        <v>46</v>
      </c>
      <c r="I51" s="115"/>
      <c r="J51" s="116"/>
      <c r="K51" s="115"/>
      <c r="M51" s="115"/>
      <c r="N51" s="114">
        <v>46</v>
      </c>
      <c r="O51" s="115"/>
      <c r="P51" s="116"/>
      <c r="Q51" s="115"/>
    </row>
    <row r="52" spans="1:17" x14ac:dyDescent="0.25">
      <c r="A52" s="92" t="s">
        <v>135</v>
      </c>
      <c r="B52" s="93">
        <v>47</v>
      </c>
      <c r="C52" s="92"/>
      <c r="D52" s="128"/>
      <c r="E52" s="92">
        <v>0</v>
      </c>
      <c r="G52" s="115"/>
      <c r="H52" s="114">
        <v>47</v>
      </c>
      <c r="I52" s="115"/>
      <c r="J52" s="116"/>
      <c r="K52" s="115"/>
      <c r="M52" s="115"/>
      <c r="N52" s="114">
        <v>47</v>
      </c>
      <c r="O52" s="115"/>
      <c r="P52" s="116"/>
      <c r="Q52" s="115"/>
    </row>
    <row r="53" spans="1:17" x14ac:dyDescent="0.25">
      <c r="A53" s="127" t="s">
        <v>136</v>
      </c>
      <c r="B53" s="93">
        <v>48</v>
      </c>
      <c r="C53" s="92">
        <v>200</v>
      </c>
      <c r="D53" s="128">
        <v>-0.26927227105644502</v>
      </c>
      <c r="E53" s="92">
        <v>-53.854454211289003</v>
      </c>
      <c r="G53" s="115"/>
      <c r="H53" s="114">
        <v>48</v>
      </c>
      <c r="I53" s="115"/>
      <c r="J53" s="116"/>
      <c r="K53" s="115"/>
      <c r="M53" s="115"/>
      <c r="N53" s="114">
        <v>48</v>
      </c>
      <c r="O53" s="115"/>
      <c r="P53" s="116"/>
      <c r="Q53" s="115"/>
    </row>
    <row r="54" spans="1:17" x14ac:dyDescent="0.25">
      <c r="A54" s="127" t="s">
        <v>137</v>
      </c>
      <c r="B54" s="93">
        <v>49</v>
      </c>
      <c r="C54" s="92">
        <v>15900</v>
      </c>
      <c r="D54" s="128">
        <v>-7.4084771843878601E-3</v>
      </c>
      <c r="E54" s="92">
        <v>-117.794787231767</v>
      </c>
      <c r="G54" s="115"/>
      <c r="H54" s="114">
        <v>49</v>
      </c>
      <c r="I54" s="115"/>
      <c r="J54" s="116"/>
      <c r="K54" s="115"/>
      <c r="M54" s="115"/>
      <c r="N54" s="114">
        <v>49</v>
      </c>
      <c r="O54" s="115"/>
      <c r="P54" s="115"/>
      <c r="Q54" s="115"/>
    </row>
    <row r="55" spans="1:17" x14ac:dyDescent="0.25">
      <c r="A55" s="127"/>
      <c r="B55" s="93">
        <v>50</v>
      </c>
      <c r="C55" s="92"/>
      <c r="D55" s="128"/>
      <c r="E55" s="92"/>
      <c r="G55" s="115"/>
      <c r="H55" s="114">
        <v>50</v>
      </c>
      <c r="I55" s="115"/>
      <c r="J55" s="115"/>
      <c r="K55" s="115"/>
      <c r="M55" s="115"/>
      <c r="N55" s="114">
        <v>50</v>
      </c>
      <c r="O55" s="115"/>
      <c r="P55" s="115"/>
      <c r="Q55" s="115"/>
    </row>
    <row r="56" spans="1:17" x14ac:dyDescent="0.25">
      <c r="A56" s="127"/>
      <c r="B56" s="93">
        <v>51</v>
      </c>
      <c r="C56" s="92"/>
      <c r="D56" s="128"/>
      <c r="E56" s="92"/>
      <c r="G56" s="115"/>
      <c r="H56" s="114">
        <v>51</v>
      </c>
      <c r="I56" s="115"/>
      <c r="J56" s="115"/>
      <c r="K56" s="115"/>
      <c r="M56" s="115"/>
      <c r="N56" s="114">
        <v>51</v>
      </c>
      <c r="O56" s="115"/>
      <c r="P56" s="115"/>
      <c r="Q56" s="115"/>
    </row>
    <row r="57" spans="1:17" x14ac:dyDescent="0.25">
      <c r="A57" s="92"/>
      <c r="B57" s="93">
        <v>52</v>
      </c>
      <c r="C57" s="92"/>
      <c r="D57" s="92"/>
      <c r="E57" s="92"/>
      <c r="G57" s="115"/>
      <c r="H57" s="114">
        <v>52</v>
      </c>
      <c r="I57" s="115"/>
      <c r="J57" s="115"/>
      <c r="K57" s="115"/>
      <c r="M57" s="115"/>
      <c r="N57" s="114">
        <v>52</v>
      </c>
      <c r="O57" s="115"/>
      <c r="P57" s="115"/>
      <c r="Q57" s="115"/>
    </row>
    <row r="58" spans="1:17" x14ac:dyDescent="0.25">
      <c r="A58" s="135" t="s">
        <v>28</v>
      </c>
      <c r="B58" s="136">
        <v>53</v>
      </c>
      <c r="C58" s="135"/>
      <c r="D58" s="135"/>
      <c r="E58" s="135">
        <v>817.85547313131894</v>
      </c>
      <c r="G58" s="121" t="s">
        <v>28</v>
      </c>
      <c r="H58" s="122">
        <v>53</v>
      </c>
      <c r="I58" s="121"/>
      <c r="J58" s="121"/>
      <c r="K58" s="121">
        <v>5292.7407395639602</v>
      </c>
      <c r="M58" s="121" t="s">
        <v>28</v>
      </c>
      <c r="N58" s="122">
        <v>53</v>
      </c>
      <c r="O58" s="121"/>
      <c r="P58" s="121"/>
      <c r="Q58" s="121">
        <v>6616.9268589528901</v>
      </c>
    </row>
    <row r="59" spans="1:17" x14ac:dyDescent="0.25">
      <c r="A59" s="92" t="s">
        <v>138</v>
      </c>
      <c r="B59" s="93">
        <v>54</v>
      </c>
      <c r="C59" s="92"/>
      <c r="D59" s="92"/>
      <c r="E59" s="138">
        <v>24818.90625</v>
      </c>
      <c r="G59" s="115" t="s">
        <v>70</v>
      </c>
      <c r="H59" s="114">
        <v>54</v>
      </c>
      <c r="I59" s="115"/>
      <c r="J59" s="115"/>
      <c r="K59" s="137">
        <v>9800</v>
      </c>
      <c r="M59" s="115" t="s">
        <v>70</v>
      </c>
      <c r="N59" s="114">
        <v>54</v>
      </c>
      <c r="O59" s="115"/>
      <c r="P59" s="115"/>
      <c r="Q59" s="137">
        <f>Q60+Q61+Q62</f>
        <v>7120</v>
      </c>
    </row>
    <row r="60" spans="1:17" ht="14.4" x14ac:dyDescent="0.15">
      <c r="A60" s="123"/>
      <c r="B60" s="123"/>
      <c r="C60" s="123"/>
      <c r="D60" s="123"/>
      <c r="E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 t="s">
        <v>139</v>
      </c>
      <c r="Q60" s="123">
        <v>4550</v>
      </c>
    </row>
    <row r="61" spans="1:17" ht="14.4" x14ac:dyDescent="0.15">
      <c r="A61" s="123"/>
      <c r="B61" s="123"/>
      <c r="C61" s="123"/>
      <c r="D61" s="123"/>
      <c r="E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 t="s">
        <v>140</v>
      </c>
      <c r="Q61" s="123">
        <v>2450</v>
      </c>
    </row>
    <row r="62" spans="1:17" ht="14.4" x14ac:dyDescent="0.15">
      <c r="A62" s="123" t="s">
        <v>141</v>
      </c>
      <c r="B62" s="123"/>
      <c r="C62" s="123"/>
      <c r="D62" s="123"/>
      <c r="E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 t="s">
        <v>142</v>
      </c>
      <c r="Q62" s="123">
        <v>120</v>
      </c>
    </row>
    <row r="63" spans="1:17" x14ac:dyDescent="0.25">
      <c r="E63" s="162"/>
    </row>
  </sheetData>
  <mergeCells count="71">
    <mergeCell ref="AG4:AG5"/>
    <mergeCell ref="AH4:AH5"/>
    <mergeCell ref="AI4:AI5"/>
    <mergeCell ref="AA4:AA5"/>
    <mergeCell ref="AB4:AB5"/>
    <mergeCell ref="AC4:AC5"/>
    <mergeCell ref="AE3:AE5"/>
    <mergeCell ref="AF3:AF5"/>
    <mergeCell ref="U4:U5"/>
    <mergeCell ref="V4:V5"/>
    <mergeCell ref="W4:W5"/>
    <mergeCell ref="Y3:Y5"/>
    <mergeCell ref="Z3:Z5"/>
    <mergeCell ref="O4:O5"/>
    <mergeCell ref="P4:P5"/>
    <mergeCell ref="Q4:Q5"/>
    <mergeCell ref="S3:S5"/>
    <mergeCell ref="T3:T5"/>
    <mergeCell ref="S29:T29"/>
    <mergeCell ref="Y29:Z29"/>
    <mergeCell ref="S30:T30"/>
    <mergeCell ref="Y30:Z30"/>
    <mergeCell ref="A3:A5"/>
    <mergeCell ref="B3:B5"/>
    <mergeCell ref="C4:C5"/>
    <mergeCell ref="D4:D5"/>
    <mergeCell ref="E4:E5"/>
    <mergeCell ref="G3:G5"/>
    <mergeCell ref="H3:H5"/>
    <mergeCell ref="I4:I5"/>
    <mergeCell ref="J4:J5"/>
    <mergeCell ref="K4:K5"/>
    <mergeCell ref="M3:M5"/>
    <mergeCell ref="N3:N5"/>
    <mergeCell ref="S27:T27"/>
    <mergeCell ref="Y27:Z27"/>
    <mergeCell ref="AE27:AF27"/>
    <mergeCell ref="S28:T28"/>
    <mergeCell ref="Y28:Z28"/>
    <mergeCell ref="AE28:AF28"/>
    <mergeCell ref="S25:T25"/>
    <mergeCell ref="Y25:Z25"/>
    <mergeCell ref="AE25:AF25"/>
    <mergeCell ref="S26:T26"/>
    <mergeCell ref="Y26:Z26"/>
    <mergeCell ref="AE26:AF26"/>
    <mergeCell ref="S23:T23"/>
    <mergeCell ref="Y23:Z23"/>
    <mergeCell ref="AE23:AF23"/>
    <mergeCell ref="S24:T24"/>
    <mergeCell ref="Y24:Z24"/>
    <mergeCell ref="AE24:AF24"/>
    <mergeCell ref="S21:X21"/>
    <mergeCell ref="Y21:AD21"/>
    <mergeCell ref="AE21:AJ21"/>
    <mergeCell ref="S22:T22"/>
    <mergeCell ref="Y22:Z22"/>
    <mergeCell ref="AE22:AF22"/>
    <mergeCell ref="AE1:AI1"/>
    <mergeCell ref="P2:Q2"/>
    <mergeCell ref="C3:E3"/>
    <mergeCell ref="I3:K3"/>
    <mergeCell ref="O3:Q3"/>
    <mergeCell ref="U3:W3"/>
    <mergeCell ref="AA3:AC3"/>
    <mergeCell ref="AG3:AI3"/>
    <mergeCell ref="A1:E1"/>
    <mergeCell ref="G1:K1"/>
    <mergeCell ref="M1:Q1"/>
    <mergeCell ref="S1:W1"/>
    <mergeCell ref="Y1:AC1"/>
  </mergeCells>
  <phoneticPr fontId="6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64"/>
  <sheetViews>
    <sheetView workbookViewId="0">
      <selection activeCell="K8" sqref="K8"/>
    </sheetView>
  </sheetViews>
  <sheetFormatPr defaultColWidth="9" defaultRowHeight="15.6" x14ac:dyDescent="0.25"/>
  <cols>
    <col min="1" max="1" width="16.44140625" style="65" customWidth="1"/>
    <col min="2" max="2" width="4.33203125" style="65" customWidth="1"/>
    <col min="3" max="3" width="12.33203125" style="65" customWidth="1"/>
    <col min="4" max="4" width="12.109375" style="65" customWidth="1"/>
    <col min="5" max="5" width="13.33203125" style="65" customWidth="1"/>
    <col min="6" max="6" width="4.88671875" style="65" customWidth="1"/>
    <col min="7" max="7" width="15.109375" style="65" customWidth="1"/>
    <col min="8" max="8" width="3.88671875" style="65" customWidth="1"/>
    <col min="9" max="11" width="12.21875" style="65" customWidth="1"/>
    <col min="12" max="12" width="2.77734375" style="65" customWidth="1"/>
    <col min="13" max="13" width="15.33203125" style="65" customWidth="1"/>
    <col min="14" max="14" width="4.109375" style="65" customWidth="1"/>
    <col min="15" max="15" width="11.21875" style="65" customWidth="1"/>
    <col min="16" max="16" width="13.88671875" style="65" customWidth="1"/>
    <col min="17" max="17" width="12" style="65" customWidth="1"/>
    <col min="18" max="18" width="4.33203125" style="65" customWidth="1"/>
    <col min="19" max="19" width="15.44140625" style="65" customWidth="1"/>
    <col min="20" max="20" width="5.88671875" style="65" customWidth="1"/>
    <col min="21" max="23" width="11.77734375" style="65" customWidth="1"/>
    <col min="25" max="25" width="12.77734375" customWidth="1"/>
    <col min="26" max="26" width="6.109375" customWidth="1"/>
    <col min="27" max="27" width="12.21875" customWidth="1"/>
    <col min="28" max="28" width="10.44140625" customWidth="1"/>
    <col min="29" max="30" width="11.109375" customWidth="1"/>
    <col min="31" max="31" width="14" style="65" customWidth="1"/>
    <col min="32" max="32" width="6" style="65" customWidth="1"/>
    <col min="33" max="33" width="12.33203125" style="65" customWidth="1"/>
    <col min="34" max="34" width="12.109375" style="65" customWidth="1"/>
    <col min="35" max="35" width="13.33203125" style="65" customWidth="1"/>
    <col min="36" max="36" width="4.88671875" style="65" customWidth="1"/>
    <col min="37" max="37" width="15.109375" style="65" customWidth="1"/>
    <col min="38" max="38" width="3.88671875" style="65" customWidth="1"/>
    <col min="39" max="41" width="12.21875" style="65" customWidth="1"/>
    <col min="42" max="42" width="10.21875" style="65" customWidth="1"/>
    <col min="43" max="43" width="15.33203125" style="65" customWidth="1"/>
    <col min="44" max="44" width="4.109375" style="65" customWidth="1"/>
    <col min="45" max="45" width="11.21875" style="65" customWidth="1"/>
    <col min="46" max="46" width="13.88671875" style="65" customWidth="1"/>
    <col min="47" max="47" width="12" style="65" customWidth="1"/>
    <col min="48" max="48" width="8.44140625" style="65" customWidth="1"/>
    <col min="49" max="256" width="9" style="65"/>
    <col min="257" max="257" width="16.44140625" style="65" customWidth="1"/>
    <col min="258" max="258" width="4.33203125" style="65" customWidth="1"/>
    <col min="259" max="259" width="12.33203125" style="65" customWidth="1"/>
    <col min="260" max="260" width="12.109375" style="65" customWidth="1"/>
    <col min="261" max="261" width="13.33203125" style="65" customWidth="1"/>
    <col min="262" max="262" width="9" style="65"/>
    <col min="263" max="263" width="24.88671875" style="65" customWidth="1"/>
    <col min="264" max="264" width="5.88671875" style="65" customWidth="1"/>
    <col min="265" max="267" width="11.77734375" style="65" customWidth="1"/>
    <col min="268" max="268" width="9" style="65"/>
    <col min="269" max="269" width="15.109375" style="65" customWidth="1"/>
    <col min="270" max="270" width="3.88671875" style="65" customWidth="1"/>
    <col min="271" max="273" width="12.21875" style="65" customWidth="1"/>
    <col min="274" max="274" width="9" style="65"/>
    <col min="275" max="275" width="15.33203125" style="65" customWidth="1"/>
    <col min="276" max="276" width="4.109375" style="65" customWidth="1"/>
    <col min="277" max="277" width="11.21875" style="65" customWidth="1"/>
    <col min="278" max="278" width="13.88671875" style="65" customWidth="1"/>
    <col min="279" max="279" width="12" style="65" customWidth="1"/>
    <col min="280" max="512" width="9" style="65"/>
    <col min="513" max="513" width="16.44140625" style="65" customWidth="1"/>
    <col min="514" max="514" width="4.33203125" style="65" customWidth="1"/>
    <col min="515" max="515" width="12.33203125" style="65" customWidth="1"/>
    <col min="516" max="516" width="12.109375" style="65" customWidth="1"/>
    <col min="517" max="517" width="13.33203125" style="65" customWidth="1"/>
    <col min="518" max="518" width="9" style="65"/>
    <col min="519" max="519" width="24.88671875" style="65" customWidth="1"/>
    <col min="520" max="520" width="5.88671875" style="65" customWidth="1"/>
    <col min="521" max="523" width="11.77734375" style="65" customWidth="1"/>
    <col min="524" max="524" width="9" style="65"/>
    <col min="525" max="525" width="15.109375" style="65" customWidth="1"/>
    <col min="526" max="526" width="3.88671875" style="65" customWidth="1"/>
    <col min="527" max="529" width="12.21875" style="65" customWidth="1"/>
    <col min="530" max="530" width="9" style="65"/>
    <col min="531" max="531" width="15.33203125" style="65" customWidth="1"/>
    <col min="532" max="532" width="4.109375" style="65" customWidth="1"/>
    <col min="533" max="533" width="11.21875" style="65" customWidth="1"/>
    <col min="534" max="534" width="13.88671875" style="65" customWidth="1"/>
    <col min="535" max="535" width="12" style="65" customWidth="1"/>
    <col min="536" max="768" width="9" style="65"/>
    <col min="769" max="769" width="16.44140625" style="65" customWidth="1"/>
    <col min="770" max="770" width="4.33203125" style="65" customWidth="1"/>
    <col min="771" max="771" width="12.33203125" style="65" customWidth="1"/>
    <col min="772" max="772" width="12.109375" style="65" customWidth="1"/>
    <col min="773" max="773" width="13.33203125" style="65" customWidth="1"/>
    <col min="774" max="774" width="9" style="65"/>
    <col min="775" max="775" width="24.88671875" style="65" customWidth="1"/>
    <col min="776" max="776" width="5.88671875" style="65" customWidth="1"/>
    <col min="777" max="779" width="11.77734375" style="65" customWidth="1"/>
    <col min="780" max="780" width="9" style="65"/>
    <col min="781" max="781" width="15.109375" style="65" customWidth="1"/>
    <col min="782" max="782" width="3.88671875" style="65" customWidth="1"/>
    <col min="783" max="785" width="12.21875" style="65" customWidth="1"/>
    <col min="786" max="786" width="9" style="65"/>
    <col min="787" max="787" width="15.33203125" style="65" customWidth="1"/>
    <col min="788" max="788" width="4.109375" style="65" customWidth="1"/>
    <col min="789" max="789" width="11.21875" style="65" customWidth="1"/>
    <col min="790" max="790" width="13.88671875" style="65" customWidth="1"/>
    <col min="791" max="791" width="12" style="65" customWidth="1"/>
    <col min="792" max="1024" width="9" style="65"/>
    <col min="1025" max="1025" width="16.44140625" style="65" customWidth="1"/>
    <col min="1026" max="1026" width="4.33203125" style="65" customWidth="1"/>
    <col min="1027" max="1027" width="12.33203125" style="65" customWidth="1"/>
    <col min="1028" max="1028" width="12.109375" style="65" customWidth="1"/>
    <col min="1029" max="1029" width="13.33203125" style="65" customWidth="1"/>
    <col min="1030" max="1030" width="9" style="65"/>
    <col min="1031" max="1031" width="24.88671875" style="65" customWidth="1"/>
    <col min="1032" max="1032" width="5.88671875" style="65" customWidth="1"/>
    <col min="1033" max="1035" width="11.77734375" style="65" customWidth="1"/>
    <col min="1036" max="1036" width="9" style="65"/>
    <col min="1037" max="1037" width="15.109375" style="65" customWidth="1"/>
    <col min="1038" max="1038" width="3.88671875" style="65" customWidth="1"/>
    <col min="1039" max="1041" width="12.21875" style="65" customWidth="1"/>
    <col min="1042" max="1042" width="9" style="65"/>
    <col min="1043" max="1043" width="15.33203125" style="65" customWidth="1"/>
    <col min="1044" max="1044" width="4.109375" style="65" customWidth="1"/>
    <col min="1045" max="1045" width="11.21875" style="65" customWidth="1"/>
    <col min="1046" max="1046" width="13.88671875" style="65" customWidth="1"/>
    <col min="1047" max="1047" width="12" style="65" customWidth="1"/>
    <col min="1048" max="1280" width="9" style="65"/>
    <col min="1281" max="1281" width="16.44140625" style="65" customWidth="1"/>
    <col min="1282" max="1282" width="4.33203125" style="65" customWidth="1"/>
    <col min="1283" max="1283" width="12.33203125" style="65" customWidth="1"/>
    <col min="1284" max="1284" width="12.109375" style="65" customWidth="1"/>
    <col min="1285" max="1285" width="13.33203125" style="65" customWidth="1"/>
    <col min="1286" max="1286" width="9" style="65"/>
    <col min="1287" max="1287" width="24.88671875" style="65" customWidth="1"/>
    <col min="1288" max="1288" width="5.88671875" style="65" customWidth="1"/>
    <col min="1289" max="1291" width="11.77734375" style="65" customWidth="1"/>
    <col min="1292" max="1292" width="9" style="65"/>
    <col min="1293" max="1293" width="15.109375" style="65" customWidth="1"/>
    <col min="1294" max="1294" width="3.88671875" style="65" customWidth="1"/>
    <col min="1295" max="1297" width="12.21875" style="65" customWidth="1"/>
    <col min="1298" max="1298" width="9" style="65"/>
    <col min="1299" max="1299" width="15.33203125" style="65" customWidth="1"/>
    <col min="1300" max="1300" width="4.109375" style="65" customWidth="1"/>
    <col min="1301" max="1301" width="11.21875" style="65" customWidth="1"/>
    <col min="1302" max="1302" width="13.88671875" style="65" customWidth="1"/>
    <col min="1303" max="1303" width="12" style="65" customWidth="1"/>
    <col min="1304" max="1536" width="9" style="65"/>
    <col min="1537" max="1537" width="16.44140625" style="65" customWidth="1"/>
    <col min="1538" max="1538" width="4.33203125" style="65" customWidth="1"/>
    <col min="1539" max="1539" width="12.33203125" style="65" customWidth="1"/>
    <col min="1540" max="1540" width="12.109375" style="65" customWidth="1"/>
    <col min="1541" max="1541" width="13.33203125" style="65" customWidth="1"/>
    <col min="1542" max="1542" width="9" style="65"/>
    <col min="1543" max="1543" width="24.88671875" style="65" customWidth="1"/>
    <col min="1544" max="1544" width="5.88671875" style="65" customWidth="1"/>
    <col min="1545" max="1547" width="11.77734375" style="65" customWidth="1"/>
    <col min="1548" max="1548" width="9" style="65"/>
    <col min="1549" max="1549" width="15.109375" style="65" customWidth="1"/>
    <col min="1550" max="1550" width="3.88671875" style="65" customWidth="1"/>
    <col min="1551" max="1553" width="12.21875" style="65" customWidth="1"/>
    <col min="1554" max="1554" width="9" style="65"/>
    <col min="1555" max="1555" width="15.33203125" style="65" customWidth="1"/>
    <col min="1556" max="1556" width="4.109375" style="65" customWidth="1"/>
    <col min="1557" max="1557" width="11.21875" style="65" customWidth="1"/>
    <col min="1558" max="1558" width="13.88671875" style="65" customWidth="1"/>
    <col min="1559" max="1559" width="12" style="65" customWidth="1"/>
    <col min="1560" max="1792" width="9" style="65"/>
    <col min="1793" max="1793" width="16.44140625" style="65" customWidth="1"/>
    <col min="1794" max="1794" width="4.33203125" style="65" customWidth="1"/>
    <col min="1795" max="1795" width="12.33203125" style="65" customWidth="1"/>
    <col min="1796" max="1796" width="12.109375" style="65" customWidth="1"/>
    <col min="1797" max="1797" width="13.33203125" style="65" customWidth="1"/>
    <col min="1798" max="1798" width="9" style="65"/>
    <col min="1799" max="1799" width="24.88671875" style="65" customWidth="1"/>
    <col min="1800" max="1800" width="5.88671875" style="65" customWidth="1"/>
    <col min="1801" max="1803" width="11.77734375" style="65" customWidth="1"/>
    <col min="1804" max="1804" width="9" style="65"/>
    <col min="1805" max="1805" width="15.109375" style="65" customWidth="1"/>
    <col min="1806" max="1806" width="3.88671875" style="65" customWidth="1"/>
    <col min="1807" max="1809" width="12.21875" style="65" customWidth="1"/>
    <col min="1810" max="1810" width="9" style="65"/>
    <col min="1811" max="1811" width="15.33203125" style="65" customWidth="1"/>
    <col min="1812" max="1812" width="4.109375" style="65" customWidth="1"/>
    <col min="1813" max="1813" width="11.21875" style="65" customWidth="1"/>
    <col min="1814" max="1814" width="13.88671875" style="65" customWidth="1"/>
    <col min="1815" max="1815" width="12" style="65" customWidth="1"/>
    <col min="1816" max="2048" width="9" style="65"/>
    <col min="2049" max="2049" width="16.44140625" style="65" customWidth="1"/>
    <col min="2050" max="2050" width="4.33203125" style="65" customWidth="1"/>
    <col min="2051" max="2051" width="12.33203125" style="65" customWidth="1"/>
    <col min="2052" max="2052" width="12.109375" style="65" customWidth="1"/>
    <col min="2053" max="2053" width="13.33203125" style="65" customWidth="1"/>
    <col min="2054" max="2054" width="9" style="65"/>
    <col min="2055" max="2055" width="24.88671875" style="65" customWidth="1"/>
    <col min="2056" max="2056" width="5.88671875" style="65" customWidth="1"/>
    <col min="2057" max="2059" width="11.77734375" style="65" customWidth="1"/>
    <col min="2060" max="2060" width="9" style="65"/>
    <col min="2061" max="2061" width="15.109375" style="65" customWidth="1"/>
    <col min="2062" max="2062" width="3.88671875" style="65" customWidth="1"/>
    <col min="2063" max="2065" width="12.21875" style="65" customWidth="1"/>
    <col min="2066" max="2066" width="9" style="65"/>
    <col min="2067" max="2067" width="15.33203125" style="65" customWidth="1"/>
    <col min="2068" max="2068" width="4.109375" style="65" customWidth="1"/>
    <col min="2069" max="2069" width="11.21875" style="65" customWidth="1"/>
    <col min="2070" max="2070" width="13.88671875" style="65" customWidth="1"/>
    <col min="2071" max="2071" width="12" style="65" customWidth="1"/>
    <col min="2072" max="2304" width="9" style="65"/>
    <col min="2305" max="2305" width="16.44140625" style="65" customWidth="1"/>
    <col min="2306" max="2306" width="4.33203125" style="65" customWidth="1"/>
    <col min="2307" max="2307" width="12.33203125" style="65" customWidth="1"/>
    <col min="2308" max="2308" width="12.109375" style="65" customWidth="1"/>
    <col min="2309" max="2309" width="13.33203125" style="65" customWidth="1"/>
    <col min="2310" max="2310" width="9" style="65"/>
    <col min="2311" max="2311" width="24.88671875" style="65" customWidth="1"/>
    <col min="2312" max="2312" width="5.88671875" style="65" customWidth="1"/>
    <col min="2313" max="2315" width="11.77734375" style="65" customWidth="1"/>
    <col min="2316" max="2316" width="9" style="65"/>
    <col min="2317" max="2317" width="15.109375" style="65" customWidth="1"/>
    <col min="2318" max="2318" width="3.88671875" style="65" customWidth="1"/>
    <col min="2319" max="2321" width="12.21875" style="65" customWidth="1"/>
    <col min="2322" max="2322" width="9" style="65"/>
    <col min="2323" max="2323" width="15.33203125" style="65" customWidth="1"/>
    <col min="2324" max="2324" width="4.109375" style="65" customWidth="1"/>
    <col min="2325" max="2325" width="11.21875" style="65" customWidth="1"/>
    <col min="2326" max="2326" width="13.88671875" style="65" customWidth="1"/>
    <col min="2327" max="2327" width="12" style="65" customWidth="1"/>
    <col min="2328" max="2560" width="9" style="65"/>
    <col min="2561" max="2561" width="16.44140625" style="65" customWidth="1"/>
    <col min="2562" max="2562" width="4.33203125" style="65" customWidth="1"/>
    <col min="2563" max="2563" width="12.33203125" style="65" customWidth="1"/>
    <col min="2564" max="2564" width="12.109375" style="65" customWidth="1"/>
    <col min="2565" max="2565" width="13.33203125" style="65" customWidth="1"/>
    <col min="2566" max="2566" width="9" style="65"/>
    <col min="2567" max="2567" width="24.88671875" style="65" customWidth="1"/>
    <col min="2568" max="2568" width="5.88671875" style="65" customWidth="1"/>
    <col min="2569" max="2571" width="11.77734375" style="65" customWidth="1"/>
    <col min="2572" max="2572" width="9" style="65"/>
    <col min="2573" max="2573" width="15.109375" style="65" customWidth="1"/>
    <col min="2574" max="2574" width="3.88671875" style="65" customWidth="1"/>
    <col min="2575" max="2577" width="12.21875" style="65" customWidth="1"/>
    <col min="2578" max="2578" width="9" style="65"/>
    <col min="2579" max="2579" width="15.33203125" style="65" customWidth="1"/>
    <col min="2580" max="2580" width="4.109375" style="65" customWidth="1"/>
    <col min="2581" max="2581" width="11.21875" style="65" customWidth="1"/>
    <col min="2582" max="2582" width="13.88671875" style="65" customWidth="1"/>
    <col min="2583" max="2583" width="12" style="65" customWidth="1"/>
    <col min="2584" max="2816" width="9" style="65"/>
    <col min="2817" max="2817" width="16.44140625" style="65" customWidth="1"/>
    <col min="2818" max="2818" width="4.33203125" style="65" customWidth="1"/>
    <col min="2819" max="2819" width="12.33203125" style="65" customWidth="1"/>
    <col min="2820" max="2820" width="12.109375" style="65" customWidth="1"/>
    <col min="2821" max="2821" width="13.33203125" style="65" customWidth="1"/>
    <col min="2822" max="2822" width="9" style="65"/>
    <col min="2823" max="2823" width="24.88671875" style="65" customWidth="1"/>
    <col min="2824" max="2824" width="5.88671875" style="65" customWidth="1"/>
    <col min="2825" max="2827" width="11.77734375" style="65" customWidth="1"/>
    <col min="2828" max="2828" width="9" style="65"/>
    <col min="2829" max="2829" width="15.109375" style="65" customWidth="1"/>
    <col min="2830" max="2830" width="3.88671875" style="65" customWidth="1"/>
    <col min="2831" max="2833" width="12.21875" style="65" customWidth="1"/>
    <col min="2834" max="2834" width="9" style="65"/>
    <col min="2835" max="2835" width="15.33203125" style="65" customWidth="1"/>
    <col min="2836" max="2836" width="4.109375" style="65" customWidth="1"/>
    <col min="2837" max="2837" width="11.21875" style="65" customWidth="1"/>
    <col min="2838" max="2838" width="13.88671875" style="65" customWidth="1"/>
    <col min="2839" max="2839" width="12" style="65" customWidth="1"/>
    <col min="2840" max="3072" width="9" style="65"/>
    <col min="3073" max="3073" width="16.44140625" style="65" customWidth="1"/>
    <col min="3074" max="3074" width="4.33203125" style="65" customWidth="1"/>
    <col min="3075" max="3075" width="12.33203125" style="65" customWidth="1"/>
    <col min="3076" max="3076" width="12.109375" style="65" customWidth="1"/>
    <col min="3077" max="3077" width="13.33203125" style="65" customWidth="1"/>
    <col min="3078" max="3078" width="9" style="65"/>
    <col min="3079" max="3079" width="24.88671875" style="65" customWidth="1"/>
    <col min="3080" max="3080" width="5.88671875" style="65" customWidth="1"/>
    <col min="3081" max="3083" width="11.77734375" style="65" customWidth="1"/>
    <col min="3084" max="3084" width="9" style="65"/>
    <col min="3085" max="3085" width="15.109375" style="65" customWidth="1"/>
    <col min="3086" max="3086" width="3.88671875" style="65" customWidth="1"/>
    <col min="3087" max="3089" width="12.21875" style="65" customWidth="1"/>
    <col min="3090" max="3090" width="9" style="65"/>
    <col min="3091" max="3091" width="15.33203125" style="65" customWidth="1"/>
    <col min="3092" max="3092" width="4.109375" style="65" customWidth="1"/>
    <col min="3093" max="3093" width="11.21875" style="65" customWidth="1"/>
    <col min="3094" max="3094" width="13.88671875" style="65" customWidth="1"/>
    <col min="3095" max="3095" width="12" style="65" customWidth="1"/>
    <col min="3096" max="3328" width="9" style="65"/>
    <col min="3329" max="3329" width="16.44140625" style="65" customWidth="1"/>
    <col min="3330" max="3330" width="4.33203125" style="65" customWidth="1"/>
    <col min="3331" max="3331" width="12.33203125" style="65" customWidth="1"/>
    <col min="3332" max="3332" width="12.109375" style="65" customWidth="1"/>
    <col min="3333" max="3333" width="13.33203125" style="65" customWidth="1"/>
    <col min="3334" max="3334" width="9" style="65"/>
    <col min="3335" max="3335" width="24.88671875" style="65" customWidth="1"/>
    <col min="3336" max="3336" width="5.88671875" style="65" customWidth="1"/>
    <col min="3337" max="3339" width="11.77734375" style="65" customWidth="1"/>
    <col min="3340" max="3340" width="9" style="65"/>
    <col min="3341" max="3341" width="15.109375" style="65" customWidth="1"/>
    <col min="3342" max="3342" width="3.88671875" style="65" customWidth="1"/>
    <col min="3343" max="3345" width="12.21875" style="65" customWidth="1"/>
    <col min="3346" max="3346" width="9" style="65"/>
    <col min="3347" max="3347" width="15.33203125" style="65" customWidth="1"/>
    <col min="3348" max="3348" width="4.109375" style="65" customWidth="1"/>
    <col min="3349" max="3349" width="11.21875" style="65" customWidth="1"/>
    <col min="3350" max="3350" width="13.88671875" style="65" customWidth="1"/>
    <col min="3351" max="3351" width="12" style="65" customWidth="1"/>
    <col min="3352" max="3584" width="9" style="65"/>
    <col min="3585" max="3585" width="16.44140625" style="65" customWidth="1"/>
    <col min="3586" max="3586" width="4.33203125" style="65" customWidth="1"/>
    <col min="3587" max="3587" width="12.33203125" style="65" customWidth="1"/>
    <col min="3588" max="3588" width="12.109375" style="65" customWidth="1"/>
    <col min="3589" max="3589" width="13.33203125" style="65" customWidth="1"/>
    <col min="3590" max="3590" width="9" style="65"/>
    <col min="3591" max="3591" width="24.88671875" style="65" customWidth="1"/>
    <col min="3592" max="3592" width="5.88671875" style="65" customWidth="1"/>
    <col min="3593" max="3595" width="11.77734375" style="65" customWidth="1"/>
    <col min="3596" max="3596" width="9" style="65"/>
    <col min="3597" max="3597" width="15.109375" style="65" customWidth="1"/>
    <col min="3598" max="3598" width="3.88671875" style="65" customWidth="1"/>
    <col min="3599" max="3601" width="12.21875" style="65" customWidth="1"/>
    <col min="3602" max="3602" width="9" style="65"/>
    <col min="3603" max="3603" width="15.33203125" style="65" customWidth="1"/>
    <col min="3604" max="3604" width="4.109375" style="65" customWidth="1"/>
    <col min="3605" max="3605" width="11.21875" style="65" customWidth="1"/>
    <col min="3606" max="3606" width="13.88671875" style="65" customWidth="1"/>
    <col min="3607" max="3607" width="12" style="65" customWidth="1"/>
    <col min="3608" max="3840" width="9" style="65"/>
    <col min="3841" max="3841" width="16.44140625" style="65" customWidth="1"/>
    <col min="3842" max="3842" width="4.33203125" style="65" customWidth="1"/>
    <col min="3843" max="3843" width="12.33203125" style="65" customWidth="1"/>
    <col min="3844" max="3844" width="12.109375" style="65" customWidth="1"/>
    <col min="3845" max="3845" width="13.33203125" style="65" customWidth="1"/>
    <col min="3846" max="3846" width="9" style="65"/>
    <col min="3847" max="3847" width="24.88671875" style="65" customWidth="1"/>
    <col min="3848" max="3848" width="5.88671875" style="65" customWidth="1"/>
    <col min="3849" max="3851" width="11.77734375" style="65" customWidth="1"/>
    <col min="3852" max="3852" width="9" style="65"/>
    <col min="3853" max="3853" width="15.109375" style="65" customWidth="1"/>
    <col min="3854" max="3854" width="3.88671875" style="65" customWidth="1"/>
    <col min="3855" max="3857" width="12.21875" style="65" customWidth="1"/>
    <col min="3858" max="3858" width="9" style="65"/>
    <col min="3859" max="3859" width="15.33203125" style="65" customWidth="1"/>
    <col min="3860" max="3860" width="4.109375" style="65" customWidth="1"/>
    <col min="3861" max="3861" width="11.21875" style="65" customWidth="1"/>
    <col min="3862" max="3862" width="13.88671875" style="65" customWidth="1"/>
    <col min="3863" max="3863" width="12" style="65" customWidth="1"/>
    <col min="3864" max="4096" width="9" style="65"/>
    <col min="4097" max="4097" width="16.44140625" style="65" customWidth="1"/>
    <col min="4098" max="4098" width="4.33203125" style="65" customWidth="1"/>
    <col min="4099" max="4099" width="12.33203125" style="65" customWidth="1"/>
    <col min="4100" max="4100" width="12.109375" style="65" customWidth="1"/>
    <col min="4101" max="4101" width="13.33203125" style="65" customWidth="1"/>
    <col min="4102" max="4102" width="9" style="65"/>
    <col min="4103" max="4103" width="24.88671875" style="65" customWidth="1"/>
    <col min="4104" max="4104" width="5.88671875" style="65" customWidth="1"/>
    <col min="4105" max="4107" width="11.77734375" style="65" customWidth="1"/>
    <col min="4108" max="4108" width="9" style="65"/>
    <col min="4109" max="4109" width="15.109375" style="65" customWidth="1"/>
    <col min="4110" max="4110" width="3.88671875" style="65" customWidth="1"/>
    <col min="4111" max="4113" width="12.21875" style="65" customWidth="1"/>
    <col min="4114" max="4114" width="9" style="65"/>
    <col min="4115" max="4115" width="15.33203125" style="65" customWidth="1"/>
    <col min="4116" max="4116" width="4.109375" style="65" customWidth="1"/>
    <col min="4117" max="4117" width="11.21875" style="65" customWidth="1"/>
    <col min="4118" max="4118" width="13.88671875" style="65" customWidth="1"/>
    <col min="4119" max="4119" width="12" style="65" customWidth="1"/>
    <col min="4120" max="4352" width="9" style="65"/>
    <col min="4353" max="4353" width="16.44140625" style="65" customWidth="1"/>
    <col min="4354" max="4354" width="4.33203125" style="65" customWidth="1"/>
    <col min="4355" max="4355" width="12.33203125" style="65" customWidth="1"/>
    <col min="4356" max="4356" width="12.109375" style="65" customWidth="1"/>
    <col min="4357" max="4357" width="13.33203125" style="65" customWidth="1"/>
    <col min="4358" max="4358" width="9" style="65"/>
    <col min="4359" max="4359" width="24.88671875" style="65" customWidth="1"/>
    <col min="4360" max="4360" width="5.88671875" style="65" customWidth="1"/>
    <col min="4361" max="4363" width="11.77734375" style="65" customWidth="1"/>
    <col min="4364" max="4364" width="9" style="65"/>
    <col min="4365" max="4365" width="15.109375" style="65" customWidth="1"/>
    <col min="4366" max="4366" width="3.88671875" style="65" customWidth="1"/>
    <col min="4367" max="4369" width="12.21875" style="65" customWidth="1"/>
    <col min="4370" max="4370" width="9" style="65"/>
    <col min="4371" max="4371" width="15.33203125" style="65" customWidth="1"/>
    <col min="4372" max="4372" width="4.109375" style="65" customWidth="1"/>
    <col min="4373" max="4373" width="11.21875" style="65" customWidth="1"/>
    <col min="4374" max="4374" width="13.88671875" style="65" customWidth="1"/>
    <col min="4375" max="4375" width="12" style="65" customWidth="1"/>
    <col min="4376" max="4608" width="9" style="65"/>
    <col min="4609" max="4609" width="16.44140625" style="65" customWidth="1"/>
    <col min="4610" max="4610" width="4.33203125" style="65" customWidth="1"/>
    <col min="4611" max="4611" width="12.33203125" style="65" customWidth="1"/>
    <col min="4612" max="4612" width="12.109375" style="65" customWidth="1"/>
    <col min="4613" max="4613" width="13.33203125" style="65" customWidth="1"/>
    <col min="4614" max="4614" width="9" style="65"/>
    <col min="4615" max="4615" width="24.88671875" style="65" customWidth="1"/>
    <col min="4616" max="4616" width="5.88671875" style="65" customWidth="1"/>
    <col min="4617" max="4619" width="11.77734375" style="65" customWidth="1"/>
    <col min="4620" max="4620" width="9" style="65"/>
    <col min="4621" max="4621" width="15.109375" style="65" customWidth="1"/>
    <col min="4622" max="4622" width="3.88671875" style="65" customWidth="1"/>
    <col min="4623" max="4625" width="12.21875" style="65" customWidth="1"/>
    <col min="4626" max="4626" width="9" style="65"/>
    <col min="4627" max="4627" width="15.33203125" style="65" customWidth="1"/>
    <col min="4628" max="4628" width="4.109375" style="65" customWidth="1"/>
    <col min="4629" max="4629" width="11.21875" style="65" customWidth="1"/>
    <col min="4630" max="4630" width="13.88671875" style="65" customWidth="1"/>
    <col min="4631" max="4631" width="12" style="65" customWidth="1"/>
    <col min="4632" max="4864" width="9" style="65"/>
    <col min="4865" max="4865" width="16.44140625" style="65" customWidth="1"/>
    <col min="4866" max="4866" width="4.33203125" style="65" customWidth="1"/>
    <col min="4867" max="4867" width="12.33203125" style="65" customWidth="1"/>
    <col min="4868" max="4868" width="12.109375" style="65" customWidth="1"/>
    <col min="4869" max="4869" width="13.33203125" style="65" customWidth="1"/>
    <col min="4870" max="4870" width="9" style="65"/>
    <col min="4871" max="4871" width="24.88671875" style="65" customWidth="1"/>
    <col min="4872" max="4872" width="5.88671875" style="65" customWidth="1"/>
    <col min="4873" max="4875" width="11.77734375" style="65" customWidth="1"/>
    <col min="4876" max="4876" width="9" style="65"/>
    <col min="4877" max="4877" width="15.109375" style="65" customWidth="1"/>
    <col min="4878" max="4878" width="3.88671875" style="65" customWidth="1"/>
    <col min="4879" max="4881" width="12.21875" style="65" customWidth="1"/>
    <col min="4882" max="4882" width="9" style="65"/>
    <col min="4883" max="4883" width="15.33203125" style="65" customWidth="1"/>
    <col min="4884" max="4884" width="4.109375" style="65" customWidth="1"/>
    <col min="4885" max="4885" width="11.21875" style="65" customWidth="1"/>
    <col min="4886" max="4886" width="13.88671875" style="65" customWidth="1"/>
    <col min="4887" max="4887" width="12" style="65" customWidth="1"/>
    <col min="4888" max="5120" width="9" style="65"/>
    <col min="5121" max="5121" width="16.44140625" style="65" customWidth="1"/>
    <col min="5122" max="5122" width="4.33203125" style="65" customWidth="1"/>
    <col min="5123" max="5123" width="12.33203125" style="65" customWidth="1"/>
    <col min="5124" max="5124" width="12.109375" style="65" customWidth="1"/>
    <col min="5125" max="5125" width="13.33203125" style="65" customWidth="1"/>
    <col min="5126" max="5126" width="9" style="65"/>
    <col min="5127" max="5127" width="24.88671875" style="65" customWidth="1"/>
    <col min="5128" max="5128" width="5.88671875" style="65" customWidth="1"/>
    <col min="5129" max="5131" width="11.77734375" style="65" customWidth="1"/>
    <col min="5132" max="5132" width="9" style="65"/>
    <col min="5133" max="5133" width="15.109375" style="65" customWidth="1"/>
    <col min="5134" max="5134" width="3.88671875" style="65" customWidth="1"/>
    <col min="5135" max="5137" width="12.21875" style="65" customWidth="1"/>
    <col min="5138" max="5138" width="9" style="65"/>
    <col min="5139" max="5139" width="15.33203125" style="65" customWidth="1"/>
    <col min="5140" max="5140" width="4.109375" style="65" customWidth="1"/>
    <col min="5141" max="5141" width="11.21875" style="65" customWidth="1"/>
    <col min="5142" max="5142" width="13.88671875" style="65" customWidth="1"/>
    <col min="5143" max="5143" width="12" style="65" customWidth="1"/>
    <col min="5144" max="5376" width="9" style="65"/>
    <col min="5377" max="5377" width="16.44140625" style="65" customWidth="1"/>
    <col min="5378" max="5378" width="4.33203125" style="65" customWidth="1"/>
    <col min="5379" max="5379" width="12.33203125" style="65" customWidth="1"/>
    <col min="5380" max="5380" width="12.109375" style="65" customWidth="1"/>
    <col min="5381" max="5381" width="13.33203125" style="65" customWidth="1"/>
    <col min="5382" max="5382" width="9" style="65"/>
    <col min="5383" max="5383" width="24.88671875" style="65" customWidth="1"/>
    <col min="5384" max="5384" width="5.88671875" style="65" customWidth="1"/>
    <col min="5385" max="5387" width="11.77734375" style="65" customWidth="1"/>
    <col min="5388" max="5388" width="9" style="65"/>
    <col min="5389" max="5389" width="15.109375" style="65" customWidth="1"/>
    <col min="5390" max="5390" width="3.88671875" style="65" customWidth="1"/>
    <col min="5391" max="5393" width="12.21875" style="65" customWidth="1"/>
    <col min="5394" max="5394" width="9" style="65"/>
    <col min="5395" max="5395" width="15.33203125" style="65" customWidth="1"/>
    <col min="5396" max="5396" width="4.109375" style="65" customWidth="1"/>
    <col min="5397" max="5397" width="11.21875" style="65" customWidth="1"/>
    <col min="5398" max="5398" width="13.88671875" style="65" customWidth="1"/>
    <col min="5399" max="5399" width="12" style="65" customWidth="1"/>
    <col min="5400" max="5632" width="9" style="65"/>
    <col min="5633" max="5633" width="16.44140625" style="65" customWidth="1"/>
    <col min="5634" max="5634" width="4.33203125" style="65" customWidth="1"/>
    <col min="5635" max="5635" width="12.33203125" style="65" customWidth="1"/>
    <col min="5636" max="5636" width="12.109375" style="65" customWidth="1"/>
    <col min="5637" max="5637" width="13.33203125" style="65" customWidth="1"/>
    <col min="5638" max="5638" width="9" style="65"/>
    <col min="5639" max="5639" width="24.88671875" style="65" customWidth="1"/>
    <col min="5640" max="5640" width="5.88671875" style="65" customWidth="1"/>
    <col min="5641" max="5643" width="11.77734375" style="65" customWidth="1"/>
    <col min="5644" max="5644" width="9" style="65"/>
    <col min="5645" max="5645" width="15.109375" style="65" customWidth="1"/>
    <col min="5646" max="5646" width="3.88671875" style="65" customWidth="1"/>
    <col min="5647" max="5649" width="12.21875" style="65" customWidth="1"/>
    <col min="5650" max="5650" width="9" style="65"/>
    <col min="5651" max="5651" width="15.33203125" style="65" customWidth="1"/>
    <col min="5652" max="5652" width="4.109375" style="65" customWidth="1"/>
    <col min="5653" max="5653" width="11.21875" style="65" customWidth="1"/>
    <col min="5654" max="5654" width="13.88671875" style="65" customWidth="1"/>
    <col min="5655" max="5655" width="12" style="65" customWidth="1"/>
    <col min="5656" max="5888" width="9" style="65"/>
    <col min="5889" max="5889" width="16.44140625" style="65" customWidth="1"/>
    <col min="5890" max="5890" width="4.33203125" style="65" customWidth="1"/>
    <col min="5891" max="5891" width="12.33203125" style="65" customWidth="1"/>
    <col min="5892" max="5892" width="12.109375" style="65" customWidth="1"/>
    <col min="5893" max="5893" width="13.33203125" style="65" customWidth="1"/>
    <col min="5894" max="5894" width="9" style="65"/>
    <col min="5895" max="5895" width="24.88671875" style="65" customWidth="1"/>
    <col min="5896" max="5896" width="5.88671875" style="65" customWidth="1"/>
    <col min="5897" max="5899" width="11.77734375" style="65" customWidth="1"/>
    <col min="5900" max="5900" width="9" style="65"/>
    <col min="5901" max="5901" width="15.109375" style="65" customWidth="1"/>
    <col min="5902" max="5902" width="3.88671875" style="65" customWidth="1"/>
    <col min="5903" max="5905" width="12.21875" style="65" customWidth="1"/>
    <col min="5906" max="5906" width="9" style="65"/>
    <col min="5907" max="5907" width="15.33203125" style="65" customWidth="1"/>
    <col min="5908" max="5908" width="4.109375" style="65" customWidth="1"/>
    <col min="5909" max="5909" width="11.21875" style="65" customWidth="1"/>
    <col min="5910" max="5910" width="13.88671875" style="65" customWidth="1"/>
    <col min="5911" max="5911" width="12" style="65" customWidth="1"/>
    <col min="5912" max="6144" width="9" style="65"/>
    <col min="6145" max="6145" width="16.44140625" style="65" customWidth="1"/>
    <col min="6146" max="6146" width="4.33203125" style="65" customWidth="1"/>
    <col min="6147" max="6147" width="12.33203125" style="65" customWidth="1"/>
    <col min="6148" max="6148" width="12.109375" style="65" customWidth="1"/>
    <col min="6149" max="6149" width="13.33203125" style="65" customWidth="1"/>
    <col min="6150" max="6150" width="9" style="65"/>
    <col min="6151" max="6151" width="24.88671875" style="65" customWidth="1"/>
    <col min="6152" max="6152" width="5.88671875" style="65" customWidth="1"/>
    <col min="6153" max="6155" width="11.77734375" style="65" customWidth="1"/>
    <col min="6156" max="6156" width="9" style="65"/>
    <col min="6157" max="6157" width="15.109375" style="65" customWidth="1"/>
    <col min="6158" max="6158" width="3.88671875" style="65" customWidth="1"/>
    <col min="6159" max="6161" width="12.21875" style="65" customWidth="1"/>
    <col min="6162" max="6162" width="9" style="65"/>
    <col min="6163" max="6163" width="15.33203125" style="65" customWidth="1"/>
    <col min="6164" max="6164" width="4.109375" style="65" customWidth="1"/>
    <col min="6165" max="6165" width="11.21875" style="65" customWidth="1"/>
    <col min="6166" max="6166" width="13.88671875" style="65" customWidth="1"/>
    <col min="6167" max="6167" width="12" style="65" customWidth="1"/>
    <col min="6168" max="6400" width="9" style="65"/>
    <col min="6401" max="6401" width="16.44140625" style="65" customWidth="1"/>
    <col min="6402" max="6402" width="4.33203125" style="65" customWidth="1"/>
    <col min="6403" max="6403" width="12.33203125" style="65" customWidth="1"/>
    <col min="6404" max="6404" width="12.109375" style="65" customWidth="1"/>
    <col min="6405" max="6405" width="13.33203125" style="65" customWidth="1"/>
    <col min="6406" max="6406" width="9" style="65"/>
    <col min="6407" max="6407" width="24.88671875" style="65" customWidth="1"/>
    <col min="6408" max="6408" width="5.88671875" style="65" customWidth="1"/>
    <col min="6409" max="6411" width="11.77734375" style="65" customWidth="1"/>
    <col min="6412" max="6412" width="9" style="65"/>
    <col min="6413" max="6413" width="15.109375" style="65" customWidth="1"/>
    <col min="6414" max="6414" width="3.88671875" style="65" customWidth="1"/>
    <col min="6415" max="6417" width="12.21875" style="65" customWidth="1"/>
    <col min="6418" max="6418" width="9" style="65"/>
    <col min="6419" max="6419" width="15.33203125" style="65" customWidth="1"/>
    <col min="6420" max="6420" width="4.109375" style="65" customWidth="1"/>
    <col min="6421" max="6421" width="11.21875" style="65" customWidth="1"/>
    <col min="6422" max="6422" width="13.88671875" style="65" customWidth="1"/>
    <col min="6423" max="6423" width="12" style="65" customWidth="1"/>
    <col min="6424" max="6656" width="9" style="65"/>
    <col min="6657" max="6657" width="16.44140625" style="65" customWidth="1"/>
    <col min="6658" max="6658" width="4.33203125" style="65" customWidth="1"/>
    <col min="6659" max="6659" width="12.33203125" style="65" customWidth="1"/>
    <col min="6660" max="6660" width="12.109375" style="65" customWidth="1"/>
    <col min="6661" max="6661" width="13.33203125" style="65" customWidth="1"/>
    <col min="6662" max="6662" width="9" style="65"/>
    <col min="6663" max="6663" width="24.88671875" style="65" customWidth="1"/>
    <col min="6664" max="6664" width="5.88671875" style="65" customWidth="1"/>
    <col min="6665" max="6667" width="11.77734375" style="65" customWidth="1"/>
    <col min="6668" max="6668" width="9" style="65"/>
    <col min="6669" max="6669" width="15.109375" style="65" customWidth="1"/>
    <col min="6670" max="6670" width="3.88671875" style="65" customWidth="1"/>
    <col min="6671" max="6673" width="12.21875" style="65" customWidth="1"/>
    <col min="6674" max="6674" width="9" style="65"/>
    <col min="6675" max="6675" width="15.33203125" style="65" customWidth="1"/>
    <col min="6676" max="6676" width="4.109375" style="65" customWidth="1"/>
    <col min="6677" max="6677" width="11.21875" style="65" customWidth="1"/>
    <col min="6678" max="6678" width="13.88671875" style="65" customWidth="1"/>
    <col min="6679" max="6679" width="12" style="65" customWidth="1"/>
    <col min="6680" max="6912" width="9" style="65"/>
    <col min="6913" max="6913" width="16.44140625" style="65" customWidth="1"/>
    <col min="6914" max="6914" width="4.33203125" style="65" customWidth="1"/>
    <col min="6915" max="6915" width="12.33203125" style="65" customWidth="1"/>
    <col min="6916" max="6916" width="12.109375" style="65" customWidth="1"/>
    <col min="6917" max="6917" width="13.33203125" style="65" customWidth="1"/>
    <col min="6918" max="6918" width="9" style="65"/>
    <col min="6919" max="6919" width="24.88671875" style="65" customWidth="1"/>
    <col min="6920" max="6920" width="5.88671875" style="65" customWidth="1"/>
    <col min="6921" max="6923" width="11.77734375" style="65" customWidth="1"/>
    <col min="6924" max="6924" width="9" style="65"/>
    <col min="6925" max="6925" width="15.109375" style="65" customWidth="1"/>
    <col min="6926" max="6926" width="3.88671875" style="65" customWidth="1"/>
    <col min="6927" max="6929" width="12.21875" style="65" customWidth="1"/>
    <col min="6930" max="6930" width="9" style="65"/>
    <col min="6931" max="6931" width="15.33203125" style="65" customWidth="1"/>
    <col min="6932" max="6932" width="4.109375" style="65" customWidth="1"/>
    <col min="6933" max="6933" width="11.21875" style="65" customWidth="1"/>
    <col min="6934" max="6934" width="13.88671875" style="65" customWidth="1"/>
    <col min="6935" max="6935" width="12" style="65" customWidth="1"/>
    <col min="6936" max="7168" width="9" style="65"/>
    <col min="7169" max="7169" width="16.44140625" style="65" customWidth="1"/>
    <col min="7170" max="7170" width="4.33203125" style="65" customWidth="1"/>
    <col min="7171" max="7171" width="12.33203125" style="65" customWidth="1"/>
    <col min="7172" max="7172" width="12.109375" style="65" customWidth="1"/>
    <col min="7173" max="7173" width="13.33203125" style="65" customWidth="1"/>
    <col min="7174" max="7174" width="9" style="65"/>
    <col min="7175" max="7175" width="24.88671875" style="65" customWidth="1"/>
    <col min="7176" max="7176" width="5.88671875" style="65" customWidth="1"/>
    <col min="7177" max="7179" width="11.77734375" style="65" customWidth="1"/>
    <col min="7180" max="7180" width="9" style="65"/>
    <col min="7181" max="7181" width="15.109375" style="65" customWidth="1"/>
    <col min="7182" max="7182" width="3.88671875" style="65" customWidth="1"/>
    <col min="7183" max="7185" width="12.21875" style="65" customWidth="1"/>
    <col min="7186" max="7186" width="9" style="65"/>
    <col min="7187" max="7187" width="15.33203125" style="65" customWidth="1"/>
    <col min="7188" max="7188" width="4.109375" style="65" customWidth="1"/>
    <col min="7189" max="7189" width="11.21875" style="65" customWidth="1"/>
    <col min="7190" max="7190" width="13.88671875" style="65" customWidth="1"/>
    <col min="7191" max="7191" width="12" style="65" customWidth="1"/>
    <col min="7192" max="7424" width="9" style="65"/>
    <col min="7425" max="7425" width="16.44140625" style="65" customWidth="1"/>
    <col min="7426" max="7426" width="4.33203125" style="65" customWidth="1"/>
    <col min="7427" max="7427" width="12.33203125" style="65" customWidth="1"/>
    <col min="7428" max="7428" width="12.109375" style="65" customWidth="1"/>
    <col min="7429" max="7429" width="13.33203125" style="65" customWidth="1"/>
    <col min="7430" max="7430" width="9" style="65"/>
    <col min="7431" max="7431" width="24.88671875" style="65" customWidth="1"/>
    <col min="7432" max="7432" width="5.88671875" style="65" customWidth="1"/>
    <col min="7433" max="7435" width="11.77734375" style="65" customWidth="1"/>
    <col min="7436" max="7436" width="9" style="65"/>
    <col min="7437" max="7437" width="15.109375" style="65" customWidth="1"/>
    <col min="7438" max="7438" width="3.88671875" style="65" customWidth="1"/>
    <col min="7439" max="7441" width="12.21875" style="65" customWidth="1"/>
    <col min="7442" max="7442" width="9" style="65"/>
    <col min="7443" max="7443" width="15.33203125" style="65" customWidth="1"/>
    <col min="7444" max="7444" width="4.109375" style="65" customWidth="1"/>
    <col min="7445" max="7445" width="11.21875" style="65" customWidth="1"/>
    <col min="7446" max="7446" width="13.88671875" style="65" customWidth="1"/>
    <col min="7447" max="7447" width="12" style="65" customWidth="1"/>
    <col min="7448" max="7680" width="9" style="65"/>
    <col min="7681" max="7681" width="16.44140625" style="65" customWidth="1"/>
    <col min="7682" max="7682" width="4.33203125" style="65" customWidth="1"/>
    <col min="7683" max="7683" width="12.33203125" style="65" customWidth="1"/>
    <col min="7684" max="7684" width="12.109375" style="65" customWidth="1"/>
    <col min="7685" max="7685" width="13.33203125" style="65" customWidth="1"/>
    <col min="7686" max="7686" width="9" style="65"/>
    <col min="7687" max="7687" width="24.88671875" style="65" customWidth="1"/>
    <col min="7688" max="7688" width="5.88671875" style="65" customWidth="1"/>
    <col min="7689" max="7691" width="11.77734375" style="65" customWidth="1"/>
    <col min="7692" max="7692" width="9" style="65"/>
    <col min="7693" max="7693" width="15.109375" style="65" customWidth="1"/>
    <col min="7694" max="7694" width="3.88671875" style="65" customWidth="1"/>
    <col min="7695" max="7697" width="12.21875" style="65" customWidth="1"/>
    <col min="7698" max="7698" width="9" style="65"/>
    <col min="7699" max="7699" width="15.33203125" style="65" customWidth="1"/>
    <col min="7700" max="7700" width="4.109375" style="65" customWidth="1"/>
    <col min="7701" max="7701" width="11.21875" style="65" customWidth="1"/>
    <col min="7702" max="7702" width="13.88671875" style="65" customWidth="1"/>
    <col min="7703" max="7703" width="12" style="65" customWidth="1"/>
    <col min="7704" max="7936" width="9" style="65"/>
    <col min="7937" max="7937" width="16.44140625" style="65" customWidth="1"/>
    <col min="7938" max="7938" width="4.33203125" style="65" customWidth="1"/>
    <col min="7939" max="7939" width="12.33203125" style="65" customWidth="1"/>
    <col min="7940" max="7940" width="12.109375" style="65" customWidth="1"/>
    <col min="7941" max="7941" width="13.33203125" style="65" customWidth="1"/>
    <col min="7942" max="7942" width="9" style="65"/>
    <col min="7943" max="7943" width="24.88671875" style="65" customWidth="1"/>
    <col min="7944" max="7944" width="5.88671875" style="65" customWidth="1"/>
    <col min="7945" max="7947" width="11.77734375" style="65" customWidth="1"/>
    <col min="7948" max="7948" width="9" style="65"/>
    <col min="7949" max="7949" width="15.109375" style="65" customWidth="1"/>
    <col min="7950" max="7950" width="3.88671875" style="65" customWidth="1"/>
    <col min="7951" max="7953" width="12.21875" style="65" customWidth="1"/>
    <col min="7954" max="7954" width="9" style="65"/>
    <col min="7955" max="7955" width="15.33203125" style="65" customWidth="1"/>
    <col min="7956" max="7956" width="4.109375" style="65" customWidth="1"/>
    <col min="7957" max="7957" width="11.21875" style="65" customWidth="1"/>
    <col min="7958" max="7958" width="13.88671875" style="65" customWidth="1"/>
    <col min="7959" max="7959" width="12" style="65" customWidth="1"/>
    <col min="7960" max="8192" width="9" style="65"/>
    <col min="8193" max="8193" width="16.44140625" style="65" customWidth="1"/>
    <col min="8194" max="8194" width="4.33203125" style="65" customWidth="1"/>
    <col min="8195" max="8195" width="12.33203125" style="65" customWidth="1"/>
    <col min="8196" max="8196" width="12.109375" style="65" customWidth="1"/>
    <col min="8197" max="8197" width="13.33203125" style="65" customWidth="1"/>
    <col min="8198" max="8198" width="9" style="65"/>
    <col min="8199" max="8199" width="24.88671875" style="65" customWidth="1"/>
    <col min="8200" max="8200" width="5.88671875" style="65" customWidth="1"/>
    <col min="8201" max="8203" width="11.77734375" style="65" customWidth="1"/>
    <col min="8204" max="8204" width="9" style="65"/>
    <col min="8205" max="8205" width="15.109375" style="65" customWidth="1"/>
    <col min="8206" max="8206" width="3.88671875" style="65" customWidth="1"/>
    <col min="8207" max="8209" width="12.21875" style="65" customWidth="1"/>
    <col min="8210" max="8210" width="9" style="65"/>
    <col min="8211" max="8211" width="15.33203125" style="65" customWidth="1"/>
    <col min="8212" max="8212" width="4.109375" style="65" customWidth="1"/>
    <col min="8213" max="8213" width="11.21875" style="65" customWidth="1"/>
    <col min="8214" max="8214" width="13.88671875" style="65" customWidth="1"/>
    <col min="8215" max="8215" width="12" style="65" customWidth="1"/>
    <col min="8216" max="8448" width="9" style="65"/>
    <col min="8449" max="8449" width="16.44140625" style="65" customWidth="1"/>
    <col min="8450" max="8450" width="4.33203125" style="65" customWidth="1"/>
    <col min="8451" max="8451" width="12.33203125" style="65" customWidth="1"/>
    <col min="8452" max="8452" width="12.109375" style="65" customWidth="1"/>
    <col min="8453" max="8453" width="13.33203125" style="65" customWidth="1"/>
    <col min="8454" max="8454" width="9" style="65"/>
    <col min="8455" max="8455" width="24.88671875" style="65" customWidth="1"/>
    <col min="8456" max="8456" width="5.88671875" style="65" customWidth="1"/>
    <col min="8457" max="8459" width="11.77734375" style="65" customWidth="1"/>
    <col min="8460" max="8460" width="9" style="65"/>
    <col min="8461" max="8461" width="15.109375" style="65" customWidth="1"/>
    <col min="8462" max="8462" width="3.88671875" style="65" customWidth="1"/>
    <col min="8463" max="8465" width="12.21875" style="65" customWidth="1"/>
    <col min="8466" max="8466" width="9" style="65"/>
    <col min="8467" max="8467" width="15.33203125" style="65" customWidth="1"/>
    <col min="8468" max="8468" width="4.109375" style="65" customWidth="1"/>
    <col min="8469" max="8469" width="11.21875" style="65" customWidth="1"/>
    <col min="8470" max="8470" width="13.88671875" style="65" customWidth="1"/>
    <col min="8471" max="8471" width="12" style="65" customWidth="1"/>
    <col min="8472" max="8704" width="9" style="65"/>
    <col min="8705" max="8705" width="16.44140625" style="65" customWidth="1"/>
    <col min="8706" max="8706" width="4.33203125" style="65" customWidth="1"/>
    <col min="8707" max="8707" width="12.33203125" style="65" customWidth="1"/>
    <col min="8708" max="8708" width="12.109375" style="65" customWidth="1"/>
    <col min="8709" max="8709" width="13.33203125" style="65" customWidth="1"/>
    <col min="8710" max="8710" width="9" style="65"/>
    <col min="8711" max="8711" width="24.88671875" style="65" customWidth="1"/>
    <col min="8712" max="8712" width="5.88671875" style="65" customWidth="1"/>
    <col min="8713" max="8715" width="11.77734375" style="65" customWidth="1"/>
    <col min="8716" max="8716" width="9" style="65"/>
    <col min="8717" max="8717" width="15.109375" style="65" customWidth="1"/>
    <col min="8718" max="8718" width="3.88671875" style="65" customWidth="1"/>
    <col min="8719" max="8721" width="12.21875" style="65" customWidth="1"/>
    <col min="8722" max="8722" width="9" style="65"/>
    <col min="8723" max="8723" width="15.33203125" style="65" customWidth="1"/>
    <col min="8724" max="8724" width="4.109375" style="65" customWidth="1"/>
    <col min="8725" max="8725" width="11.21875" style="65" customWidth="1"/>
    <col min="8726" max="8726" width="13.88671875" style="65" customWidth="1"/>
    <col min="8727" max="8727" width="12" style="65" customWidth="1"/>
    <col min="8728" max="8960" width="9" style="65"/>
    <col min="8961" max="8961" width="16.44140625" style="65" customWidth="1"/>
    <col min="8962" max="8962" width="4.33203125" style="65" customWidth="1"/>
    <col min="8963" max="8963" width="12.33203125" style="65" customWidth="1"/>
    <col min="8964" max="8964" width="12.109375" style="65" customWidth="1"/>
    <col min="8965" max="8965" width="13.33203125" style="65" customWidth="1"/>
    <col min="8966" max="8966" width="9" style="65"/>
    <col min="8967" max="8967" width="24.88671875" style="65" customWidth="1"/>
    <col min="8968" max="8968" width="5.88671875" style="65" customWidth="1"/>
    <col min="8969" max="8971" width="11.77734375" style="65" customWidth="1"/>
    <col min="8972" max="8972" width="9" style="65"/>
    <col min="8973" max="8973" width="15.109375" style="65" customWidth="1"/>
    <col min="8974" max="8974" width="3.88671875" style="65" customWidth="1"/>
    <col min="8975" max="8977" width="12.21875" style="65" customWidth="1"/>
    <col min="8978" max="8978" width="9" style="65"/>
    <col min="8979" max="8979" width="15.33203125" style="65" customWidth="1"/>
    <col min="8980" max="8980" width="4.109375" style="65" customWidth="1"/>
    <col min="8981" max="8981" width="11.21875" style="65" customWidth="1"/>
    <col min="8982" max="8982" width="13.88671875" style="65" customWidth="1"/>
    <col min="8983" max="8983" width="12" style="65" customWidth="1"/>
    <col min="8984" max="9216" width="9" style="65"/>
    <col min="9217" max="9217" width="16.44140625" style="65" customWidth="1"/>
    <col min="9218" max="9218" width="4.33203125" style="65" customWidth="1"/>
    <col min="9219" max="9219" width="12.33203125" style="65" customWidth="1"/>
    <col min="9220" max="9220" width="12.109375" style="65" customWidth="1"/>
    <col min="9221" max="9221" width="13.33203125" style="65" customWidth="1"/>
    <col min="9222" max="9222" width="9" style="65"/>
    <col min="9223" max="9223" width="24.88671875" style="65" customWidth="1"/>
    <col min="9224" max="9224" width="5.88671875" style="65" customWidth="1"/>
    <col min="9225" max="9227" width="11.77734375" style="65" customWidth="1"/>
    <col min="9228" max="9228" width="9" style="65"/>
    <col min="9229" max="9229" width="15.109375" style="65" customWidth="1"/>
    <col min="9230" max="9230" width="3.88671875" style="65" customWidth="1"/>
    <col min="9231" max="9233" width="12.21875" style="65" customWidth="1"/>
    <col min="9234" max="9234" width="9" style="65"/>
    <col min="9235" max="9235" width="15.33203125" style="65" customWidth="1"/>
    <col min="9236" max="9236" width="4.109375" style="65" customWidth="1"/>
    <col min="9237" max="9237" width="11.21875" style="65" customWidth="1"/>
    <col min="9238" max="9238" width="13.88671875" style="65" customWidth="1"/>
    <col min="9239" max="9239" width="12" style="65" customWidth="1"/>
    <col min="9240" max="9472" width="9" style="65"/>
    <col min="9473" max="9473" width="16.44140625" style="65" customWidth="1"/>
    <col min="9474" max="9474" width="4.33203125" style="65" customWidth="1"/>
    <col min="9475" max="9475" width="12.33203125" style="65" customWidth="1"/>
    <col min="9476" max="9476" width="12.109375" style="65" customWidth="1"/>
    <col min="9477" max="9477" width="13.33203125" style="65" customWidth="1"/>
    <col min="9478" max="9478" width="9" style="65"/>
    <col min="9479" max="9479" width="24.88671875" style="65" customWidth="1"/>
    <col min="9480" max="9480" width="5.88671875" style="65" customWidth="1"/>
    <col min="9481" max="9483" width="11.77734375" style="65" customWidth="1"/>
    <col min="9484" max="9484" width="9" style="65"/>
    <col min="9485" max="9485" width="15.109375" style="65" customWidth="1"/>
    <col min="9486" max="9486" width="3.88671875" style="65" customWidth="1"/>
    <col min="9487" max="9489" width="12.21875" style="65" customWidth="1"/>
    <col min="9490" max="9490" width="9" style="65"/>
    <col min="9491" max="9491" width="15.33203125" style="65" customWidth="1"/>
    <col min="9492" max="9492" width="4.109375" style="65" customWidth="1"/>
    <col min="9493" max="9493" width="11.21875" style="65" customWidth="1"/>
    <col min="9494" max="9494" width="13.88671875" style="65" customWidth="1"/>
    <col min="9495" max="9495" width="12" style="65" customWidth="1"/>
    <col min="9496" max="9728" width="9" style="65"/>
    <col min="9729" max="9729" width="16.44140625" style="65" customWidth="1"/>
    <col min="9730" max="9730" width="4.33203125" style="65" customWidth="1"/>
    <col min="9731" max="9731" width="12.33203125" style="65" customWidth="1"/>
    <col min="9732" max="9732" width="12.109375" style="65" customWidth="1"/>
    <col min="9733" max="9733" width="13.33203125" style="65" customWidth="1"/>
    <col min="9734" max="9734" width="9" style="65"/>
    <col min="9735" max="9735" width="24.88671875" style="65" customWidth="1"/>
    <col min="9736" max="9736" width="5.88671875" style="65" customWidth="1"/>
    <col min="9737" max="9739" width="11.77734375" style="65" customWidth="1"/>
    <col min="9740" max="9740" width="9" style="65"/>
    <col min="9741" max="9741" width="15.109375" style="65" customWidth="1"/>
    <col min="9742" max="9742" width="3.88671875" style="65" customWidth="1"/>
    <col min="9743" max="9745" width="12.21875" style="65" customWidth="1"/>
    <col min="9746" max="9746" width="9" style="65"/>
    <col min="9747" max="9747" width="15.33203125" style="65" customWidth="1"/>
    <col min="9748" max="9748" width="4.109375" style="65" customWidth="1"/>
    <col min="9749" max="9749" width="11.21875" style="65" customWidth="1"/>
    <col min="9750" max="9750" width="13.88671875" style="65" customWidth="1"/>
    <col min="9751" max="9751" width="12" style="65" customWidth="1"/>
    <col min="9752" max="9984" width="9" style="65"/>
    <col min="9985" max="9985" width="16.44140625" style="65" customWidth="1"/>
    <col min="9986" max="9986" width="4.33203125" style="65" customWidth="1"/>
    <col min="9987" max="9987" width="12.33203125" style="65" customWidth="1"/>
    <col min="9988" max="9988" width="12.109375" style="65" customWidth="1"/>
    <col min="9989" max="9989" width="13.33203125" style="65" customWidth="1"/>
    <col min="9990" max="9990" width="9" style="65"/>
    <col min="9991" max="9991" width="24.88671875" style="65" customWidth="1"/>
    <col min="9992" max="9992" width="5.88671875" style="65" customWidth="1"/>
    <col min="9993" max="9995" width="11.77734375" style="65" customWidth="1"/>
    <col min="9996" max="9996" width="9" style="65"/>
    <col min="9997" max="9997" width="15.109375" style="65" customWidth="1"/>
    <col min="9998" max="9998" width="3.88671875" style="65" customWidth="1"/>
    <col min="9999" max="10001" width="12.21875" style="65" customWidth="1"/>
    <col min="10002" max="10002" width="9" style="65"/>
    <col min="10003" max="10003" width="15.33203125" style="65" customWidth="1"/>
    <col min="10004" max="10004" width="4.109375" style="65" customWidth="1"/>
    <col min="10005" max="10005" width="11.21875" style="65" customWidth="1"/>
    <col min="10006" max="10006" width="13.88671875" style="65" customWidth="1"/>
    <col min="10007" max="10007" width="12" style="65" customWidth="1"/>
    <col min="10008" max="10240" width="9" style="65"/>
    <col min="10241" max="10241" width="16.44140625" style="65" customWidth="1"/>
    <col min="10242" max="10242" width="4.33203125" style="65" customWidth="1"/>
    <col min="10243" max="10243" width="12.33203125" style="65" customWidth="1"/>
    <col min="10244" max="10244" width="12.109375" style="65" customWidth="1"/>
    <col min="10245" max="10245" width="13.33203125" style="65" customWidth="1"/>
    <col min="10246" max="10246" width="9" style="65"/>
    <col min="10247" max="10247" width="24.88671875" style="65" customWidth="1"/>
    <col min="10248" max="10248" width="5.88671875" style="65" customWidth="1"/>
    <col min="10249" max="10251" width="11.77734375" style="65" customWidth="1"/>
    <col min="10252" max="10252" width="9" style="65"/>
    <col min="10253" max="10253" width="15.109375" style="65" customWidth="1"/>
    <col min="10254" max="10254" width="3.88671875" style="65" customWidth="1"/>
    <col min="10255" max="10257" width="12.21875" style="65" customWidth="1"/>
    <col min="10258" max="10258" width="9" style="65"/>
    <col min="10259" max="10259" width="15.33203125" style="65" customWidth="1"/>
    <col min="10260" max="10260" width="4.109375" style="65" customWidth="1"/>
    <col min="10261" max="10261" width="11.21875" style="65" customWidth="1"/>
    <col min="10262" max="10262" width="13.88671875" style="65" customWidth="1"/>
    <col min="10263" max="10263" width="12" style="65" customWidth="1"/>
    <col min="10264" max="10496" width="9" style="65"/>
    <col min="10497" max="10497" width="16.44140625" style="65" customWidth="1"/>
    <col min="10498" max="10498" width="4.33203125" style="65" customWidth="1"/>
    <col min="10499" max="10499" width="12.33203125" style="65" customWidth="1"/>
    <col min="10500" max="10500" width="12.109375" style="65" customWidth="1"/>
    <col min="10501" max="10501" width="13.33203125" style="65" customWidth="1"/>
    <col min="10502" max="10502" width="9" style="65"/>
    <col min="10503" max="10503" width="24.88671875" style="65" customWidth="1"/>
    <col min="10504" max="10504" width="5.88671875" style="65" customWidth="1"/>
    <col min="10505" max="10507" width="11.77734375" style="65" customWidth="1"/>
    <col min="10508" max="10508" width="9" style="65"/>
    <col min="10509" max="10509" width="15.109375" style="65" customWidth="1"/>
    <col min="10510" max="10510" width="3.88671875" style="65" customWidth="1"/>
    <col min="10511" max="10513" width="12.21875" style="65" customWidth="1"/>
    <col min="10514" max="10514" width="9" style="65"/>
    <col min="10515" max="10515" width="15.33203125" style="65" customWidth="1"/>
    <col min="10516" max="10516" width="4.109375" style="65" customWidth="1"/>
    <col min="10517" max="10517" width="11.21875" style="65" customWidth="1"/>
    <col min="10518" max="10518" width="13.88671875" style="65" customWidth="1"/>
    <col min="10519" max="10519" width="12" style="65" customWidth="1"/>
    <col min="10520" max="10752" width="9" style="65"/>
    <col min="10753" max="10753" width="16.44140625" style="65" customWidth="1"/>
    <col min="10754" max="10754" width="4.33203125" style="65" customWidth="1"/>
    <col min="10755" max="10755" width="12.33203125" style="65" customWidth="1"/>
    <col min="10756" max="10756" width="12.109375" style="65" customWidth="1"/>
    <col min="10757" max="10757" width="13.33203125" style="65" customWidth="1"/>
    <col min="10758" max="10758" width="9" style="65"/>
    <col min="10759" max="10759" width="24.88671875" style="65" customWidth="1"/>
    <col min="10760" max="10760" width="5.88671875" style="65" customWidth="1"/>
    <col min="10761" max="10763" width="11.77734375" style="65" customWidth="1"/>
    <col min="10764" max="10764" width="9" style="65"/>
    <col min="10765" max="10765" width="15.109375" style="65" customWidth="1"/>
    <col min="10766" max="10766" width="3.88671875" style="65" customWidth="1"/>
    <col min="10767" max="10769" width="12.21875" style="65" customWidth="1"/>
    <col min="10770" max="10770" width="9" style="65"/>
    <col min="10771" max="10771" width="15.33203125" style="65" customWidth="1"/>
    <col min="10772" max="10772" width="4.109375" style="65" customWidth="1"/>
    <col min="10773" max="10773" width="11.21875" style="65" customWidth="1"/>
    <col min="10774" max="10774" width="13.88671875" style="65" customWidth="1"/>
    <col min="10775" max="10775" width="12" style="65" customWidth="1"/>
    <col min="10776" max="11008" width="9" style="65"/>
    <col min="11009" max="11009" width="16.44140625" style="65" customWidth="1"/>
    <col min="11010" max="11010" width="4.33203125" style="65" customWidth="1"/>
    <col min="11011" max="11011" width="12.33203125" style="65" customWidth="1"/>
    <col min="11012" max="11012" width="12.109375" style="65" customWidth="1"/>
    <col min="11013" max="11013" width="13.33203125" style="65" customWidth="1"/>
    <col min="11014" max="11014" width="9" style="65"/>
    <col min="11015" max="11015" width="24.88671875" style="65" customWidth="1"/>
    <col min="11016" max="11016" width="5.88671875" style="65" customWidth="1"/>
    <col min="11017" max="11019" width="11.77734375" style="65" customWidth="1"/>
    <col min="11020" max="11020" width="9" style="65"/>
    <col min="11021" max="11021" width="15.109375" style="65" customWidth="1"/>
    <col min="11022" max="11022" width="3.88671875" style="65" customWidth="1"/>
    <col min="11023" max="11025" width="12.21875" style="65" customWidth="1"/>
    <col min="11026" max="11026" width="9" style="65"/>
    <col min="11027" max="11027" width="15.33203125" style="65" customWidth="1"/>
    <col min="11028" max="11028" width="4.109375" style="65" customWidth="1"/>
    <col min="11029" max="11029" width="11.21875" style="65" customWidth="1"/>
    <col min="11030" max="11030" width="13.88671875" style="65" customWidth="1"/>
    <col min="11031" max="11031" width="12" style="65" customWidth="1"/>
    <col min="11032" max="11264" width="9" style="65"/>
    <col min="11265" max="11265" width="16.44140625" style="65" customWidth="1"/>
    <col min="11266" max="11266" width="4.33203125" style="65" customWidth="1"/>
    <col min="11267" max="11267" width="12.33203125" style="65" customWidth="1"/>
    <col min="11268" max="11268" width="12.109375" style="65" customWidth="1"/>
    <col min="11269" max="11269" width="13.33203125" style="65" customWidth="1"/>
    <col min="11270" max="11270" width="9" style="65"/>
    <col min="11271" max="11271" width="24.88671875" style="65" customWidth="1"/>
    <col min="11272" max="11272" width="5.88671875" style="65" customWidth="1"/>
    <col min="11273" max="11275" width="11.77734375" style="65" customWidth="1"/>
    <col min="11276" max="11276" width="9" style="65"/>
    <col min="11277" max="11277" width="15.109375" style="65" customWidth="1"/>
    <col min="11278" max="11278" width="3.88671875" style="65" customWidth="1"/>
    <col min="11279" max="11281" width="12.21875" style="65" customWidth="1"/>
    <col min="11282" max="11282" width="9" style="65"/>
    <col min="11283" max="11283" width="15.33203125" style="65" customWidth="1"/>
    <col min="11284" max="11284" width="4.109375" style="65" customWidth="1"/>
    <col min="11285" max="11285" width="11.21875" style="65" customWidth="1"/>
    <col min="11286" max="11286" width="13.88671875" style="65" customWidth="1"/>
    <col min="11287" max="11287" width="12" style="65" customWidth="1"/>
    <col min="11288" max="11520" width="9" style="65"/>
    <col min="11521" max="11521" width="16.44140625" style="65" customWidth="1"/>
    <col min="11522" max="11522" width="4.33203125" style="65" customWidth="1"/>
    <col min="11523" max="11523" width="12.33203125" style="65" customWidth="1"/>
    <col min="11524" max="11524" width="12.109375" style="65" customWidth="1"/>
    <col min="11525" max="11525" width="13.33203125" style="65" customWidth="1"/>
    <col min="11526" max="11526" width="9" style="65"/>
    <col min="11527" max="11527" width="24.88671875" style="65" customWidth="1"/>
    <col min="11528" max="11528" width="5.88671875" style="65" customWidth="1"/>
    <col min="11529" max="11531" width="11.77734375" style="65" customWidth="1"/>
    <col min="11532" max="11532" width="9" style="65"/>
    <col min="11533" max="11533" width="15.109375" style="65" customWidth="1"/>
    <col min="11534" max="11534" width="3.88671875" style="65" customWidth="1"/>
    <col min="11535" max="11537" width="12.21875" style="65" customWidth="1"/>
    <col min="11538" max="11538" width="9" style="65"/>
    <col min="11539" max="11539" width="15.33203125" style="65" customWidth="1"/>
    <col min="11540" max="11540" width="4.109375" style="65" customWidth="1"/>
    <col min="11541" max="11541" width="11.21875" style="65" customWidth="1"/>
    <col min="11542" max="11542" width="13.88671875" style="65" customWidth="1"/>
    <col min="11543" max="11543" width="12" style="65" customWidth="1"/>
    <col min="11544" max="11776" width="9" style="65"/>
    <col min="11777" max="11777" width="16.44140625" style="65" customWidth="1"/>
    <col min="11778" max="11778" width="4.33203125" style="65" customWidth="1"/>
    <col min="11779" max="11779" width="12.33203125" style="65" customWidth="1"/>
    <col min="11780" max="11780" width="12.109375" style="65" customWidth="1"/>
    <col min="11781" max="11781" width="13.33203125" style="65" customWidth="1"/>
    <col min="11782" max="11782" width="9" style="65"/>
    <col min="11783" max="11783" width="24.88671875" style="65" customWidth="1"/>
    <col min="11784" max="11784" width="5.88671875" style="65" customWidth="1"/>
    <col min="11785" max="11787" width="11.77734375" style="65" customWidth="1"/>
    <col min="11788" max="11788" width="9" style="65"/>
    <col min="11789" max="11789" width="15.109375" style="65" customWidth="1"/>
    <col min="11790" max="11790" width="3.88671875" style="65" customWidth="1"/>
    <col min="11791" max="11793" width="12.21875" style="65" customWidth="1"/>
    <col min="11794" max="11794" width="9" style="65"/>
    <col min="11795" max="11795" width="15.33203125" style="65" customWidth="1"/>
    <col min="11796" max="11796" width="4.109375" style="65" customWidth="1"/>
    <col min="11797" max="11797" width="11.21875" style="65" customWidth="1"/>
    <col min="11798" max="11798" width="13.88671875" style="65" customWidth="1"/>
    <col min="11799" max="11799" width="12" style="65" customWidth="1"/>
    <col min="11800" max="12032" width="9" style="65"/>
    <col min="12033" max="12033" width="16.44140625" style="65" customWidth="1"/>
    <col min="12034" max="12034" width="4.33203125" style="65" customWidth="1"/>
    <col min="12035" max="12035" width="12.33203125" style="65" customWidth="1"/>
    <col min="12036" max="12036" width="12.109375" style="65" customWidth="1"/>
    <col min="12037" max="12037" width="13.33203125" style="65" customWidth="1"/>
    <col min="12038" max="12038" width="9" style="65"/>
    <col min="12039" max="12039" width="24.88671875" style="65" customWidth="1"/>
    <col min="12040" max="12040" width="5.88671875" style="65" customWidth="1"/>
    <col min="12041" max="12043" width="11.77734375" style="65" customWidth="1"/>
    <col min="12044" max="12044" width="9" style="65"/>
    <col min="12045" max="12045" width="15.109375" style="65" customWidth="1"/>
    <col min="12046" max="12046" width="3.88671875" style="65" customWidth="1"/>
    <col min="12047" max="12049" width="12.21875" style="65" customWidth="1"/>
    <col min="12050" max="12050" width="9" style="65"/>
    <col min="12051" max="12051" width="15.33203125" style="65" customWidth="1"/>
    <col min="12052" max="12052" width="4.109375" style="65" customWidth="1"/>
    <col min="12053" max="12053" width="11.21875" style="65" customWidth="1"/>
    <col min="12054" max="12054" width="13.88671875" style="65" customWidth="1"/>
    <col min="12055" max="12055" width="12" style="65" customWidth="1"/>
    <col min="12056" max="12288" width="9" style="65"/>
    <col min="12289" max="12289" width="16.44140625" style="65" customWidth="1"/>
    <col min="12290" max="12290" width="4.33203125" style="65" customWidth="1"/>
    <col min="12291" max="12291" width="12.33203125" style="65" customWidth="1"/>
    <col min="12292" max="12292" width="12.109375" style="65" customWidth="1"/>
    <col min="12293" max="12293" width="13.33203125" style="65" customWidth="1"/>
    <col min="12294" max="12294" width="9" style="65"/>
    <col min="12295" max="12295" width="24.88671875" style="65" customWidth="1"/>
    <col min="12296" max="12296" width="5.88671875" style="65" customWidth="1"/>
    <col min="12297" max="12299" width="11.77734375" style="65" customWidth="1"/>
    <col min="12300" max="12300" width="9" style="65"/>
    <col min="12301" max="12301" width="15.109375" style="65" customWidth="1"/>
    <col min="12302" max="12302" width="3.88671875" style="65" customWidth="1"/>
    <col min="12303" max="12305" width="12.21875" style="65" customWidth="1"/>
    <col min="12306" max="12306" width="9" style="65"/>
    <col min="12307" max="12307" width="15.33203125" style="65" customWidth="1"/>
    <col min="12308" max="12308" width="4.109375" style="65" customWidth="1"/>
    <col min="12309" max="12309" width="11.21875" style="65" customWidth="1"/>
    <col min="12310" max="12310" width="13.88671875" style="65" customWidth="1"/>
    <col min="12311" max="12311" width="12" style="65" customWidth="1"/>
    <col min="12312" max="12544" width="9" style="65"/>
    <col min="12545" max="12545" width="16.44140625" style="65" customWidth="1"/>
    <col min="12546" max="12546" width="4.33203125" style="65" customWidth="1"/>
    <col min="12547" max="12547" width="12.33203125" style="65" customWidth="1"/>
    <col min="12548" max="12548" width="12.109375" style="65" customWidth="1"/>
    <col min="12549" max="12549" width="13.33203125" style="65" customWidth="1"/>
    <col min="12550" max="12550" width="9" style="65"/>
    <col min="12551" max="12551" width="24.88671875" style="65" customWidth="1"/>
    <col min="12552" max="12552" width="5.88671875" style="65" customWidth="1"/>
    <col min="12553" max="12555" width="11.77734375" style="65" customWidth="1"/>
    <col min="12556" max="12556" width="9" style="65"/>
    <col min="12557" max="12557" width="15.109375" style="65" customWidth="1"/>
    <col min="12558" max="12558" width="3.88671875" style="65" customWidth="1"/>
    <col min="12559" max="12561" width="12.21875" style="65" customWidth="1"/>
    <col min="12562" max="12562" width="9" style="65"/>
    <col min="12563" max="12563" width="15.33203125" style="65" customWidth="1"/>
    <col min="12564" max="12564" width="4.109375" style="65" customWidth="1"/>
    <col min="12565" max="12565" width="11.21875" style="65" customWidth="1"/>
    <col min="12566" max="12566" width="13.88671875" style="65" customWidth="1"/>
    <col min="12567" max="12567" width="12" style="65" customWidth="1"/>
    <col min="12568" max="12800" width="9" style="65"/>
    <col min="12801" max="12801" width="16.44140625" style="65" customWidth="1"/>
    <col min="12802" max="12802" width="4.33203125" style="65" customWidth="1"/>
    <col min="12803" max="12803" width="12.33203125" style="65" customWidth="1"/>
    <col min="12804" max="12804" width="12.109375" style="65" customWidth="1"/>
    <col min="12805" max="12805" width="13.33203125" style="65" customWidth="1"/>
    <col min="12806" max="12806" width="9" style="65"/>
    <col min="12807" max="12807" width="24.88671875" style="65" customWidth="1"/>
    <col min="12808" max="12808" width="5.88671875" style="65" customWidth="1"/>
    <col min="12809" max="12811" width="11.77734375" style="65" customWidth="1"/>
    <col min="12812" max="12812" width="9" style="65"/>
    <col min="12813" max="12813" width="15.109375" style="65" customWidth="1"/>
    <col min="12814" max="12814" width="3.88671875" style="65" customWidth="1"/>
    <col min="12815" max="12817" width="12.21875" style="65" customWidth="1"/>
    <col min="12818" max="12818" width="9" style="65"/>
    <col min="12819" max="12819" width="15.33203125" style="65" customWidth="1"/>
    <col min="12820" max="12820" width="4.109375" style="65" customWidth="1"/>
    <col min="12821" max="12821" width="11.21875" style="65" customWidth="1"/>
    <col min="12822" max="12822" width="13.88671875" style="65" customWidth="1"/>
    <col min="12823" max="12823" width="12" style="65" customWidth="1"/>
    <col min="12824" max="13056" width="9" style="65"/>
    <col min="13057" max="13057" width="16.44140625" style="65" customWidth="1"/>
    <col min="13058" max="13058" width="4.33203125" style="65" customWidth="1"/>
    <col min="13059" max="13059" width="12.33203125" style="65" customWidth="1"/>
    <col min="13060" max="13060" width="12.109375" style="65" customWidth="1"/>
    <col min="13061" max="13061" width="13.33203125" style="65" customWidth="1"/>
    <col min="13062" max="13062" width="9" style="65"/>
    <col min="13063" max="13063" width="24.88671875" style="65" customWidth="1"/>
    <col min="13064" max="13064" width="5.88671875" style="65" customWidth="1"/>
    <col min="13065" max="13067" width="11.77734375" style="65" customWidth="1"/>
    <col min="13068" max="13068" width="9" style="65"/>
    <col min="13069" max="13069" width="15.109375" style="65" customWidth="1"/>
    <col min="13070" max="13070" width="3.88671875" style="65" customWidth="1"/>
    <col min="13071" max="13073" width="12.21875" style="65" customWidth="1"/>
    <col min="13074" max="13074" width="9" style="65"/>
    <col min="13075" max="13075" width="15.33203125" style="65" customWidth="1"/>
    <col min="13076" max="13076" width="4.109375" style="65" customWidth="1"/>
    <col min="13077" max="13077" width="11.21875" style="65" customWidth="1"/>
    <col min="13078" max="13078" width="13.88671875" style="65" customWidth="1"/>
    <col min="13079" max="13079" width="12" style="65" customWidth="1"/>
    <col min="13080" max="13312" width="9" style="65"/>
    <col min="13313" max="13313" width="16.44140625" style="65" customWidth="1"/>
    <col min="13314" max="13314" width="4.33203125" style="65" customWidth="1"/>
    <col min="13315" max="13315" width="12.33203125" style="65" customWidth="1"/>
    <col min="13316" max="13316" width="12.109375" style="65" customWidth="1"/>
    <col min="13317" max="13317" width="13.33203125" style="65" customWidth="1"/>
    <col min="13318" max="13318" width="9" style="65"/>
    <col min="13319" max="13319" width="24.88671875" style="65" customWidth="1"/>
    <col min="13320" max="13320" width="5.88671875" style="65" customWidth="1"/>
    <col min="13321" max="13323" width="11.77734375" style="65" customWidth="1"/>
    <col min="13324" max="13324" width="9" style="65"/>
    <col min="13325" max="13325" width="15.109375" style="65" customWidth="1"/>
    <col min="13326" max="13326" width="3.88671875" style="65" customWidth="1"/>
    <col min="13327" max="13329" width="12.21875" style="65" customWidth="1"/>
    <col min="13330" max="13330" width="9" style="65"/>
    <col min="13331" max="13331" width="15.33203125" style="65" customWidth="1"/>
    <col min="13332" max="13332" width="4.109375" style="65" customWidth="1"/>
    <col min="13333" max="13333" width="11.21875" style="65" customWidth="1"/>
    <col min="13334" max="13334" width="13.88671875" style="65" customWidth="1"/>
    <col min="13335" max="13335" width="12" style="65" customWidth="1"/>
    <col min="13336" max="13568" width="9" style="65"/>
    <col min="13569" max="13569" width="16.44140625" style="65" customWidth="1"/>
    <col min="13570" max="13570" width="4.33203125" style="65" customWidth="1"/>
    <col min="13571" max="13571" width="12.33203125" style="65" customWidth="1"/>
    <col min="13572" max="13572" width="12.109375" style="65" customWidth="1"/>
    <col min="13573" max="13573" width="13.33203125" style="65" customWidth="1"/>
    <col min="13574" max="13574" width="9" style="65"/>
    <col min="13575" max="13575" width="24.88671875" style="65" customWidth="1"/>
    <col min="13576" max="13576" width="5.88671875" style="65" customWidth="1"/>
    <col min="13577" max="13579" width="11.77734375" style="65" customWidth="1"/>
    <col min="13580" max="13580" width="9" style="65"/>
    <col min="13581" max="13581" width="15.109375" style="65" customWidth="1"/>
    <col min="13582" max="13582" width="3.88671875" style="65" customWidth="1"/>
    <col min="13583" max="13585" width="12.21875" style="65" customWidth="1"/>
    <col min="13586" max="13586" width="9" style="65"/>
    <col min="13587" max="13587" width="15.33203125" style="65" customWidth="1"/>
    <col min="13588" max="13588" width="4.109375" style="65" customWidth="1"/>
    <col min="13589" max="13589" width="11.21875" style="65" customWidth="1"/>
    <col min="13590" max="13590" width="13.88671875" style="65" customWidth="1"/>
    <col min="13591" max="13591" width="12" style="65" customWidth="1"/>
    <col min="13592" max="13824" width="9" style="65"/>
    <col min="13825" max="13825" width="16.44140625" style="65" customWidth="1"/>
    <col min="13826" max="13826" width="4.33203125" style="65" customWidth="1"/>
    <col min="13827" max="13827" width="12.33203125" style="65" customWidth="1"/>
    <col min="13828" max="13828" width="12.109375" style="65" customWidth="1"/>
    <col min="13829" max="13829" width="13.33203125" style="65" customWidth="1"/>
    <col min="13830" max="13830" width="9" style="65"/>
    <col min="13831" max="13831" width="24.88671875" style="65" customWidth="1"/>
    <col min="13832" max="13832" width="5.88671875" style="65" customWidth="1"/>
    <col min="13833" max="13835" width="11.77734375" style="65" customWidth="1"/>
    <col min="13836" max="13836" width="9" style="65"/>
    <col min="13837" max="13837" width="15.109375" style="65" customWidth="1"/>
    <col min="13838" max="13838" width="3.88671875" style="65" customWidth="1"/>
    <col min="13839" max="13841" width="12.21875" style="65" customWidth="1"/>
    <col min="13842" max="13842" width="9" style="65"/>
    <col min="13843" max="13843" width="15.33203125" style="65" customWidth="1"/>
    <col min="13844" max="13844" width="4.109375" style="65" customWidth="1"/>
    <col min="13845" max="13845" width="11.21875" style="65" customWidth="1"/>
    <col min="13846" max="13846" width="13.88671875" style="65" customWidth="1"/>
    <col min="13847" max="13847" width="12" style="65" customWidth="1"/>
    <col min="13848" max="14080" width="9" style="65"/>
    <col min="14081" max="14081" width="16.44140625" style="65" customWidth="1"/>
    <col min="14082" max="14082" width="4.33203125" style="65" customWidth="1"/>
    <col min="14083" max="14083" width="12.33203125" style="65" customWidth="1"/>
    <col min="14084" max="14084" width="12.109375" style="65" customWidth="1"/>
    <col min="14085" max="14085" width="13.33203125" style="65" customWidth="1"/>
    <col min="14086" max="14086" width="9" style="65"/>
    <col min="14087" max="14087" width="24.88671875" style="65" customWidth="1"/>
    <col min="14088" max="14088" width="5.88671875" style="65" customWidth="1"/>
    <col min="14089" max="14091" width="11.77734375" style="65" customWidth="1"/>
    <col min="14092" max="14092" width="9" style="65"/>
    <col min="14093" max="14093" width="15.109375" style="65" customWidth="1"/>
    <col min="14094" max="14094" width="3.88671875" style="65" customWidth="1"/>
    <col min="14095" max="14097" width="12.21875" style="65" customWidth="1"/>
    <col min="14098" max="14098" width="9" style="65"/>
    <col min="14099" max="14099" width="15.33203125" style="65" customWidth="1"/>
    <col min="14100" max="14100" width="4.109375" style="65" customWidth="1"/>
    <col min="14101" max="14101" width="11.21875" style="65" customWidth="1"/>
    <col min="14102" max="14102" width="13.88671875" style="65" customWidth="1"/>
    <col min="14103" max="14103" width="12" style="65" customWidth="1"/>
    <col min="14104" max="14336" width="9" style="65"/>
    <col min="14337" max="14337" width="16.44140625" style="65" customWidth="1"/>
    <col min="14338" max="14338" width="4.33203125" style="65" customWidth="1"/>
    <col min="14339" max="14339" width="12.33203125" style="65" customWidth="1"/>
    <col min="14340" max="14340" width="12.109375" style="65" customWidth="1"/>
    <col min="14341" max="14341" width="13.33203125" style="65" customWidth="1"/>
    <col min="14342" max="14342" width="9" style="65"/>
    <col min="14343" max="14343" width="24.88671875" style="65" customWidth="1"/>
    <col min="14344" max="14344" width="5.88671875" style="65" customWidth="1"/>
    <col min="14345" max="14347" width="11.77734375" style="65" customWidth="1"/>
    <col min="14348" max="14348" width="9" style="65"/>
    <col min="14349" max="14349" width="15.109375" style="65" customWidth="1"/>
    <col min="14350" max="14350" width="3.88671875" style="65" customWidth="1"/>
    <col min="14351" max="14353" width="12.21875" style="65" customWidth="1"/>
    <col min="14354" max="14354" width="9" style="65"/>
    <col min="14355" max="14355" width="15.33203125" style="65" customWidth="1"/>
    <col min="14356" max="14356" width="4.109375" style="65" customWidth="1"/>
    <col min="14357" max="14357" width="11.21875" style="65" customWidth="1"/>
    <col min="14358" max="14358" width="13.88671875" style="65" customWidth="1"/>
    <col min="14359" max="14359" width="12" style="65" customWidth="1"/>
    <col min="14360" max="14592" width="9" style="65"/>
    <col min="14593" max="14593" width="16.44140625" style="65" customWidth="1"/>
    <col min="14594" max="14594" width="4.33203125" style="65" customWidth="1"/>
    <col min="14595" max="14595" width="12.33203125" style="65" customWidth="1"/>
    <col min="14596" max="14596" width="12.109375" style="65" customWidth="1"/>
    <col min="14597" max="14597" width="13.33203125" style="65" customWidth="1"/>
    <col min="14598" max="14598" width="9" style="65"/>
    <col min="14599" max="14599" width="24.88671875" style="65" customWidth="1"/>
    <col min="14600" max="14600" width="5.88671875" style="65" customWidth="1"/>
    <col min="14601" max="14603" width="11.77734375" style="65" customWidth="1"/>
    <col min="14604" max="14604" width="9" style="65"/>
    <col min="14605" max="14605" width="15.109375" style="65" customWidth="1"/>
    <col min="14606" max="14606" width="3.88671875" style="65" customWidth="1"/>
    <col min="14607" max="14609" width="12.21875" style="65" customWidth="1"/>
    <col min="14610" max="14610" width="9" style="65"/>
    <col min="14611" max="14611" width="15.33203125" style="65" customWidth="1"/>
    <col min="14612" max="14612" width="4.109375" style="65" customWidth="1"/>
    <col min="14613" max="14613" width="11.21875" style="65" customWidth="1"/>
    <col min="14614" max="14614" width="13.88671875" style="65" customWidth="1"/>
    <col min="14615" max="14615" width="12" style="65" customWidth="1"/>
    <col min="14616" max="14848" width="9" style="65"/>
    <col min="14849" max="14849" width="16.44140625" style="65" customWidth="1"/>
    <col min="14850" max="14850" width="4.33203125" style="65" customWidth="1"/>
    <col min="14851" max="14851" width="12.33203125" style="65" customWidth="1"/>
    <col min="14852" max="14852" width="12.109375" style="65" customWidth="1"/>
    <col min="14853" max="14853" width="13.33203125" style="65" customWidth="1"/>
    <col min="14854" max="14854" width="9" style="65"/>
    <col min="14855" max="14855" width="24.88671875" style="65" customWidth="1"/>
    <col min="14856" max="14856" width="5.88671875" style="65" customWidth="1"/>
    <col min="14857" max="14859" width="11.77734375" style="65" customWidth="1"/>
    <col min="14860" max="14860" width="9" style="65"/>
    <col min="14861" max="14861" width="15.109375" style="65" customWidth="1"/>
    <col min="14862" max="14862" width="3.88671875" style="65" customWidth="1"/>
    <col min="14863" max="14865" width="12.21875" style="65" customWidth="1"/>
    <col min="14866" max="14866" width="9" style="65"/>
    <col min="14867" max="14867" width="15.33203125" style="65" customWidth="1"/>
    <col min="14868" max="14868" width="4.109375" style="65" customWidth="1"/>
    <col min="14869" max="14869" width="11.21875" style="65" customWidth="1"/>
    <col min="14870" max="14870" width="13.88671875" style="65" customWidth="1"/>
    <col min="14871" max="14871" width="12" style="65" customWidth="1"/>
    <col min="14872" max="15104" width="9" style="65"/>
    <col min="15105" max="15105" width="16.44140625" style="65" customWidth="1"/>
    <col min="15106" max="15106" width="4.33203125" style="65" customWidth="1"/>
    <col min="15107" max="15107" width="12.33203125" style="65" customWidth="1"/>
    <col min="15108" max="15108" width="12.109375" style="65" customWidth="1"/>
    <col min="15109" max="15109" width="13.33203125" style="65" customWidth="1"/>
    <col min="15110" max="15110" width="9" style="65"/>
    <col min="15111" max="15111" width="24.88671875" style="65" customWidth="1"/>
    <col min="15112" max="15112" width="5.88671875" style="65" customWidth="1"/>
    <col min="15113" max="15115" width="11.77734375" style="65" customWidth="1"/>
    <col min="15116" max="15116" width="9" style="65"/>
    <col min="15117" max="15117" width="15.109375" style="65" customWidth="1"/>
    <col min="15118" max="15118" width="3.88671875" style="65" customWidth="1"/>
    <col min="15119" max="15121" width="12.21875" style="65" customWidth="1"/>
    <col min="15122" max="15122" width="9" style="65"/>
    <col min="15123" max="15123" width="15.33203125" style="65" customWidth="1"/>
    <col min="15124" max="15124" width="4.109375" style="65" customWidth="1"/>
    <col min="15125" max="15125" width="11.21875" style="65" customWidth="1"/>
    <col min="15126" max="15126" width="13.88671875" style="65" customWidth="1"/>
    <col min="15127" max="15127" width="12" style="65" customWidth="1"/>
    <col min="15128" max="15360" width="9" style="65"/>
    <col min="15361" max="15361" width="16.44140625" style="65" customWidth="1"/>
    <col min="15362" max="15362" width="4.33203125" style="65" customWidth="1"/>
    <col min="15363" max="15363" width="12.33203125" style="65" customWidth="1"/>
    <col min="15364" max="15364" width="12.109375" style="65" customWidth="1"/>
    <col min="15365" max="15365" width="13.33203125" style="65" customWidth="1"/>
    <col min="15366" max="15366" width="9" style="65"/>
    <col min="15367" max="15367" width="24.88671875" style="65" customWidth="1"/>
    <col min="15368" max="15368" width="5.88671875" style="65" customWidth="1"/>
    <col min="15369" max="15371" width="11.77734375" style="65" customWidth="1"/>
    <col min="15372" max="15372" width="9" style="65"/>
    <col min="15373" max="15373" width="15.109375" style="65" customWidth="1"/>
    <col min="15374" max="15374" width="3.88671875" style="65" customWidth="1"/>
    <col min="15375" max="15377" width="12.21875" style="65" customWidth="1"/>
    <col min="15378" max="15378" width="9" style="65"/>
    <col min="15379" max="15379" width="15.33203125" style="65" customWidth="1"/>
    <col min="15380" max="15380" width="4.109375" style="65" customWidth="1"/>
    <col min="15381" max="15381" width="11.21875" style="65" customWidth="1"/>
    <col min="15382" max="15382" width="13.88671875" style="65" customWidth="1"/>
    <col min="15383" max="15383" width="12" style="65" customWidth="1"/>
    <col min="15384" max="15616" width="9" style="65"/>
    <col min="15617" max="15617" width="16.44140625" style="65" customWidth="1"/>
    <col min="15618" max="15618" width="4.33203125" style="65" customWidth="1"/>
    <col min="15619" max="15619" width="12.33203125" style="65" customWidth="1"/>
    <col min="15620" max="15620" width="12.109375" style="65" customWidth="1"/>
    <col min="15621" max="15621" width="13.33203125" style="65" customWidth="1"/>
    <col min="15622" max="15622" width="9" style="65"/>
    <col min="15623" max="15623" width="24.88671875" style="65" customWidth="1"/>
    <col min="15624" max="15624" width="5.88671875" style="65" customWidth="1"/>
    <col min="15625" max="15627" width="11.77734375" style="65" customWidth="1"/>
    <col min="15628" max="15628" width="9" style="65"/>
    <col min="15629" max="15629" width="15.109375" style="65" customWidth="1"/>
    <col min="15630" max="15630" width="3.88671875" style="65" customWidth="1"/>
    <col min="15631" max="15633" width="12.21875" style="65" customWidth="1"/>
    <col min="15634" max="15634" width="9" style="65"/>
    <col min="15635" max="15635" width="15.33203125" style="65" customWidth="1"/>
    <col min="15636" max="15636" width="4.109375" style="65" customWidth="1"/>
    <col min="15637" max="15637" width="11.21875" style="65" customWidth="1"/>
    <col min="15638" max="15638" width="13.88671875" style="65" customWidth="1"/>
    <col min="15639" max="15639" width="12" style="65" customWidth="1"/>
    <col min="15640" max="15872" width="9" style="65"/>
    <col min="15873" max="15873" width="16.44140625" style="65" customWidth="1"/>
    <col min="15874" max="15874" width="4.33203125" style="65" customWidth="1"/>
    <col min="15875" max="15875" width="12.33203125" style="65" customWidth="1"/>
    <col min="15876" max="15876" width="12.109375" style="65" customWidth="1"/>
    <col min="15877" max="15877" width="13.33203125" style="65" customWidth="1"/>
    <col min="15878" max="15878" width="9" style="65"/>
    <col min="15879" max="15879" width="24.88671875" style="65" customWidth="1"/>
    <col min="15880" max="15880" width="5.88671875" style="65" customWidth="1"/>
    <col min="15881" max="15883" width="11.77734375" style="65" customWidth="1"/>
    <col min="15884" max="15884" width="9" style="65"/>
    <col min="15885" max="15885" width="15.109375" style="65" customWidth="1"/>
    <col min="15886" max="15886" width="3.88671875" style="65" customWidth="1"/>
    <col min="15887" max="15889" width="12.21875" style="65" customWidth="1"/>
    <col min="15890" max="15890" width="9" style="65"/>
    <col min="15891" max="15891" width="15.33203125" style="65" customWidth="1"/>
    <col min="15892" max="15892" width="4.109375" style="65" customWidth="1"/>
    <col min="15893" max="15893" width="11.21875" style="65" customWidth="1"/>
    <col min="15894" max="15894" width="13.88671875" style="65" customWidth="1"/>
    <col min="15895" max="15895" width="12" style="65" customWidth="1"/>
    <col min="15896" max="16128" width="9" style="65"/>
    <col min="16129" max="16129" width="16.44140625" style="65" customWidth="1"/>
    <col min="16130" max="16130" width="4.33203125" style="65" customWidth="1"/>
    <col min="16131" max="16131" width="12.33203125" style="65" customWidth="1"/>
    <col min="16132" max="16132" width="12.109375" style="65" customWidth="1"/>
    <col min="16133" max="16133" width="13.33203125" style="65" customWidth="1"/>
    <col min="16134" max="16134" width="9" style="65"/>
    <col min="16135" max="16135" width="24.88671875" style="65" customWidth="1"/>
    <col min="16136" max="16136" width="5.88671875" style="65" customWidth="1"/>
    <col min="16137" max="16139" width="11.77734375" style="65" customWidth="1"/>
    <col min="16140" max="16140" width="9" style="65"/>
    <col min="16141" max="16141" width="15.109375" style="65" customWidth="1"/>
    <col min="16142" max="16142" width="3.88671875" style="65" customWidth="1"/>
    <col min="16143" max="16145" width="12.21875" style="65" customWidth="1"/>
    <col min="16146" max="16146" width="9" style="65"/>
    <col min="16147" max="16147" width="15.33203125" style="65" customWidth="1"/>
    <col min="16148" max="16148" width="4.109375" style="65" customWidth="1"/>
    <col min="16149" max="16149" width="11.21875" style="65" customWidth="1"/>
    <col min="16150" max="16150" width="13.88671875" style="65" customWidth="1"/>
    <col min="16151" max="16151" width="12" style="65" customWidth="1"/>
    <col min="16152" max="16384" width="9" style="65"/>
  </cols>
  <sheetData>
    <row r="1" spans="1:48" s="124" customFormat="1" ht="14.25" customHeight="1" x14ac:dyDescent="0.25">
      <c r="A1" s="198" t="s">
        <v>143</v>
      </c>
      <c r="B1" s="198"/>
      <c r="C1" s="198"/>
      <c r="D1" s="198"/>
      <c r="E1" s="198"/>
      <c r="G1" s="199" t="s">
        <v>144</v>
      </c>
      <c r="H1" s="199"/>
      <c r="I1" s="199"/>
      <c r="J1" s="199"/>
      <c r="K1" s="199"/>
      <c r="M1" s="199" t="s">
        <v>145</v>
      </c>
      <c r="N1" s="199"/>
      <c r="O1" s="199"/>
      <c r="P1" s="199"/>
      <c r="Q1" s="199"/>
      <c r="S1" s="199" t="s">
        <v>146</v>
      </c>
      <c r="T1" s="199"/>
      <c r="U1" s="199"/>
      <c r="V1" s="199"/>
      <c r="W1" s="199"/>
      <c r="X1"/>
      <c r="Y1" s="199" t="s">
        <v>146</v>
      </c>
      <c r="Z1" s="199"/>
      <c r="AA1" s="199"/>
      <c r="AB1" s="199"/>
      <c r="AC1" s="199"/>
      <c r="AD1" s="108"/>
      <c r="AE1" s="198" t="s">
        <v>143</v>
      </c>
      <c r="AF1" s="198"/>
      <c r="AG1" s="198"/>
      <c r="AH1" s="198"/>
      <c r="AI1" s="198"/>
      <c r="AK1" s="199" t="s">
        <v>144</v>
      </c>
      <c r="AL1" s="199"/>
      <c r="AM1" s="199"/>
      <c r="AN1" s="199"/>
      <c r="AO1" s="199"/>
      <c r="AQ1" s="199" t="s">
        <v>145</v>
      </c>
      <c r="AR1" s="199"/>
      <c r="AS1" s="199"/>
      <c r="AT1" s="199"/>
      <c r="AU1" s="199"/>
    </row>
    <row r="2" spans="1:48" x14ac:dyDescent="0.25">
      <c r="A2" s="125"/>
      <c r="B2" s="126"/>
      <c r="C2" s="126"/>
      <c r="D2" s="126"/>
      <c r="E2" s="126"/>
      <c r="G2" s="109"/>
      <c r="H2" s="110"/>
      <c r="I2" s="110"/>
      <c r="J2" s="110"/>
      <c r="K2" s="110"/>
      <c r="S2" s="109"/>
      <c r="T2" s="110"/>
      <c r="U2" s="110"/>
      <c r="V2" s="110"/>
      <c r="W2" s="110"/>
      <c r="Y2" s="109"/>
      <c r="Z2" s="110"/>
      <c r="AA2" s="110"/>
      <c r="AB2" s="110"/>
      <c r="AC2" s="110"/>
      <c r="AD2" s="108"/>
      <c r="AE2" s="125"/>
      <c r="AF2" s="126"/>
      <c r="AG2" s="126"/>
      <c r="AH2" s="126"/>
      <c r="AI2" s="126"/>
      <c r="AK2" s="109"/>
      <c r="AL2" s="110"/>
      <c r="AM2" s="110"/>
      <c r="AN2" s="110"/>
      <c r="AO2" s="110"/>
    </row>
    <row r="3" spans="1:48" ht="14.25" customHeight="1" x14ac:dyDescent="0.25">
      <c r="A3" s="200" t="s">
        <v>4</v>
      </c>
      <c r="B3" s="212" t="s">
        <v>5</v>
      </c>
      <c r="C3" s="200" t="s">
        <v>6</v>
      </c>
      <c r="D3" s="200"/>
      <c r="E3" s="200"/>
      <c r="G3" s="206" t="s">
        <v>4</v>
      </c>
      <c r="H3" s="207" t="s">
        <v>5</v>
      </c>
      <c r="I3" s="200" t="s">
        <v>6</v>
      </c>
      <c r="J3" s="200"/>
      <c r="K3" s="200"/>
      <c r="M3" s="206" t="s">
        <v>4</v>
      </c>
      <c r="N3" s="207" t="s">
        <v>5</v>
      </c>
      <c r="O3" s="200" t="s">
        <v>6</v>
      </c>
      <c r="P3" s="200"/>
      <c r="Q3" s="200"/>
      <c r="S3" s="206" t="s">
        <v>4</v>
      </c>
      <c r="T3" s="207" t="s">
        <v>5</v>
      </c>
      <c r="U3" s="200" t="s">
        <v>6</v>
      </c>
      <c r="V3" s="200"/>
      <c r="W3" s="200"/>
      <c r="Y3" s="206" t="s">
        <v>4</v>
      </c>
      <c r="Z3" s="207" t="s">
        <v>5</v>
      </c>
      <c r="AA3" s="201" t="s">
        <v>147</v>
      </c>
      <c r="AB3" s="201"/>
      <c r="AC3" s="201"/>
      <c r="AD3" s="108"/>
      <c r="AE3" s="200" t="s">
        <v>4</v>
      </c>
      <c r="AF3" s="212" t="s">
        <v>5</v>
      </c>
      <c r="AG3" s="201" t="s">
        <v>147</v>
      </c>
      <c r="AH3" s="201"/>
      <c r="AI3" s="201"/>
      <c r="AK3" s="206" t="s">
        <v>4</v>
      </c>
      <c r="AL3" s="207" t="s">
        <v>5</v>
      </c>
      <c r="AM3" s="201" t="s">
        <v>148</v>
      </c>
      <c r="AN3" s="201"/>
      <c r="AO3" s="201"/>
      <c r="AQ3" s="206" t="s">
        <v>4</v>
      </c>
      <c r="AR3" s="207" t="s">
        <v>5</v>
      </c>
      <c r="AS3" s="201" t="s">
        <v>147</v>
      </c>
      <c r="AT3" s="201"/>
      <c r="AU3" s="201"/>
    </row>
    <row r="4" spans="1:48" x14ac:dyDescent="0.25">
      <c r="A4" s="200"/>
      <c r="B4" s="212"/>
      <c r="C4" s="200" t="s">
        <v>9</v>
      </c>
      <c r="D4" s="200" t="s">
        <v>10</v>
      </c>
      <c r="E4" s="200" t="s">
        <v>11</v>
      </c>
      <c r="G4" s="206"/>
      <c r="H4" s="207"/>
      <c r="I4" s="206" t="s">
        <v>9</v>
      </c>
      <c r="J4" s="206" t="s">
        <v>10</v>
      </c>
      <c r="K4" s="206" t="s">
        <v>11</v>
      </c>
      <c r="M4" s="206"/>
      <c r="N4" s="207"/>
      <c r="O4" s="206" t="s">
        <v>9</v>
      </c>
      <c r="P4" s="206" t="s">
        <v>10</v>
      </c>
      <c r="Q4" s="206" t="s">
        <v>11</v>
      </c>
      <c r="S4" s="206"/>
      <c r="T4" s="207"/>
      <c r="U4" s="206" t="s">
        <v>9</v>
      </c>
      <c r="V4" s="206" t="s">
        <v>10</v>
      </c>
      <c r="W4" s="206" t="s">
        <v>11</v>
      </c>
      <c r="Y4" s="206"/>
      <c r="Z4" s="207"/>
      <c r="AA4" s="206" t="s">
        <v>9</v>
      </c>
      <c r="AB4" s="206" t="s">
        <v>10</v>
      </c>
      <c r="AC4" s="206" t="s">
        <v>11</v>
      </c>
      <c r="AD4" s="108"/>
      <c r="AE4" s="200"/>
      <c r="AF4" s="212"/>
      <c r="AG4" s="200" t="s">
        <v>9</v>
      </c>
      <c r="AH4" s="200" t="s">
        <v>10</v>
      </c>
      <c r="AI4" s="200" t="s">
        <v>11</v>
      </c>
      <c r="AK4" s="206"/>
      <c r="AL4" s="207"/>
      <c r="AM4" s="206" t="s">
        <v>9</v>
      </c>
      <c r="AN4" s="206" t="s">
        <v>10</v>
      </c>
      <c r="AO4" s="206" t="s">
        <v>11</v>
      </c>
      <c r="AQ4" s="206"/>
      <c r="AR4" s="207"/>
      <c r="AS4" s="206" t="s">
        <v>9</v>
      </c>
      <c r="AT4" s="206" t="s">
        <v>10</v>
      </c>
      <c r="AU4" s="206" t="s">
        <v>11</v>
      </c>
    </row>
    <row r="5" spans="1:48" x14ac:dyDescent="0.25">
      <c r="A5" s="200"/>
      <c r="B5" s="212"/>
      <c r="C5" s="200"/>
      <c r="D5" s="200"/>
      <c r="E5" s="200"/>
      <c r="G5" s="206"/>
      <c r="H5" s="207"/>
      <c r="I5" s="206"/>
      <c r="J5" s="206"/>
      <c r="K5" s="206"/>
      <c r="M5" s="206"/>
      <c r="N5" s="207"/>
      <c r="O5" s="206"/>
      <c r="P5" s="206"/>
      <c r="Q5" s="206"/>
      <c r="S5" s="206"/>
      <c r="T5" s="207"/>
      <c r="U5" s="206"/>
      <c r="V5" s="206"/>
      <c r="W5" s="206"/>
      <c r="Y5" s="206"/>
      <c r="Z5" s="207"/>
      <c r="AA5" s="206"/>
      <c r="AB5" s="206"/>
      <c r="AC5" s="206"/>
      <c r="AD5" s="165" t="s">
        <v>12</v>
      </c>
      <c r="AE5" s="200"/>
      <c r="AF5" s="212"/>
      <c r="AG5" s="200"/>
      <c r="AH5" s="200"/>
      <c r="AI5" s="200"/>
      <c r="AK5" s="206"/>
      <c r="AL5" s="207"/>
      <c r="AM5" s="206"/>
      <c r="AN5" s="206"/>
      <c r="AO5" s="206"/>
      <c r="AP5" s="165" t="s">
        <v>12</v>
      </c>
      <c r="AQ5" s="206"/>
      <c r="AR5" s="207"/>
      <c r="AS5" s="206"/>
      <c r="AT5" s="206"/>
      <c r="AU5" s="206"/>
      <c r="AV5" s="165" t="s">
        <v>12</v>
      </c>
    </row>
    <row r="6" spans="1:48" x14ac:dyDescent="0.25">
      <c r="A6" s="88" t="s">
        <v>13</v>
      </c>
      <c r="B6" s="89">
        <v>1</v>
      </c>
      <c r="C6" s="88"/>
      <c r="D6" s="88"/>
      <c r="E6" s="88">
        <v>8765.8944186173303</v>
      </c>
      <c r="G6" s="111" t="s">
        <v>13</v>
      </c>
      <c r="H6" s="112">
        <v>1</v>
      </c>
      <c r="I6" s="111"/>
      <c r="J6" s="111"/>
      <c r="K6" s="111">
        <v>13495.2166332039</v>
      </c>
      <c r="M6" s="111" t="s">
        <v>13</v>
      </c>
      <c r="N6" s="112">
        <v>1</v>
      </c>
      <c r="O6" s="111"/>
      <c r="P6" s="111"/>
      <c r="Q6" s="111">
        <v>12483.3733302296</v>
      </c>
      <c r="S6" s="111" t="s">
        <v>13</v>
      </c>
      <c r="T6" s="112">
        <v>1</v>
      </c>
      <c r="U6" s="111"/>
      <c r="V6" s="111"/>
      <c r="W6" s="111">
        <v>8256.2234527183391</v>
      </c>
      <c r="Y6" s="111" t="s">
        <v>13</v>
      </c>
      <c r="Z6" s="112">
        <v>1</v>
      </c>
      <c r="AA6" s="111"/>
      <c r="AB6" s="111"/>
      <c r="AC6" s="111">
        <f>SUM(AC7:AC10)</f>
        <v>7933.1347354074069</v>
      </c>
      <c r="AD6" s="166">
        <f>AC6+AC11+AC12</f>
        <v>9031.5648457756924</v>
      </c>
      <c r="AE6" s="88" t="s">
        <v>13</v>
      </c>
      <c r="AF6" s="89">
        <v>1</v>
      </c>
      <c r="AG6" s="88"/>
      <c r="AH6" s="88"/>
      <c r="AI6" s="88">
        <f>SUM(AI7:AI15)</f>
        <v>8310.00582046819</v>
      </c>
      <c r="AK6" s="111" t="s">
        <v>13</v>
      </c>
      <c r="AL6" s="112">
        <v>1</v>
      </c>
      <c r="AM6" s="111"/>
      <c r="AN6" s="111"/>
      <c r="AO6" s="111">
        <f>SUM(AO7:AO10)</f>
        <v>13731.020994592182</v>
      </c>
      <c r="AP6" s="166">
        <f>AO6+AO17+AO18</f>
        <v>15028.425046923105</v>
      </c>
      <c r="AQ6" s="111" t="s">
        <v>13</v>
      </c>
      <c r="AR6" s="112">
        <v>1</v>
      </c>
      <c r="AS6" s="111"/>
      <c r="AT6" s="111"/>
      <c r="AU6" s="111">
        <f>SUM(AU7:AU10)</f>
        <v>12076.900278215713</v>
      </c>
      <c r="AV6" s="166">
        <f>AU6+AU17+AU18</f>
        <v>12972.498907419233</v>
      </c>
    </row>
    <row r="7" spans="1:48" x14ac:dyDescent="0.25">
      <c r="A7" s="127" t="s">
        <v>15</v>
      </c>
      <c r="B7" s="93">
        <v>2</v>
      </c>
      <c r="C7" s="92">
        <v>4874.4739501344502</v>
      </c>
      <c r="D7" s="128">
        <v>0.80200000000000005</v>
      </c>
      <c r="E7" s="92">
        <v>3909.32810800783</v>
      </c>
      <c r="G7" s="113" t="s">
        <v>149</v>
      </c>
      <c r="H7" s="114">
        <v>2</v>
      </c>
      <c r="I7" s="115">
        <v>13067.134747862499</v>
      </c>
      <c r="J7" s="116">
        <v>0.69699999999999995</v>
      </c>
      <c r="K7" s="115">
        <v>9107.7929192601896</v>
      </c>
      <c r="M7" s="113" t="s">
        <v>149</v>
      </c>
      <c r="N7" s="114">
        <v>2</v>
      </c>
      <c r="O7" s="115">
        <v>13067.134747862499</v>
      </c>
      <c r="P7" s="116">
        <v>0.81850000000000001</v>
      </c>
      <c r="Q7" s="115">
        <v>10695.4497911255</v>
      </c>
      <c r="S7" s="113" t="s">
        <v>16</v>
      </c>
      <c r="T7" s="114">
        <v>2</v>
      </c>
      <c r="U7" s="115">
        <v>8189.4009965262103</v>
      </c>
      <c r="V7" s="116">
        <v>0.54</v>
      </c>
      <c r="W7" s="115">
        <v>4422.2765381241497</v>
      </c>
      <c r="X7">
        <f>W7/W58</f>
        <v>0.42390375024037025</v>
      </c>
      <c r="Y7" s="113" t="s">
        <v>16</v>
      </c>
      <c r="Z7" s="114">
        <v>2</v>
      </c>
      <c r="AA7" s="152">
        <f>'硝基苯、苯胺'!W18</f>
        <v>7751.1050653353259</v>
      </c>
      <c r="AB7" s="116">
        <f>V7</f>
        <v>0.54</v>
      </c>
      <c r="AC7" s="115">
        <f>AA7*AB7</f>
        <v>4185.5967352810767</v>
      </c>
      <c r="AD7" s="108"/>
      <c r="AE7" s="127" t="s">
        <v>15</v>
      </c>
      <c r="AF7" s="93">
        <v>2</v>
      </c>
      <c r="AG7" s="152">
        <f>'硝基苯、苯胺'!Q18</f>
        <v>4538.3271315983884</v>
      </c>
      <c r="AH7" s="168">
        <f>D7</f>
        <v>0.80200000000000005</v>
      </c>
      <c r="AI7" s="92">
        <f>AG7*AH7</f>
        <v>3639.7383595419078</v>
      </c>
      <c r="AK7" s="113" t="s">
        <v>149</v>
      </c>
      <c r="AL7" s="114">
        <v>2</v>
      </c>
      <c r="AM7" s="152">
        <f>AI22</f>
        <v>12611.246149713403</v>
      </c>
      <c r="AN7" s="116">
        <f>J7</f>
        <v>0.69699999999999995</v>
      </c>
      <c r="AO7" s="92">
        <f>AM7*AN7</f>
        <v>8790.0385663502402</v>
      </c>
      <c r="AP7" s="65">
        <f>AO7/AP6</f>
        <v>0.58489419476127325</v>
      </c>
      <c r="AQ7" s="113" t="s">
        <v>149</v>
      </c>
      <c r="AR7" s="114">
        <v>2</v>
      </c>
      <c r="AS7" s="152">
        <f>AI22</f>
        <v>12611.246149713403</v>
      </c>
      <c r="AT7" s="116">
        <f>P7</f>
        <v>0.81850000000000001</v>
      </c>
      <c r="AU7" s="92">
        <f t="shared" ref="AU7:AU10" si="0">AS7*AT7</f>
        <v>10322.30497354042</v>
      </c>
      <c r="AV7" s="65">
        <f>AU7/AV6</f>
        <v>0.79570675219998566</v>
      </c>
    </row>
    <row r="8" spans="1:48" x14ac:dyDescent="0.25">
      <c r="A8" s="127" t="s">
        <v>150</v>
      </c>
      <c r="B8" s="93">
        <v>3</v>
      </c>
      <c r="C8" s="92">
        <v>8189.4009965262103</v>
      </c>
      <c r="D8" s="128">
        <v>0.435</v>
      </c>
      <c r="E8" s="92">
        <v>3562.3894334889001</v>
      </c>
      <c r="G8" s="113" t="s">
        <v>151</v>
      </c>
      <c r="H8" s="114">
        <v>3</v>
      </c>
      <c r="I8" s="115"/>
      <c r="J8" s="116"/>
      <c r="K8" s="115">
        <v>0</v>
      </c>
      <c r="M8" s="113" t="s">
        <v>152</v>
      </c>
      <c r="N8" s="114">
        <v>3</v>
      </c>
      <c r="O8" s="115">
        <v>5215.9571449364503</v>
      </c>
      <c r="P8" s="116">
        <v>0.28199999999999997</v>
      </c>
      <c r="Q8" s="115">
        <v>1470.89991487208</v>
      </c>
      <c r="S8" s="113" t="s">
        <v>152</v>
      </c>
      <c r="T8" s="114">
        <v>3</v>
      </c>
      <c r="U8" s="115">
        <v>5215.9571449364503</v>
      </c>
      <c r="V8" s="116">
        <v>0.67800000000000005</v>
      </c>
      <c r="W8" s="115">
        <v>3536.4189442669099</v>
      </c>
      <c r="Y8" s="113" t="s">
        <v>152</v>
      </c>
      <c r="Z8" s="114">
        <v>3</v>
      </c>
      <c r="AA8" s="152">
        <f>结果和效益情况!C5</f>
        <v>5088.4955752212391</v>
      </c>
      <c r="AB8" s="116">
        <f>V8</f>
        <v>0.67800000000000005</v>
      </c>
      <c r="AC8" s="115">
        <f t="shared" ref="AC8:AC10" si="1">AA8*AB8</f>
        <v>3450.0000000000005</v>
      </c>
      <c r="AD8" s="108"/>
      <c r="AE8" s="127" t="s">
        <v>150</v>
      </c>
      <c r="AF8" s="93">
        <v>3</v>
      </c>
      <c r="AG8" s="152">
        <f>'硝基苯、苯胺'!W18</f>
        <v>7751.1050653353259</v>
      </c>
      <c r="AH8" s="168">
        <f t="shared" ref="AH8:AH13" si="2">D8</f>
        <v>0.435</v>
      </c>
      <c r="AI8" s="92">
        <f>AG8*AH8</f>
        <v>3371.7307034208666</v>
      </c>
      <c r="AK8" s="113" t="s">
        <v>151</v>
      </c>
      <c r="AL8" s="114">
        <v>3</v>
      </c>
      <c r="AM8" s="115"/>
      <c r="AN8" s="116"/>
      <c r="AO8" s="92">
        <f t="shared" ref="AO8:AO10" si="3">AM8*AN8</f>
        <v>0</v>
      </c>
      <c r="AQ8" s="113" t="s">
        <v>152</v>
      </c>
      <c r="AR8" s="114">
        <v>3</v>
      </c>
      <c r="AS8" s="152">
        <f>结果和效益情况!C5</f>
        <v>5088.4955752212391</v>
      </c>
      <c r="AT8" s="116">
        <f t="shared" ref="AT8:AT9" si="4">P8</f>
        <v>0.28199999999999997</v>
      </c>
      <c r="AU8" s="92">
        <f t="shared" si="0"/>
        <v>1434.9557522123894</v>
      </c>
    </row>
    <row r="9" spans="1:48" x14ac:dyDescent="0.25">
      <c r="A9" s="127" t="s">
        <v>153</v>
      </c>
      <c r="B9" s="93">
        <v>4</v>
      </c>
      <c r="C9" s="92">
        <v>7610.6399308667296</v>
      </c>
      <c r="D9" s="128">
        <v>0.1</v>
      </c>
      <c r="E9" s="92">
        <v>761.06399308667301</v>
      </c>
      <c r="G9" s="113" t="s">
        <v>154</v>
      </c>
      <c r="H9" s="114">
        <v>4</v>
      </c>
      <c r="I9" s="115">
        <v>10780.351504926801</v>
      </c>
      <c r="J9" s="116">
        <v>0.38519999999999999</v>
      </c>
      <c r="K9" s="115">
        <v>4152.5913996977897</v>
      </c>
      <c r="M9" s="113" t="s">
        <v>155</v>
      </c>
      <c r="N9" s="114">
        <v>4</v>
      </c>
      <c r="O9" s="115">
        <v>19569.3595204946</v>
      </c>
      <c r="P9" s="116">
        <v>1.6199999999999999E-2</v>
      </c>
      <c r="Q9" s="115">
        <v>317.02362423201299</v>
      </c>
      <c r="S9" s="113" t="s">
        <v>19</v>
      </c>
      <c r="T9" s="114">
        <v>4</v>
      </c>
      <c r="U9" s="115">
        <v>817.85547313131894</v>
      </c>
      <c r="V9" s="116">
        <v>0.36</v>
      </c>
      <c r="W9" s="115">
        <v>294.42797032727498</v>
      </c>
      <c r="Y9" s="113" t="s">
        <v>19</v>
      </c>
      <c r="Z9" s="114">
        <v>4</v>
      </c>
      <c r="AA9" s="116">
        <f>'烧碱、氯化苯、硝基氯苯'!W19</f>
        <v>817.8833336842489</v>
      </c>
      <c r="AB9" s="116">
        <f>V9</f>
        <v>0.36</v>
      </c>
      <c r="AC9" s="115">
        <f t="shared" si="1"/>
        <v>294.4380001263296</v>
      </c>
      <c r="AD9" s="108"/>
      <c r="AE9" s="127" t="s">
        <v>153</v>
      </c>
      <c r="AF9" s="93">
        <v>4</v>
      </c>
      <c r="AG9" s="169">
        <f>C9</f>
        <v>7610.6399308667296</v>
      </c>
      <c r="AH9" s="168">
        <f t="shared" si="2"/>
        <v>0.1</v>
      </c>
      <c r="AI9" s="92">
        <f>AG9*AH9</f>
        <v>761.06399308667301</v>
      </c>
      <c r="AK9" s="113" t="s">
        <v>154</v>
      </c>
      <c r="AL9" s="114">
        <v>4</v>
      </c>
      <c r="AM9" s="152">
        <f>结果和效益情况!C4</f>
        <v>12212.389380530974</v>
      </c>
      <c r="AN9" s="116">
        <f>J9</f>
        <v>0.38519999999999999</v>
      </c>
      <c r="AO9" s="92">
        <f t="shared" si="3"/>
        <v>4704.212389380531</v>
      </c>
      <c r="AQ9" s="113" t="s">
        <v>155</v>
      </c>
      <c r="AR9" s="114">
        <v>4</v>
      </c>
      <c r="AS9" s="143">
        <f>AM10</f>
        <v>19730.836571784239</v>
      </c>
      <c r="AT9" s="116">
        <f t="shared" si="4"/>
        <v>1.6199999999999999E-2</v>
      </c>
      <c r="AU9" s="92">
        <f t="shared" si="0"/>
        <v>319.63955246290465</v>
      </c>
      <c r="AV9" s="65">
        <f>AU7/AU22</f>
        <v>0.75921331948012494</v>
      </c>
    </row>
    <row r="10" spans="1:48" x14ac:dyDescent="0.25">
      <c r="A10" s="127" t="s">
        <v>156</v>
      </c>
      <c r="B10" s="93">
        <v>5</v>
      </c>
      <c r="C10" s="92">
        <v>2330.0884902840098</v>
      </c>
      <c r="D10" s="128">
        <v>2E-3</v>
      </c>
      <c r="E10" s="92">
        <v>4.6601769805680098</v>
      </c>
      <c r="G10" s="113" t="s">
        <v>157</v>
      </c>
      <c r="H10" s="114">
        <v>5</v>
      </c>
      <c r="I10" s="115">
        <v>19569.3595204946</v>
      </c>
      <c r="J10" s="116">
        <v>1.2E-2</v>
      </c>
      <c r="K10" s="115">
        <v>234.832314245936</v>
      </c>
      <c r="M10" s="113" t="s">
        <v>151</v>
      </c>
      <c r="N10" s="114">
        <v>5</v>
      </c>
      <c r="O10" s="115"/>
      <c r="P10" s="116"/>
      <c r="Q10" s="115">
        <v>0</v>
      </c>
      <c r="S10" s="113" t="s">
        <v>158</v>
      </c>
      <c r="T10" s="114">
        <v>5</v>
      </c>
      <c r="U10" s="115">
        <v>10</v>
      </c>
      <c r="V10" s="116">
        <v>0.31</v>
      </c>
      <c r="W10" s="115">
        <v>3.1</v>
      </c>
      <c r="Y10" s="113" t="s">
        <v>158</v>
      </c>
      <c r="Z10" s="114">
        <v>5</v>
      </c>
      <c r="AA10" s="116">
        <f>U10</f>
        <v>10</v>
      </c>
      <c r="AB10" s="116">
        <f>V10</f>
        <v>0.31</v>
      </c>
      <c r="AC10" s="115">
        <f t="shared" si="1"/>
        <v>3.1</v>
      </c>
      <c r="AD10" s="108"/>
      <c r="AE10" s="127" t="s">
        <v>156</v>
      </c>
      <c r="AF10" s="93">
        <v>5</v>
      </c>
      <c r="AG10" s="169">
        <f>C10</f>
        <v>2330.0884902840098</v>
      </c>
      <c r="AH10" s="168">
        <f t="shared" si="2"/>
        <v>2E-3</v>
      </c>
      <c r="AI10" s="92">
        <f>AG10*AH10</f>
        <v>4.6601769805680195</v>
      </c>
      <c r="AK10" s="113" t="s">
        <v>157</v>
      </c>
      <c r="AL10" s="114">
        <v>5</v>
      </c>
      <c r="AM10" s="143">
        <f>AG11</f>
        <v>19730.836571784239</v>
      </c>
      <c r="AN10" s="116">
        <f>J10</f>
        <v>1.2E-2</v>
      </c>
      <c r="AO10" s="92">
        <f t="shared" si="3"/>
        <v>236.77003886141088</v>
      </c>
      <c r="AQ10" s="113" t="s">
        <v>151</v>
      </c>
      <c r="AR10" s="114">
        <v>5</v>
      </c>
      <c r="AS10" s="115"/>
      <c r="AT10" s="116"/>
      <c r="AU10" s="92">
        <f t="shared" si="0"/>
        <v>0</v>
      </c>
    </row>
    <row r="11" spans="1:48" x14ac:dyDescent="0.25">
      <c r="A11" s="127" t="s">
        <v>159</v>
      </c>
      <c r="B11" s="93">
        <v>6</v>
      </c>
      <c r="C11" s="92">
        <v>19569.3595204946</v>
      </c>
      <c r="D11" s="128">
        <v>2.7E-2</v>
      </c>
      <c r="E11" s="92">
        <v>528.37270705335504</v>
      </c>
      <c r="G11" s="113"/>
      <c r="H11" s="114">
        <v>6</v>
      </c>
      <c r="I11" s="115"/>
      <c r="J11" s="116"/>
      <c r="K11" s="115"/>
      <c r="M11" s="113"/>
      <c r="N11" s="114">
        <v>6</v>
      </c>
      <c r="O11" s="116"/>
      <c r="P11" s="116"/>
      <c r="Q11" s="115"/>
      <c r="S11" s="113"/>
      <c r="T11" s="114">
        <v>6</v>
      </c>
      <c r="U11" s="116"/>
      <c r="V11" s="116"/>
      <c r="W11" s="115"/>
      <c r="Y11" s="111" t="s">
        <v>20</v>
      </c>
      <c r="Z11" s="112">
        <v>12</v>
      </c>
      <c r="AA11" s="117"/>
      <c r="AB11" s="117"/>
      <c r="AC11" s="111">
        <f>W17</f>
        <v>271.73913043478302</v>
      </c>
      <c r="AD11" s="108"/>
      <c r="AE11" s="127" t="s">
        <v>159</v>
      </c>
      <c r="AF11" s="93">
        <v>6</v>
      </c>
      <c r="AG11" s="143">
        <f>'合成氨、硝酸'!E30</f>
        <v>19730.836571784239</v>
      </c>
      <c r="AH11" s="168">
        <f t="shared" si="2"/>
        <v>2.7E-2</v>
      </c>
      <c r="AI11" s="92">
        <f>AG11*AH11</f>
        <v>532.73258743817439</v>
      </c>
      <c r="AK11" s="113"/>
      <c r="AL11" s="114">
        <v>6</v>
      </c>
      <c r="AM11" s="115"/>
      <c r="AN11" s="116"/>
      <c r="AO11" s="115"/>
      <c r="AQ11" s="113"/>
      <c r="AR11" s="114">
        <v>6</v>
      </c>
      <c r="AS11" s="116"/>
      <c r="AT11" s="116"/>
      <c r="AU11" s="115"/>
    </row>
    <row r="12" spans="1:48" x14ac:dyDescent="0.25">
      <c r="A12" s="127" t="s">
        <v>160</v>
      </c>
      <c r="B12" s="93">
        <v>7</v>
      </c>
      <c r="C12" s="92">
        <v>10</v>
      </c>
      <c r="D12" s="128">
        <v>8.0000000000000002E-3</v>
      </c>
      <c r="E12" s="92">
        <v>0.08</v>
      </c>
      <c r="G12" s="113"/>
      <c r="H12" s="114">
        <v>7</v>
      </c>
      <c r="I12" s="116"/>
      <c r="J12" s="116"/>
      <c r="K12" s="115"/>
      <c r="M12" s="113"/>
      <c r="N12" s="114">
        <v>7</v>
      </c>
      <c r="O12" s="116"/>
      <c r="P12" s="116"/>
      <c r="Q12" s="115"/>
      <c r="S12" s="113"/>
      <c r="T12" s="114">
        <v>7</v>
      </c>
      <c r="U12" s="116"/>
      <c r="V12" s="116"/>
      <c r="W12" s="115"/>
      <c r="Y12" s="111" t="s">
        <v>22</v>
      </c>
      <c r="Z12" s="112">
        <v>23</v>
      </c>
      <c r="AA12" s="117"/>
      <c r="AB12" s="117"/>
      <c r="AC12" s="111">
        <f>W28</f>
        <v>826.69097993350294</v>
      </c>
      <c r="AD12" s="108"/>
      <c r="AE12" s="127" t="s">
        <v>160</v>
      </c>
      <c r="AF12" s="93">
        <v>7</v>
      </c>
      <c r="AG12" s="92">
        <f>C12</f>
        <v>10</v>
      </c>
      <c r="AH12" s="168">
        <f t="shared" si="2"/>
        <v>8.0000000000000002E-3</v>
      </c>
      <c r="AI12" s="92">
        <f t="shared" ref="AI12:AI15" si="5">AG12*AH12</f>
        <v>0.08</v>
      </c>
      <c r="AK12" s="113"/>
      <c r="AL12" s="114">
        <v>7</v>
      </c>
      <c r="AM12" s="116"/>
      <c r="AN12" s="116"/>
      <c r="AO12" s="115"/>
      <c r="AQ12" s="113"/>
      <c r="AR12" s="114">
        <v>7</v>
      </c>
      <c r="AS12" s="116"/>
      <c r="AT12" s="116"/>
      <c r="AU12" s="115"/>
    </row>
    <row r="13" spans="1:48" x14ac:dyDescent="0.25">
      <c r="A13" s="127" t="s">
        <v>161</v>
      </c>
      <c r="B13" s="93">
        <v>8</v>
      </c>
      <c r="C13" s="159"/>
      <c r="D13" s="128"/>
      <c r="E13" s="92">
        <v>0</v>
      </c>
      <c r="G13" s="113"/>
      <c r="H13" s="114">
        <v>8</v>
      </c>
      <c r="I13" s="116"/>
      <c r="J13" s="116"/>
      <c r="K13" s="115"/>
      <c r="M13" s="113"/>
      <c r="N13" s="114">
        <v>8</v>
      </c>
      <c r="O13" s="116"/>
      <c r="P13" s="116"/>
      <c r="Q13" s="115"/>
      <c r="S13" s="113"/>
      <c r="T13" s="114">
        <v>8</v>
      </c>
      <c r="U13" s="116"/>
      <c r="V13" s="116"/>
      <c r="W13" s="115"/>
      <c r="Y13" s="111" t="s">
        <v>162</v>
      </c>
      <c r="Z13" s="112">
        <v>37</v>
      </c>
      <c r="AA13" s="111"/>
      <c r="AB13" s="111"/>
      <c r="AC13" s="111">
        <f>W42</f>
        <v>256.70512608695702</v>
      </c>
      <c r="AD13" s="108"/>
      <c r="AE13" s="127" t="s">
        <v>161</v>
      </c>
      <c r="AF13" s="93">
        <v>8</v>
      </c>
      <c r="AG13" s="128">
        <f>C13</f>
        <v>0</v>
      </c>
      <c r="AH13" s="168">
        <f t="shared" si="2"/>
        <v>0</v>
      </c>
      <c r="AI13" s="92">
        <f t="shared" si="5"/>
        <v>0</v>
      </c>
      <c r="AK13" s="113"/>
      <c r="AL13" s="114">
        <v>8</v>
      </c>
      <c r="AM13" s="116"/>
      <c r="AN13" s="116"/>
      <c r="AO13" s="115"/>
      <c r="AQ13" s="113"/>
      <c r="AR13" s="114">
        <v>8</v>
      </c>
      <c r="AS13" s="116"/>
      <c r="AT13" s="116"/>
      <c r="AU13" s="115"/>
    </row>
    <row r="14" spans="1:48" x14ac:dyDescent="0.25">
      <c r="A14" s="127" t="s">
        <v>163</v>
      </c>
      <c r="B14" s="93">
        <v>9</v>
      </c>
      <c r="C14" s="128"/>
      <c r="D14" s="128"/>
      <c r="E14" s="92"/>
      <c r="G14" s="113"/>
      <c r="H14" s="114">
        <v>9</v>
      </c>
      <c r="I14" s="116"/>
      <c r="J14" s="116"/>
      <c r="K14" s="115"/>
      <c r="M14" s="113"/>
      <c r="N14" s="114">
        <v>9</v>
      </c>
      <c r="O14" s="116"/>
      <c r="P14" s="116"/>
      <c r="Q14" s="115"/>
      <c r="S14" s="113"/>
      <c r="T14" s="114">
        <v>9</v>
      </c>
      <c r="U14" s="116"/>
      <c r="V14" s="116"/>
      <c r="W14" s="115"/>
      <c r="Y14" s="111" t="s">
        <v>164</v>
      </c>
      <c r="Z14" s="112">
        <v>38</v>
      </c>
      <c r="AA14" s="111"/>
      <c r="AB14" s="111"/>
      <c r="AC14" s="111">
        <f>W43</f>
        <v>820.90697400245904</v>
      </c>
      <c r="AD14" s="108"/>
      <c r="AE14" s="127" t="s">
        <v>163</v>
      </c>
      <c r="AF14" s="93">
        <v>9</v>
      </c>
      <c r="AG14" s="128"/>
      <c r="AH14" s="128"/>
      <c r="AI14" s="92">
        <f t="shared" si="5"/>
        <v>0</v>
      </c>
      <c r="AK14" s="113"/>
      <c r="AL14" s="114">
        <v>9</v>
      </c>
      <c r="AM14" s="116"/>
      <c r="AN14" s="116"/>
      <c r="AO14" s="115"/>
      <c r="AQ14" s="113"/>
      <c r="AR14" s="114">
        <v>9</v>
      </c>
      <c r="AS14" s="116"/>
      <c r="AT14" s="116"/>
      <c r="AU14" s="115"/>
    </row>
    <row r="15" spans="1:48" x14ac:dyDescent="0.25">
      <c r="A15" s="127" t="s">
        <v>165</v>
      </c>
      <c r="B15" s="93">
        <v>10</v>
      </c>
      <c r="C15" s="128"/>
      <c r="D15" s="128"/>
      <c r="E15" s="92"/>
      <c r="G15" s="113"/>
      <c r="H15" s="114">
        <v>10</v>
      </c>
      <c r="I15" s="116"/>
      <c r="J15" s="116"/>
      <c r="K15" s="115"/>
      <c r="M15" s="113"/>
      <c r="N15" s="114">
        <v>10</v>
      </c>
      <c r="O15" s="116"/>
      <c r="P15" s="116"/>
      <c r="Q15" s="115"/>
      <c r="S15" s="113"/>
      <c r="T15" s="114">
        <v>10</v>
      </c>
      <c r="U15" s="116"/>
      <c r="V15" s="116"/>
      <c r="W15" s="115"/>
      <c r="Y15" s="111" t="s">
        <v>27</v>
      </c>
      <c r="Z15" s="112">
        <v>42</v>
      </c>
      <c r="AA15" s="111"/>
      <c r="AB15" s="111"/>
      <c r="AC15" s="111"/>
      <c r="AD15" s="108"/>
      <c r="AE15" s="127" t="s">
        <v>165</v>
      </c>
      <c r="AF15" s="93">
        <v>10</v>
      </c>
      <c r="AG15" s="128"/>
      <c r="AH15" s="128"/>
      <c r="AI15" s="92">
        <f t="shared" si="5"/>
        <v>0</v>
      </c>
      <c r="AK15" s="113"/>
      <c r="AL15" s="114">
        <v>10</v>
      </c>
      <c r="AM15" s="116"/>
      <c r="AN15" s="116"/>
      <c r="AO15" s="115"/>
      <c r="AQ15" s="113"/>
      <c r="AR15" s="114">
        <v>10</v>
      </c>
      <c r="AS15" s="116"/>
      <c r="AT15" s="116"/>
      <c r="AU15" s="115"/>
    </row>
    <row r="16" spans="1:48" x14ac:dyDescent="0.25">
      <c r="A16" s="127"/>
      <c r="B16" s="93">
        <v>11</v>
      </c>
      <c r="C16" s="128"/>
      <c r="D16" s="128"/>
      <c r="E16" s="92"/>
      <c r="G16" s="113"/>
      <c r="H16" s="114">
        <v>11</v>
      </c>
      <c r="I16" s="116"/>
      <c r="J16" s="116"/>
      <c r="K16" s="115"/>
      <c r="M16" s="113"/>
      <c r="N16" s="114">
        <v>11</v>
      </c>
      <c r="O16" s="116"/>
      <c r="P16" s="116"/>
      <c r="Q16" s="115"/>
      <c r="S16" s="113"/>
      <c r="T16" s="114">
        <v>11</v>
      </c>
      <c r="U16" s="116"/>
      <c r="V16" s="116"/>
      <c r="W16" s="115"/>
      <c r="Y16" s="121" t="s">
        <v>28</v>
      </c>
      <c r="Z16" s="122">
        <v>53</v>
      </c>
      <c r="AA16" s="121"/>
      <c r="AB16" s="121"/>
      <c r="AC16" s="121">
        <f>SUM(AC7:AC15)</f>
        <v>10109.176945865109</v>
      </c>
      <c r="AD16" s="108"/>
      <c r="AE16" s="127"/>
      <c r="AF16" s="93">
        <v>11</v>
      </c>
      <c r="AG16" s="128"/>
      <c r="AH16" s="128"/>
      <c r="AI16" s="92"/>
      <c r="AK16" s="113"/>
      <c r="AL16" s="114">
        <v>11</v>
      </c>
      <c r="AM16" s="116"/>
      <c r="AN16" s="116"/>
      <c r="AO16" s="115"/>
      <c r="AP16" s="65">
        <f>AO7/AO22</f>
        <v>0.53498748605207191</v>
      </c>
      <c r="AQ16" s="113"/>
      <c r="AR16" s="114">
        <v>11</v>
      </c>
      <c r="AS16" s="116"/>
      <c r="AT16" s="116"/>
      <c r="AU16" s="115"/>
    </row>
    <row r="17" spans="1:48" x14ac:dyDescent="0.25">
      <c r="A17" s="88" t="s">
        <v>20</v>
      </c>
      <c r="B17" s="89">
        <v>12</v>
      </c>
      <c r="C17" s="107"/>
      <c r="D17" s="107"/>
      <c r="E17" s="88">
        <v>237.019230769231</v>
      </c>
      <c r="G17" s="111" t="s">
        <v>20</v>
      </c>
      <c r="H17" s="112">
        <v>12</v>
      </c>
      <c r="I17" s="117"/>
      <c r="J17" s="117"/>
      <c r="K17" s="111">
        <v>485.18518518518499</v>
      </c>
      <c r="M17" s="111" t="s">
        <v>20</v>
      </c>
      <c r="N17" s="112">
        <v>12</v>
      </c>
      <c r="O17" s="117"/>
      <c r="P17" s="117"/>
      <c r="Q17" s="111">
        <v>50</v>
      </c>
      <c r="S17" s="111" t="s">
        <v>20</v>
      </c>
      <c r="T17" s="112">
        <v>12</v>
      </c>
      <c r="U17" s="117"/>
      <c r="V17" s="117"/>
      <c r="W17" s="111">
        <v>271.73913043478302</v>
      </c>
      <c r="AD17" s="108"/>
      <c r="AE17" s="88" t="s">
        <v>20</v>
      </c>
      <c r="AF17" s="89">
        <v>12</v>
      </c>
      <c r="AG17" s="107"/>
      <c r="AH17" s="107"/>
      <c r="AI17" s="88">
        <f>E17</f>
        <v>237.019230769231</v>
      </c>
      <c r="AK17" s="111" t="s">
        <v>20</v>
      </c>
      <c r="AL17" s="112">
        <v>12</v>
      </c>
      <c r="AM17" s="117"/>
      <c r="AN17" s="117"/>
      <c r="AO17" s="111">
        <f>K17</f>
        <v>485.18518518518499</v>
      </c>
      <c r="AQ17" s="111" t="s">
        <v>20</v>
      </c>
      <c r="AR17" s="112">
        <v>12</v>
      </c>
      <c r="AS17" s="117"/>
      <c r="AT17" s="117"/>
      <c r="AU17" s="111">
        <f>Q17</f>
        <v>50</v>
      </c>
    </row>
    <row r="18" spans="1:48" x14ac:dyDescent="0.25">
      <c r="A18" s="127" t="s">
        <v>166</v>
      </c>
      <c r="B18" s="93">
        <v>13</v>
      </c>
      <c r="C18" s="92">
        <v>114700</v>
      </c>
      <c r="D18" s="128">
        <v>1.6025641025640999E-3</v>
      </c>
      <c r="E18" s="92">
        <v>183.814102564103</v>
      </c>
      <c r="G18" s="113" t="s">
        <v>166</v>
      </c>
      <c r="H18" s="114">
        <v>13</v>
      </c>
      <c r="I18" s="115"/>
      <c r="J18" s="116"/>
      <c r="K18" s="115">
        <v>0</v>
      </c>
      <c r="M18" s="113" t="s">
        <v>166</v>
      </c>
      <c r="N18" s="114">
        <v>13</v>
      </c>
      <c r="O18" s="116"/>
      <c r="P18" s="116"/>
      <c r="Q18" s="115"/>
      <c r="S18" s="113" t="s">
        <v>29</v>
      </c>
      <c r="T18" s="114">
        <v>13</v>
      </c>
      <c r="U18" s="116"/>
      <c r="V18" s="116"/>
      <c r="W18" s="115"/>
      <c r="AD18" s="108"/>
      <c r="AE18" s="88" t="s">
        <v>22</v>
      </c>
      <c r="AF18" s="89">
        <v>23</v>
      </c>
      <c r="AG18" s="107"/>
      <c r="AH18" s="107"/>
      <c r="AI18" s="88">
        <f>E28</f>
        <v>2506.32070851767</v>
      </c>
      <c r="AK18" s="111" t="s">
        <v>22</v>
      </c>
      <c r="AL18" s="112">
        <v>23</v>
      </c>
      <c r="AM18" s="117"/>
      <c r="AN18" s="117"/>
      <c r="AO18" s="111">
        <f>K28</f>
        <v>812.21886714573895</v>
      </c>
      <c r="AQ18" s="111" t="s">
        <v>22</v>
      </c>
      <c r="AR18" s="112">
        <v>23</v>
      </c>
      <c r="AS18" s="117"/>
      <c r="AT18" s="117"/>
      <c r="AU18" s="111">
        <f>Q28</f>
        <v>845.59862920351998</v>
      </c>
    </row>
    <row r="19" spans="1:48" x14ac:dyDescent="0.25">
      <c r="A19" s="127" t="s">
        <v>167</v>
      </c>
      <c r="B19" s="93">
        <v>14</v>
      </c>
      <c r="C19" s="92"/>
      <c r="D19" s="128"/>
      <c r="E19" s="92">
        <v>0</v>
      </c>
      <c r="G19" s="113" t="s">
        <v>168</v>
      </c>
      <c r="H19" s="114">
        <v>14</v>
      </c>
      <c r="I19" s="115"/>
      <c r="J19" s="116"/>
      <c r="K19" s="115">
        <v>0</v>
      </c>
      <c r="M19" s="113" t="s">
        <v>169</v>
      </c>
      <c r="N19" s="114">
        <v>14</v>
      </c>
      <c r="O19" s="116"/>
      <c r="P19" s="116"/>
      <c r="Q19" s="115">
        <v>42.592592592592602</v>
      </c>
      <c r="S19" s="113" t="s">
        <v>31</v>
      </c>
      <c r="T19" s="114">
        <v>14</v>
      </c>
      <c r="U19" s="116"/>
      <c r="V19" s="116"/>
      <c r="W19" s="115"/>
      <c r="AD19" s="108"/>
      <c r="AE19" s="88" t="s">
        <v>24</v>
      </c>
      <c r="AF19" s="89">
        <v>37</v>
      </c>
      <c r="AG19" s="88"/>
      <c r="AH19" s="88"/>
      <c r="AI19" s="88">
        <f>E42</f>
        <v>500.11429230769198</v>
      </c>
      <c r="AK19" s="111" t="s">
        <v>24</v>
      </c>
      <c r="AL19" s="112">
        <v>37</v>
      </c>
      <c r="AM19" s="111"/>
      <c r="AN19" s="111"/>
      <c r="AO19" s="111">
        <f>K42</f>
        <v>363.43175925925902</v>
      </c>
      <c r="AQ19" s="111" t="s">
        <v>24</v>
      </c>
      <c r="AR19" s="112">
        <v>37</v>
      </c>
      <c r="AS19" s="111"/>
      <c r="AT19" s="111"/>
      <c r="AU19" s="111">
        <f>Q42</f>
        <v>90.714977777777804</v>
      </c>
    </row>
    <row r="20" spans="1:48" x14ac:dyDescent="0.25">
      <c r="A20" s="127" t="s">
        <v>170</v>
      </c>
      <c r="B20" s="93">
        <v>15</v>
      </c>
      <c r="C20" s="92"/>
      <c r="D20" s="128"/>
      <c r="E20" s="92">
        <v>0</v>
      </c>
      <c r="G20" s="113" t="s">
        <v>93</v>
      </c>
      <c r="H20" s="114">
        <v>15</v>
      </c>
      <c r="I20" s="115">
        <v>400</v>
      </c>
      <c r="J20" s="116">
        <v>5.5555555555555601E-2</v>
      </c>
      <c r="K20" s="115">
        <v>22.2222222222222</v>
      </c>
      <c r="M20" s="113" t="s">
        <v>93</v>
      </c>
      <c r="N20" s="114">
        <v>15</v>
      </c>
      <c r="O20" s="115">
        <v>400</v>
      </c>
      <c r="P20" s="116">
        <v>1.85185185185185E-2</v>
      </c>
      <c r="Q20" s="115">
        <v>7.4074074074074101</v>
      </c>
      <c r="S20" s="113" t="s">
        <v>169</v>
      </c>
      <c r="T20" s="114">
        <v>15</v>
      </c>
      <c r="U20" s="116"/>
      <c r="V20" s="116"/>
      <c r="W20" s="115">
        <v>271.73913043478302</v>
      </c>
      <c r="AD20" s="108"/>
      <c r="AE20" s="88" t="s">
        <v>26</v>
      </c>
      <c r="AF20" s="89">
        <v>38</v>
      </c>
      <c r="AG20" s="88"/>
      <c r="AH20" s="88"/>
      <c r="AI20" s="88">
        <f>E43</f>
        <v>1057.7860976506199</v>
      </c>
      <c r="AK20" s="111" t="s">
        <v>26</v>
      </c>
      <c r="AL20" s="112">
        <v>38</v>
      </c>
      <c r="AM20" s="111"/>
      <c r="AN20" s="111"/>
      <c r="AO20" s="111">
        <f>K43</f>
        <v>1038.50613784859</v>
      </c>
      <c r="AQ20" s="111" t="s">
        <v>26</v>
      </c>
      <c r="AR20" s="112">
        <v>38</v>
      </c>
      <c r="AS20" s="111"/>
      <c r="AT20" s="111"/>
      <c r="AU20" s="111">
        <f>Q43</f>
        <v>532.83969906922698</v>
      </c>
    </row>
    <row r="21" spans="1:48" x14ac:dyDescent="0.25">
      <c r="A21" s="127" t="s">
        <v>171</v>
      </c>
      <c r="B21" s="93">
        <v>16</v>
      </c>
      <c r="C21" s="128">
        <v>400</v>
      </c>
      <c r="D21" s="128">
        <v>4.48717948717949E-2</v>
      </c>
      <c r="E21" s="92">
        <v>17.948717948717899</v>
      </c>
      <c r="G21" s="113" t="s">
        <v>172</v>
      </c>
      <c r="H21" s="114">
        <v>16</v>
      </c>
      <c r="I21" s="115"/>
      <c r="J21" s="116"/>
      <c r="K21" s="115">
        <v>0</v>
      </c>
      <c r="M21" s="113" t="s">
        <v>172</v>
      </c>
      <c r="N21" s="114">
        <v>16</v>
      </c>
      <c r="O21" s="115"/>
      <c r="P21" s="116"/>
      <c r="Q21" s="115">
        <v>0</v>
      </c>
      <c r="S21" s="113" t="s">
        <v>173</v>
      </c>
      <c r="T21" s="114">
        <v>16</v>
      </c>
      <c r="U21" s="116"/>
      <c r="V21" s="116"/>
      <c r="W21" s="115"/>
      <c r="AD21" s="108"/>
      <c r="AE21" s="88" t="s">
        <v>27</v>
      </c>
      <c r="AF21" s="89">
        <v>42</v>
      </c>
      <c r="AG21" s="88"/>
      <c r="AH21" s="88"/>
      <c r="AI21" s="88">
        <v>0</v>
      </c>
      <c r="AK21" s="111" t="s">
        <v>27</v>
      </c>
      <c r="AL21" s="112">
        <v>42</v>
      </c>
      <c r="AM21" s="111"/>
      <c r="AN21" s="111"/>
      <c r="AO21" s="111">
        <v>0</v>
      </c>
      <c r="AQ21" s="111" t="s">
        <v>27</v>
      </c>
      <c r="AR21" s="112">
        <v>42</v>
      </c>
      <c r="AS21" s="111"/>
      <c r="AT21" s="111"/>
      <c r="AU21" s="111">
        <v>0</v>
      </c>
    </row>
    <row r="22" spans="1:48" x14ac:dyDescent="0.25">
      <c r="A22" s="127" t="s">
        <v>174</v>
      </c>
      <c r="B22" s="93">
        <v>17</v>
      </c>
      <c r="C22" s="128"/>
      <c r="D22" s="128"/>
      <c r="E22" s="92"/>
      <c r="G22" s="113" t="s">
        <v>175</v>
      </c>
      <c r="H22" s="114">
        <v>17</v>
      </c>
      <c r="I22" s="116"/>
      <c r="J22" s="116"/>
      <c r="K22" s="115">
        <v>462.96296296296299</v>
      </c>
      <c r="M22" s="113" t="s">
        <v>176</v>
      </c>
      <c r="N22" s="114">
        <v>17</v>
      </c>
      <c r="O22" s="116"/>
      <c r="P22" s="116"/>
      <c r="Q22" s="115"/>
      <c r="S22" s="113" t="s">
        <v>177</v>
      </c>
      <c r="T22" s="114">
        <v>17</v>
      </c>
      <c r="U22" s="115"/>
      <c r="V22" s="116"/>
      <c r="W22" s="115"/>
      <c r="AD22" s="108"/>
      <c r="AE22" s="135" t="s">
        <v>28</v>
      </c>
      <c r="AF22" s="136">
        <v>53</v>
      </c>
      <c r="AG22" s="135"/>
      <c r="AH22" s="135"/>
      <c r="AI22" s="155">
        <f>SUM(AI7:AI21)</f>
        <v>12611.246149713403</v>
      </c>
      <c r="AK22" s="121" t="s">
        <v>28</v>
      </c>
      <c r="AL22" s="122">
        <v>53</v>
      </c>
      <c r="AM22" s="121"/>
      <c r="AN22" s="121"/>
      <c r="AO22" s="155">
        <f>SUM(AO7:AO21)</f>
        <v>16430.362944030956</v>
      </c>
      <c r="AQ22" s="121" t="s">
        <v>28</v>
      </c>
      <c r="AR22" s="122">
        <v>53</v>
      </c>
      <c r="AS22" s="121"/>
      <c r="AT22" s="121"/>
      <c r="AU22" s="171">
        <f>SUM(AU7:AU21)</f>
        <v>13596.053584266238</v>
      </c>
    </row>
    <row r="23" spans="1:48" x14ac:dyDescent="0.25">
      <c r="A23" s="127" t="s">
        <v>178</v>
      </c>
      <c r="B23" s="93">
        <v>18</v>
      </c>
      <c r="C23" s="128"/>
      <c r="D23" s="128"/>
      <c r="E23" s="92">
        <v>35.256410256410298</v>
      </c>
      <c r="G23" s="113" t="s">
        <v>100</v>
      </c>
      <c r="H23" s="114">
        <v>18</v>
      </c>
      <c r="I23" s="116"/>
      <c r="J23" s="116"/>
      <c r="K23" s="115"/>
      <c r="M23" s="113"/>
      <c r="N23" s="114">
        <v>18</v>
      </c>
      <c r="O23" s="116"/>
      <c r="P23" s="116"/>
      <c r="Q23" s="115"/>
      <c r="S23" s="113" t="s">
        <v>176</v>
      </c>
      <c r="T23" s="114">
        <v>18</v>
      </c>
      <c r="U23" s="116"/>
      <c r="V23" s="116"/>
      <c r="W23" s="115"/>
      <c r="AD23" s="108"/>
      <c r="AE23" s="123"/>
      <c r="AF23" s="123"/>
      <c r="AG23" s="161"/>
      <c r="AH23" s="162"/>
      <c r="AI23" s="123"/>
      <c r="AJ23" s="123"/>
      <c r="AK23" s="123"/>
      <c r="AL23" s="123"/>
      <c r="AM23" s="123"/>
      <c r="AN23" s="123"/>
      <c r="AO23" s="123"/>
      <c r="AP23" s="123"/>
      <c r="AV23" s="123"/>
    </row>
    <row r="24" spans="1:48" x14ac:dyDescent="0.25">
      <c r="A24" s="127" t="s">
        <v>179</v>
      </c>
      <c r="B24" s="93">
        <v>19</v>
      </c>
      <c r="C24" s="128"/>
      <c r="D24" s="128"/>
      <c r="E24" s="92"/>
      <c r="G24" s="113"/>
      <c r="H24" s="114">
        <v>19</v>
      </c>
      <c r="I24" s="116"/>
      <c r="J24" s="116"/>
      <c r="K24" s="115"/>
      <c r="M24" s="113"/>
      <c r="N24" s="114">
        <v>19</v>
      </c>
      <c r="O24" s="116"/>
      <c r="P24" s="116"/>
      <c r="Q24" s="115"/>
      <c r="S24" s="113"/>
      <c r="T24" s="114">
        <v>19</v>
      </c>
      <c r="U24" s="116"/>
      <c r="V24" s="116"/>
      <c r="W24" s="115"/>
      <c r="Y24" s="167"/>
      <c r="AD24" s="108"/>
      <c r="AE24" s="123"/>
      <c r="AF24" s="123"/>
      <c r="AG24" s="123"/>
      <c r="AH24" s="170"/>
      <c r="AI24" s="123"/>
      <c r="AJ24" s="123"/>
      <c r="AK24" s="123"/>
      <c r="AL24" s="123"/>
      <c r="AM24" s="123"/>
      <c r="AN24" s="123"/>
      <c r="AO24" s="123"/>
      <c r="AP24" s="123"/>
      <c r="AV24" s="123"/>
    </row>
    <row r="25" spans="1:48" x14ac:dyDescent="0.25">
      <c r="A25" s="127" t="s">
        <v>180</v>
      </c>
      <c r="B25" s="93">
        <v>20</v>
      </c>
      <c r="C25" s="128"/>
      <c r="D25" s="128"/>
      <c r="E25" s="92"/>
      <c r="G25" s="113"/>
      <c r="H25" s="114">
        <v>20</v>
      </c>
      <c r="I25" s="116"/>
      <c r="J25" s="116"/>
      <c r="K25" s="115"/>
      <c r="M25" s="113"/>
      <c r="N25" s="114">
        <v>20</v>
      </c>
      <c r="O25" s="116"/>
      <c r="P25" s="116"/>
      <c r="Q25" s="115"/>
      <c r="S25" s="113"/>
      <c r="T25" s="114">
        <v>20</v>
      </c>
      <c r="U25" s="116"/>
      <c r="V25" s="116"/>
      <c r="W25" s="115"/>
      <c r="AD25" s="108"/>
      <c r="AH25" s="170"/>
      <c r="AI25" s="123"/>
    </row>
    <row r="26" spans="1:48" x14ac:dyDescent="0.25">
      <c r="A26" s="127"/>
      <c r="B26" s="93">
        <v>21</v>
      </c>
      <c r="C26" s="128"/>
      <c r="D26" s="128"/>
      <c r="E26" s="92"/>
      <c r="G26" s="113"/>
      <c r="H26" s="114">
        <v>21</v>
      </c>
      <c r="I26" s="116"/>
      <c r="J26" s="116"/>
      <c r="K26" s="115"/>
      <c r="M26" s="113"/>
      <c r="N26" s="114">
        <v>21</v>
      </c>
      <c r="O26" s="116"/>
      <c r="P26" s="116"/>
      <c r="Q26" s="115"/>
      <c r="S26" s="113"/>
      <c r="T26" s="114">
        <v>21</v>
      </c>
      <c r="U26" s="116"/>
      <c r="V26" s="116"/>
      <c r="W26" s="115"/>
      <c r="AE26"/>
      <c r="AF26"/>
      <c r="AG26"/>
      <c r="AH26"/>
      <c r="AI26" s="123"/>
    </row>
    <row r="27" spans="1:48" x14ac:dyDescent="0.25">
      <c r="A27" s="127"/>
      <c r="B27" s="93">
        <v>22</v>
      </c>
      <c r="C27" s="128"/>
      <c r="D27" s="128"/>
      <c r="E27" s="92"/>
      <c r="G27" s="113"/>
      <c r="H27" s="114">
        <v>22</v>
      </c>
      <c r="I27" s="116"/>
      <c r="J27" s="116"/>
      <c r="K27" s="115"/>
      <c r="M27" s="113"/>
      <c r="N27" s="114">
        <v>22</v>
      </c>
      <c r="O27" s="116"/>
      <c r="P27" s="116"/>
      <c r="Q27" s="115"/>
      <c r="S27" s="113"/>
      <c r="T27" s="114">
        <v>22</v>
      </c>
      <c r="U27" s="116"/>
      <c r="V27" s="116"/>
      <c r="W27" s="115"/>
      <c r="Y27" s="208" t="s">
        <v>181</v>
      </c>
      <c r="Z27" s="209"/>
      <c r="AA27" s="209"/>
      <c r="AB27" s="209"/>
      <c r="AC27" s="209"/>
      <c r="AD27" s="210"/>
      <c r="AE27"/>
      <c r="AF27"/>
      <c r="AG27"/>
      <c r="AH27"/>
      <c r="AK27" s="208" t="s">
        <v>182</v>
      </c>
      <c r="AL27" s="209"/>
      <c r="AM27" s="209"/>
      <c r="AN27" s="209"/>
      <c r="AO27" s="209"/>
      <c r="AP27" s="210"/>
      <c r="AQ27" s="208" t="s">
        <v>183</v>
      </c>
      <c r="AR27" s="209"/>
      <c r="AS27" s="209"/>
      <c r="AT27" s="209"/>
      <c r="AU27" s="209"/>
      <c r="AV27" s="210"/>
    </row>
    <row r="28" spans="1:48" x14ac:dyDescent="0.25">
      <c r="A28" s="88" t="s">
        <v>22</v>
      </c>
      <c r="B28" s="89">
        <v>23</v>
      </c>
      <c r="C28" s="107"/>
      <c r="D28" s="107"/>
      <c r="E28" s="88">
        <v>2506.32070851767</v>
      </c>
      <c r="G28" s="111" t="s">
        <v>22</v>
      </c>
      <c r="H28" s="112">
        <v>23</v>
      </c>
      <c r="I28" s="117"/>
      <c r="J28" s="117"/>
      <c r="K28" s="111">
        <v>812.21886714573895</v>
      </c>
      <c r="M28" s="111" t="s">
        <v>22</v>
      </c>
      <c r="N28" s="112">
        <v>23</v>
      </c>
      <c r="O28" s="117"/>
      <c r="P28" s="117"/>
      <c r="Q28" s="111">
        <v>845.59862920351998</v>
      </c>
      <c r="S28" s="111" t="s">
        <v>22</v>
      </c>
      <c r="T28" s="112">
        <v>23</v>
      </c>
      <c r="U28" s="117"/>
      <c r="V28" s="117"/>
      <c r="W28" s="111">
        <v>826.69097993350294</v>
      </c>
      <c r="Y28" s="211"/>
      <c r="Z28" s="211"/>
      <c r="AA28" s="145" t="s">
        <v>51</v>
      </c>
      <c r="AB28" s="145" t="s">
        <v>52</v>
      </c>
      <c r="AC28" s="145" t="s">
        <v>53</v>
      </c>
      <c r="AD28" s="145" t="s">
        <v>54</v>
      </c>
      <c r="AE28"/>
      <c r="AF28"/>
      <c r="AG28"/>
      <c r="AH28"/>
      <c r="AK28" s="211"/>
      <c r="AL28" s="211"/>
      <c r="AM28" s="145" t="s">
        <v>51</v>
      </c>
      <c r="AN28" s="145" t="s">
        <v>52</v>
      </c>
      <c r="AO28" s="145" t="s">
        <v>53</v>
      </c>
      <c r="AP28" s="145" t="s">
        <v>54</v>
      </c>
      <c r="AQ28" s="211"/>
      <c r="AR28" s="211"/>
      <c r="AS28" s="145" t="s">
        <v>51</v>
      </c>
      <c r="AT28" s="145" t="s">
        <v>52</v>
      </c>
      <c r="AU28" s="145" t="s">
        <v>53</v>
      </c>
      <c r="AV28" s="145" t="s">
        <v>54</v>
      </c>
    </row>
    <row r="29" spans="1:48" x14ac:dyDescent="0.25">
      <c r="A29" s="92" t="s">
        <v>184</v>
      </c>
      <c r="B29" s="93">
        <v>24</v>
      </c>
      <c r="C29" s="159">
        <v>36697.247706422</v>
      </c>
      <c r="D29" s="128">
        <v>1.0999999999999999E-2</v>
      </c>
      <c r="E29" s="92">
        <v>403.66972477064201</v>
      </c>
      <c r="G29" s="115" t="s">
        <v>38</v>
      </c>
      <c r="H29" s="114">
        <v>24</v>
      </c>
      <c r="I29" s="116">
        <v>0.72982101884053296</v>
      </c>
      <c r="J29" s="116">
        <v>0.5</v>
      </c>
      <c r="K29" s="115">
        <v>0.36491050942026698</v>
      </c>
      <c r="M29" s="115" t="s">
        <v>38</v>
      </c>
      <c r="N29" s="114">
        <v>24</v>
      </c>
      <c r="O29" s="116">
        <v>0.72982101884053296</v>
      </c>
      <c r="P29" s="116">
        <v>1.5</v>
      </c>
      <c r="Q29" s="115">
        <v>1.0947315282607999</v>
      </c>
      <c r="S29" s="115" t="s">
        <v>184</v>
      </c>
      <c r="T29" s="114">
        <v>24</v>
      </c>
      <c r="U29" s="159">
        <v>36697.247706422</v>
      </c>
      <c r="V29" s="116">
        <v>2E-3</v>
      </c>
      <c r="W29" s="115">
        <v>73.394495412843995</v>
      </c>
      <c r="Y29" s="211" t="s">
        <v>56</v>
      </c>
      <c r="Z29" s="211"/>
      <c r="AA29" s="146">
        <f>AC16</f>
        <v>10109.176945865109</v>
      </c>
      <c r="AB29" s="146">
        <f>'[1]BH55-防老剂RD'!$Q$16</f>
        <v>9462.5968800513292</v>
      </c>
      <c r="AC29" s="146">
        <f>AA29-AB29</f>
        <v>646.58006581377958</v>
      </c>
      <c r="AD29" s="145"/>
      <c r="AE29"/>
      <c r="AF29"/>
      <c r="AG29"/>
      <c r="AH29"/>
      <c r="AK29" s="211" t="s">
        <v>56</v>
      </c>
      <c r="AL29" s="211"/>
      <c r="AM29" s="146">
        <f>AO22</f>
        <v>16430.362944030956</v>
      </c>
      <c r="AN29" s="146">
        <f>'[1]BH54-防老剂6PPD'!$Q$5</f>
        <v>14581.929706634</v>
      </c>
      <c r="AO29" s="146">
        <f>AM29-AN29</f>
        <v>1848.4332373969555</v>
      </c>
      <c r="AP29" s="145"/>
      <c r="AQ29" s="211" t="s">
        <v>56</v>
      </c>
      <c r="AR29" s="211"/>
      <c r="AS29" s="146">
        <f>AU22</f>
        <v>13596.053584266238</v>
      </c>
      <c r="AT29" s="146">
        <f>'[1]BH53-防老剂4010NA'!$Q$5</f>
        <v>13950.695058195601</v>
      </c>
      <c r="AU29" s="146">
        <f>AS29-AT29</f>
        <v>-354.6414739293632</v>
      </c>
      <c r="AV29" s="145"/>
    </row>
    <row r="30" spans="1:48" x14ac:dyDescent="0.25">
      <c r="A30" s="92" t="s">
        <v>185</v>
      </c>
      <c r="B30" s="93">
        <v>25</v>
      </c>
      <c r="C30" s="128">
        <v>0.72982101884053296</v>
      </c>
      <c r="D30" s="128">
        <v>0.26</v>
      </c>
      <c r="E30" s="92">
        <v>0.189753464898539</v>
      </c>
      <c r="G30" s="115" t="s">
        <v>39</v>
      </c>
      <c r="H30" s="114">
        <v>25</v>
      </c>
      <c r="I30" s="116"/>
      <c r="J30" s="116"/>
      <c r="K30" s="115">
        <v>0</v>
      </c>
      <c r="M30" s="115" t="s">
        <v>39</v>
      </c>
      <c r="N30" s="114">
        <v>25</v>
      </c>
      <c r="O30" s="116"/>
      <c r="P30" s="116"/>
      <c r="Q30" s="115">
        <v>0</v>
      </c>
      <c r="S30" s="115" t="s">
        <v>185</v>
      </c>
      <c r="T30" s="114">
        <v>25</v>
      </c>
      <c r="U30" s="116">
        <v>0.72982101884053296</v>
      </c>
      <c r="V30" s="116">
        <v>0.35</v>
      </c>
      <c r="W30" s="115">
        <v>0.25543735659418698</v>
      </c>
      <c r="Y30" s="211" t="s">
        <v>59</v>
      </c>
      <c r="Z30" s="211"/>
      <c r="AA30" s="146">
        <f>AC7</f>
        <v>4185.5967352810767</v>
      </c>
      <c r="AB30" s="146">
        <f>'[1]BH55-防老剂RD'!$Q$15</f>
        <v>4537.8203313787599</v>
      </c>
      <c r="AC30" s="146">
        <f t="shared" ref="AC30:AC35" si="6">AA30-AB30</f>
        <v>-352.22359609768318</v>
      </c>
      <c r="AD30" s="145"/>
      <c r="AE30"/>
      <c r="AF30"/>
      <c r="AG30"/>
      <c r="AH30"/>
      <c r="AK30" s="211" t="s">
        <v>186</v>
      </c>
      <c r="AL30" s="211"/>
      <c r="AM30" s="146">
        <f>AO7</f>
        <v>8790.0385663502402</v>
      </c>
      <c r="AN30" s="146">
        <f>'[1]BH54-防老剂6PPD'!$P$16</f>
        <v>8864.9731579614599</v>
      </c>
      <c r="AO30" s="146">
        <f t="shared" ref="AO30:AO34" si="7">AM30-AN30</f>
        <v>-74.93459161121973</v>
      </c>
      <c r="AP30" s="145"/>
      <c r="AQ30" s="211" t="s">
        <v>186</v>
      </c>
      <c r="AR30" s="211"/>
      <c r="AS30" s="146">
        <f>AU7</f>
        <v>10322.30497354042</v>
      </c>
      <c r="AT30" s="146">
        <f>'[1]BH53-防老剂4010NA'!$P$17</f>
        <v>9998.5688635053793</v>
      </c>
      <c r="AU30" s="146">
        <f t="shared" ref="AU30:AU34" si="8">AS30-AT30</f>
        <v>323.73611003504084</v>
      </c>
      <c r="AV30" s="145"/>
    </row>
    <row r="31" spans="1:48" x14ac:dyDescent="0.25">
      <c r="A31" s="92" t="s">
        <v>187</v>
      </c>
      <c r="B31" s="93">
        <v>26</v>
      </c>
      <c r="C31" s="128">
        <v>4.2849441617047797</v>
      </c>
      <c r="D31" s="128"/>
      <c r="E31" s="92">
        <v>0</v>
      </c>
      <c r="G31" s="115" t="s">
        <v>40</v>
      </c>
      <c r="H31" s="114">
        <v>26</v>
      </c>
      <c r="I31" s="116">
        <v>0.17448447367369199</v>
      </c>
      <c r="J31" s="116">
        <v>270</v>
      </c>
      <c r="K31" s="115">
        <v>47.110807891896897</v>
      </c>
      <c r="M31" s="115" t="s">
        <v>40</v>
      </c>
      <c r="N31" s="114">
        <v>26</v>
      </c>
      <c r="O31" s="116">
        <v>0.17448447367369199</v>
      </c>
      <c r="P31" s="116">
        <v>350</v>
      </c>
      <c r="Q31" s="115">
        <v>61.0695657857923</v>
      </c>
      <c r="S31" s="115" t="s">
        <v>187</v>
      </c>
      <c r="T31" s="114">
        <v>26</v>
      </c>
      <c r="U31" s="116">
        <v>4.2849441617047797</v>
      </c>
      <c r="V31" s="116"/>
      <c r="W31" s="115">
        <v>0</v>
      </c>
      <c r="Y31" s="211" t="s">
        <v>188</v>
      </c>
      <c r="Z31" s="211"/>
      <c r="AA31" s="146">
        <f>AC8</f>
        <v>3450.0000000000005</v>
      </c>
      <c r="AB31" s="146">
        <f>'[1]BH55-防老剂RD'!$Q$8</f>
        <v>2979.0265486725698</v>
      </c>
      <c r="AC31" s="146">
        <f t="shared" si="6"/>
        <v>470.97345132743067</v>
      </c>
      <c r="AD31" s="145"/>
      <c r="AE31"/>
      <c r="AF31"/>
      <c r="AG31"/>
      <c r="AK31" s="211" t="s">
        <v>189</v>
      </c>
      <c r="AL31" s="211"/>
      <c r="AM31" s="146">
        <f>AO9</f>
        <v>4704.212389380531</v>
      </c>
      <c r="AN31" s="146">
        <f>'[1]BH54-防老剂6PPD'!$P$8</f>
        <v>3649.0265486725698</v>
      </c>
      <c r="AO31" s="146">
        <f t="shared" si="7"/>
        <v>1055.1858407079612</v>
      </c>
      <c r="AP31" s="145"/>
      <c r="AQ31" s="211" t="s">
        <v>188</v>
      </c>
      <c r="AR31" s="211"/>
      <c r="AS31" s="146">
        <f t="shared" ref="AS31:AS32" si="9">AU8</f>
        <v>1434.9557522123894</v>
      </c>
      <c r="AT31" s="146">
        <f>'[1]BH53-防老剂4010NA'!$P$8</f>
        <v>1136.1061946902701</v>
      </c>
      <c r="AU31" s="146">
        <f t="shared" si="8"/>
        <v>298.84955752211931</v>
      </c>
      <c r="AV31" s="145"/>
    </row>
    <row r="32" spans="1:48" x14ac:dyDescent="0.25">
      <c r="A32" s="92" t="s">
        <v>190</v>
      </c>
      <c r="B32" s="93">
        <v>27</v>
      </c>
      <c r="C32" s="128">
        <v>0.17448447367369199</v>
      </c>
      <c r="D32" s="128">
        <v>1690</v>
      </c>
      <c r="E32" s="92">
        <v>294.87876050853998</v>
      </c>
      <c r="G32" s="115" t="s">
        <v>109</v>
      </c>
      <c r="H32" s="114">
        <v>27</v>
      </c>
      <c r="I32" s="116">
        <v>1.09675049099794</v>
      </c>
      <c r="J32" s="116">
        <v>19.8</v>
      </c>
      <c r="K32" s="115">
        <v>21.715659721759199</v>
      </c>
      <c r="M32" s="115" t="s">
        <v>109</v>
      </c>
      <c r="N32" s="114">
        <v>27</v>
      </c>
      <c r="O32" s="116">
        <v>1.09675049099794</v>
      </c>
      <c r="P32" s="116">
        <v>17</v>
      </c>
      <c r="Q32" s="115">
        <v>18.644758346964899</v>
      </c>
      <c r="S32" s="115" t="s">
        <v>190</v>
      </c>
      <c r="T32" s="114">
        <v>27</v>
      </c>
      <c r="U32" s="116">
        <v>0.17448447367369199</v>
      </c>
      <c r="V32" s="116">
        <v>446</v>
      </c>
      <c r="W32" s="115">
        <v>77.820075258466801</v>
      </c>
      <c r="Y32" s="211" t="s">
        <v>62</v>
      </c>
      <c r="Z32" s="211"/>
      <c r="AA32" s="146">
        <f>AC9</f>
        <v>294.4380001263296</v>
      </c>
      <c r="AB32" s="146">
        <f>'[1]BH55-防老剂RD'!$O$14</f>
        <v>234.71</v>
      </c>
      <c r="AC32" s="146">
        <f t="shared" si="6"/>
        <v>59.72800012632959</v>
      </c>
      <c r="AD32" s="145"/>
      <c r="AE32"/>
      <c r="AF32"/>
      <c r="AG32"/>
      <c r="AK32" s="211" t="s">
        <v>61</v>
      </c>
      <c r="AL32" s="211"/>
      <c r="AM32" s="146">
        <f>AO10</f>
        <v>236.77003886141088</v>
      </c>
      <c r="AN32" s="146">
        <f>'[1]BH54-防老剂6PPD'!$O$13</f>
        <v>163.07</v>
      </c>
      <c r="AO32" s="146">
        <f t="shared" si="7"/>
        <v>73.700038861410889</v>
      </c>
      <c r="AP32" s="145"/>
      <c r="AQ32" s="211" t="s">
        <v>61</v>
      </c>
      <c r="AR32" s="211"/>
      <c r="AS32" s="146">
        <f t="shared" si="9"/>
        <v>319.63955246290465</v>
      </c>
      <c r="AT32" s="146">
        <f>'[1]BH53-防老剂4010NA'!$O$13</f>
        <v>229.78</v>
      </c>
      <c r="AU32" s="146">
        <f t="shared" si="8"/>
        <v>89.859552462904645</v>
      </c>
      <c r="AV32" s="145"/>
    </row>
    <row r="33" spans="1:49" x14ac:dyDescent="0.25">
      <c r="A33" s="92" t="s">
        <v>113</v>
      </c>
      <c r="B33" s="93">
        <v>28</v>
      </c>
      <c r="C33" s="128">
        <v>1.09675049099794</v>
      </c>
      <c r="D33" s="128">
        <v>13</v>
      </c>
      <c r="E33" s="92">
        <v>14.2577563829732</v>
      </c>
      <c r="G33" s="115" t="s">
        <v>112</v>
      </c>
      <c r="H33" s="114">
        <v>28</v>
      </c>
      <c r="I33" s="116">
        <v>0.68346190991788602</v>
      </c>
      <c r="J33" s="116">
        <v>347</v>
      </c>
      <c r="K33" s="115">
        <v>237.16128274150699</v>
      </c>
      <c r="M33" s="115" t="s">
        <v>112</v>
      </c>
      <c r="N33" s="114">
        <v>28</v>
      </c>
      <c r="O33" s="116">
        <v>0.68346190991788602</v>
      </c>
      <c r="P33" s="116">
        <v>378</v>
      </c>
      <c r="Q33" s="115">
        <v>258.348601948961</v>
      </c>
      <c r="S33" s="115" t="s">
        <v>113</v>
      </c>
      <c r="T33" s="114">
        <v>28</v>
      </c>
      <c r="U33" s="116">
        <v>1.09675049099794</v>
      </c>
      <c r="V33" s="116">
        <v>13</v>
      </c>
      <c r="W33" s="115">
        <v>14.2577563829732</v>
      </c>
      <c r="Y33" s="211" t="s">
        <v>191</v>
      </c>
      <c r="Z33" s="211"/>
      <c r="AA33" s="146">
        <f>AC10</f>
        <v>3.1</v>
      </c>
      <c r="AB33" s="146">
        <f>'[1]BH55-防老剂RD'!$O$13</f>
        <v>31.72</v>
      </c>
      <c r="AC33" s="146">
        <f t="shared" si="6"/>
        <v>-28.619999999999997</v>
      </c>
      <c r="AD33" s="146"/>
      <c r="AE33"/>
      <c r="AF33"/>
      <c r="AG33"/>
      <c r="AK33" s="211" t="s">
        <v>63</v>
      </c>
      <c r="AL33" s="211"/>
      <c r="AM33" s="146">
        <f>AO17+AO18</f>
        <v>1297.4040523309241</v>
      </c>
      <c r="AN33" s="146">
        <f>'[1]BH54-防老剂6PPD'!$O$17+'[1]BH54-防老剂6PPD'!$O$34</f>
        <v>1079.72</v>
      </c>
      <c r="AO33" s="146">
        <f t="shared" si="7"/>
        <v>217.68405233092403</v>
      </c>
      <c r="AP33" s="146"/>
      <c r="AQ33" s="211" t="s">
        <v>63</v>
      </c>
      <c r="AR33" s="211"/>
      <c r="AS33" s="146">
        <f>AU17+AU18</f>
        <v>895.59862920351998</v>
      </c>
      <c r="AT33" s="172">
        <f>'[1]BH53-防老剂4010NA'!$O$17+'[1]BH53-防老剂4010NA'!$O$34</f>
        <v>840.1</v>
      </c>
      <c r="AU33" s="146">
        <f t="shared" si="8"/>
        <v>55.498629203519954</v>
      </c>
      <c r="AV33" s="146"/>
    </row>
    <row r="34" spans="1:49" x14ac:dyDescent="0.25">
      <c r="A34" s="92" t="s">
        <v>114</v>
      </c>
      <c r="B34" s="93">
        <v>29</v>
      </c>
      <c r="C34" s="128">
        <v>0.68346190991788602</v>
      </c>
      <c r="D34" s="128">
        <v>850</v>
      </c>
      <c r="E34" s="92">
        <v>580.94262343020296</v>
      </c>
      <c r="G34" s="115" t="s">
        <v>115</v>
      </c>
      <c r="H34" s="114">
        <v>29</v>
      </c>
      <c r="I34" s="116">
        <v>174.21172521102801</v>
      </c>
      <c r="J34" s="116">
        <v>1.9</v>
      </c>
      <c r="K34" s="115">
        <v>331.00227790095198</v>
      </c>
      <c r="M34" s="115" t="s">
        <v>115</v>
      </c>
      <c r="N34" s="114">
        <v>29</v>
      </c>
      <c r="O34" s="116">
        <v>174.21172521102801</v>
      </c>
      <c r="P34" s="116">
        <v>1.9</v>
      </c>
      <c r="Q34" s="115">
        <v>331.00227790095198</v>
      </c>
      <c r="S34" s="115" t="s">
        <v>114</v>
      </c>
      <c r="T34" s="114">
        <v>29</v>
      </c>
      <c r="U34" s="116">
        <v>0.68346190991788602</v>
      </c>
      <c r="V34" s="116">
        <v>147</v>
      </c>
      <c r="W34" s="115">
        <v>100.46890075792901</v>
      </c>
      <c r="Y34" s="211" t="s">
        <v>63</v>
      </c>
      <c r="Z34" s="211"/>
      <c r="AA34" s="146">
        <f>AC11+AC12</f>
        <v>1098.430110368286</v>
      </c>
      <c r="AB34" s="146">
        <f>'[1]BH55-防老剂RD'!$O$17+'[1]BH55-防老剂RD'!$O$25+'[1]BH55-防老剂RD'!$O$34</f>
        <v>902.85</v>
      </c>
      <c r="AC34" s="146">
        <f t="shared" si="6"/>
        <v>195.580110368286</v>
      </c>
      <c r="AD34" s="146"/>
      <c r="AE34"/>
      <c r="AF34"/>
      <c r="AG34"/>
      <c r="AK34" s="208" t="s">
        <v>68</v>
      </c>
      <c r="AL34" s="210"/>
      <c r="AM34" s="146">
        <f>AO20+AO19</f>
        <v>1401.937897107849</v>
      </c>
      <c r="AN34" s="146">
        <f>'[1]BH54-防老剂6PPD'!$O$85</f>
        <v>825.14</v>
      </c>
      <c r="AO34" s="146">
        <f t="shared" si="7"/>
        <v>576.79789710784905</v>
      </c>
      <c r="AP34" s="145"/>
      <c r="AQ34" s="208" t="s">
        <v>68</v>
      </c>
      <c r="AR34" s="210"/>
      <c r="AS34" s="146">
        <f>AU20+AU19</f>
        <v>623.55467684700477</v>
      </c>
      <c r="AT34" s="146">
        <f>'[1]BH53-防老剂4010NA'!$O$85</f>
        <v>1746.12</v>
      </c>
      <c r="AU34" s="146">
        <f t="shared" si="8"/>
        <v>-1122.565323152995</v>
      </c>
      <c r="AV34" s="145"/>
    </row>
    <row r="35" spans="1:49" x14ac:dyDescent="0.25">
      <c r="A35" s="92" t="s">
        <v>116</v>
      </c>
      <c r="B35" s="141">
        <v>30</v>
      </c>
      <c r="C35" s="128">
        <v>174.21172521102801</v>
      </c>
      <c r="D35" s="128">
        <v>4.4400000000000004</v>
      </c>
      <c r="E35" s="92">
        <v>773.500059936963</v>
      </c>
      <c r="G35" s="115" t="s">
        <v>117</v>
      </c>
      <c r="H35" s="114">
        <v>30</v>
      </c>
      <c r="I35" s="116">
        <v>192.866849441721</v>
      </c>
      <c r="J35" s="116">
        <v>0.84</v>
      </c>
      <c r="K35" s="115">
        <v>162.008153531045</v>
      </c>
      <c r="M35" s="115" t="s">
        <v>117</v>
      </c>
      <c r="N35" s="114">
        <v>30</v>
      </c>
      <c r="O35" s="116">
        <v>192.866849441721</v>
      </c>
      <c r="P35" s="116">
        <v>0.84499999999999997</v>
      </c>
      <c r="Q35" s="115">
        <v>162.97248777825399</v>
      </c>
      <c r="S35" s="115" t="s">
        <v>116</v>
      </c>
      <c r="T35" s="114">
        <v>30</v>
      </c>
      <c r="U35" s="116">
        <v>174.21172521102801</v>
      </c>
      <c r="V35" s="116">
        <v>2.99</v>
      </c>
      <c r="W35" s="115">
        <v>520.893058380973</v>
      </c>
      <c r="Y35" s="208" t="s">
        <v>68</v>
      </c>
      <c r="Z35" s="210"/>
      <c r="AA35" s="146">
        <f>AC13+AC14</f>
        <v>1077.6121000894161</v>
      </c>
      <c r="AB35" s="146">
        <f>'[1]BH55-防老剂RD'!$O$85</f>
        <v>776.46</v>
      </c>
      <c r="AC35" s="146">
        <f t="shared" si="6"/>
        <v>301.15210008941608</v>
      </c>
      <c r="AD35" s="145"/>
    </row>
    <row r="36" spans="1:49" x14ac:dyDescent="0.25">
      <c r="A36" s="92" t="s">
        <v>118</v>
      </c>
      <c r="B36" s="141">
        <v>31</v>
      </c>
      <c r="C36" s="128">
        <v>192.866849441721</v>
      </c>
      <c r="D36" s="128">
        <v>2.09</v>
      </c>
      <c r="E36" s="92">
        <v>403.09171533319602</v>
      </c>
      <c r="G36" s="115" t="s">
        <v>119</v>
      </c>
      <c r="H36" s="114">
        <v>31</v>
      </c>
      <c r="I36" s="116">
        <v>0.25971262321530703</v>
      </c>
      <c r="J36" s="116">
        <v>49.5</v>
      </c>
      <c r="K36" s="115">
        <v>12.855774849157701</v>
      </c>
      <c r="M36" s="115" t="s">
        <v>119</v>
      </c>
      <c r="N36" s="114">
        <v>31</v>
      </c>
      <c r="O36" s="116">
        <v>0.25971262321530703</v>
      </c>
      <c r="P36" s="116">
        <v>48</v>
      </c>
      <c r="Q36" s="115">
        <v>12.4662059143348</v>
      </c>
      <c r="S36" s="115" t="s">
        <v>118</v>
      </c>
      <c r="T36" s="114">
        <v>31</v>
      </c>
      <c r="U36" s="116">
        <v>192.866849441721</v>
      </c>
      <c r="V36" s="116">
        <v>0.13800000000000001</v>
      </c>
      <c r="W36" s="115">
        <v>26.615625222957501</v>
      </c>
    </row>
    <row r="37" spans="1:49" x14ac:dyDescent="0.25">
      <c r="A37" s="92" t="s">
        <v>120</v>
      </c>
      <c r="B37" s="141">
        <v>32</v>
      </c>
      <c r="C37" s="128">
        <v>0.25971262321530703</v>
      </c>
      <c r="D37" s="128">
        <v>68.5</v>
      </c>
      <c r="E37" s="92">
        <v>17.7903146902486</v>
      </c>
      <c r="G37" s="115" t="s">
        <v>121</v>
      </c>
      <c r="H37" s="114">
        <v>32</v>
      </c>
      <c r="I37" s="115"/>
      <c r="J37" s="116"/>
      <c r="K37" s="115">
        <v>0</v>
      </c>
      <c r="M37" s="115"/>
      <c r="N37" s="114">
        <v>32</v>
      </c>
      <c r="O37" s="115"/>
      <c r="P37" s="164"/>
      <c r="Q37" s="160"/>
      <c r="S37" s="115" t="s">
        <v>120</v>
      </c>
      <c r="T37" s="114">
        <v>32</v>
      </c>
      <c r="U37" s="116">
        <v>0.25971262321530703</v>
      </c>
      <c r="V37" s="116">
        <v>50</v>
      </c>
      <c r="W37" s="115">
        <v>12.985631160765401</v>
      </c>
    </row>
    <row r="38" spans="1:49" x14ac:dyDescent="0.25">
      <c r="A38" s="115" t="s">
        <v>192</v>
      </c>
      <c r="B38" s="93">
        <v>33</v>
      </c>
      <c r="C38" s="92">
        <v>30</v>
      </c>
      <c r="D38" s="128">
        <v>0.6</v>
      </c>
      <c r="E38" s="92">
        <v>18</v>
      </c>
      <c r="G38" s="115"/>
      <c r="H38" s="114">
        <v>33</v>
      </c>
      <c r="I38" s="115"/>
      <c r="J38" s="116"/>
      <c r="K38" s="115"/>
      <c r="M38" s="115"/>
      <c r="N38" s="114">
        <v>33</v>
      </c>
      <c r="O38" s="115"/>
      <c r="P38" s="164"/>
      <c r="Q38" s="160"/>
      <c r="S38" s="115" t="s">
        <v>193</v>
      </c>
      <c r="T38" s="114">
        <v>33</v>
      </c>
      <c r="U38" s="115">
        <v>2</v>
      </c>
      <c r="V38" s="116"/>
      <c r="W38" s="115">
        <v>0</v>
      </c>
    </row>
    <row r="39" spans="1:49" x14ac:dyDescent="0.25">
      <c r="A39" s="150"/>
      <c r="B39" s="141">
        <v>34</v>
      </c>
      <c r="C39" s="150"/>
      <c r="D39" s="151"/>
      <c r="E39" s="150"/>
      <c r="G39" s="115"/>
      <c r="H39" s="114">
        <v>34</v>
      </c>
      <c r="I39" s="115"/>
      <c r="J39" s="116"/>
      <c r="K39" s="115"/>
      <c r="M39" s="115"/>
      <c r="N39" s="114">
        <v>34</v>
      </c>
      <c r="O39" s="115"/>
      <c r="P39" s="164"/>
      <c r="Q39" s="160"/>
      <c r="S39" s="115"/>
      <c r="T39" s="114">
        <v>34</v>
      </c>
      <c r="U39" s="115"/>
      <c r="V39" s="116"/>
      <c r="W39" s="115"/>
    </row>
    <row r="40" spans="1:49" x14ac:dyDescent="0.25">
      <c r="A40" s="150"/>
      <c r="B40" s="141">
        <v>35</v>
      </c>
      <c r="C40" s="150"/>
      <c r="D40" s="151"/>
      <c r="E40" s="150"/>
      <c r="G40" s="115"/>
      <c r="H40" s="114">
        <v>35</v>
      </c>
      <c r="I40" s="115"/>
      <c r="J40" s="116"/>
      <c r="K40" s="115"/>
      <c r="M40" s="115"/>
      <c r="N40" s="114">
        <v>35</v>
      </c>
      <c r="O40" s="115"/>
      <c r="P40" s="164"/>
      <c r="Q40" s="160"/>
      <c r="S40" s="115"/>
      <c r="T40" s="114">
        <v>35</v>
      </c>
      <c r="U40" s="115"/>
      <c r="V40" s="116"/>
      <c r="W40" s="115"/>
    </row>
    <row r="41" spans="1:49" x14ac:dyDescent="0.25">
      <c r="A41" s="150"/>
      <c r="B41" s="93">
        <v>36</v>
      </c>
      <c r="C41" s="150"/>
      <c r="D41" s="151"/>
      <c r="E41" s="150"/>
      <c r="G41" s="160"/>
      <c r="H41" s="114">
        <v>36</v>
      </c>
      <c r="I41" s="164"/>
      <c r="J41" s="164"/>
      <c r="K41" s="160"/>
      <c r="M41" s="160"/>
      <c r="N41" s="114">
        <v>36</v>
      </c>
      <c r="O41" s="164"/>
      <c r="P41" s="164"/>
      <c r="Q41" s="160"/>
      <c r="S41" s="160"/>
      <c r="T41" s="114">
        <v>36</v>
      </c>
      <c r="U41" s="160"/>
      <c r="V41" s="164"/>
      <c r="W41" s="160"/>
    </row>
    <row r="42" spans="1:49" x14ac:dyDescent="0.25">
      <c r="A42" s="88" t="s">
        <v>24</v>
      </c>
      <c r="B42" s="89">
        <v>37</v>
      </c>
      <c r="C42" s="88"/>
      <c r="D42" s="88"/>
      <c r="E42" s="88">
        <v>500.11429230769198</v>
      </c>
      <c r="G42" s="111" t="s">
        <v>24</v>
      </c>
      <c r="H42" s="112">
        <v>37</v>
      </c>
      <c r="I42" s="111"/>
      <c r="J42" s="111"/>
      <c r="K42" s="111">
        <v>363.43175925925902</v>
      </c>
      <c r="M42" s="111" t="s">
        <v>24</v>
      </c>
      <c r="N42" s="112">
        <v>37</v>
      </c>
      <c r="O42" s="111"/>
      <c r="P42" s="111"/>
      <c r="Q42" s="111">
        <v>90.714977777777804</v>
      </c>
      <c r="S42" s="111" t="s">
        <v>162</v>
      </c>
      <c r="T42" s="112">
        <v>37</v>
      </c>
      <c r="U42" s="111"/>
      <c r="V42" s="111"/>
      <c r="W42" s="111">
        <v>256.70512608695702</v>
      </c>
    </row>
    <row r="43" spans="1:49" x14ac:dyDescent="0.25">
      <c r="A43" s="88" t="s">
        <v>26</v>
      </c>
      <c r="B43" s="89">
        <v>38</v>
      </c>
      <c r="C43" s="88"/>
      <c r="D43" s="88"/>
      <c r="E43" s="88">
        <v>1057.7860976506199</v>
      </c>
      <c r="G43" s="111" t="s">
        <v>26</v>
      </c>
      <c r="H43" s="112">
        <v>38</v>
      </c>
      <c r="I43" s="111"/>
      <c r="J43" s="111"/>
      <c r="K43" s="111">
        <v>1038.50613784859</v>
      </c>
      <c r="M43" s="111" t="s">
        <v>26</v>
      </c>
      <c r="N43" s="112">
        <v>38</v>
      </c>
      <c r="O43" s="111"/>
      <c r="P43" s="111"/>
      <c r="Q43" s="111">
        <v>532.83969906922698</v>
      </c>
      <c r="S43" s="111" t="s">
        <v>164</v>
      </c>
      <c r="T43" s="112">
        <v>38</v>
      </c>
      <c r="U43" s="111"/>
      <c r="V43" s="111"/>
      <c r="W43" s="111">
        <v>820.90697400245904</v>
      </c>
    </row>
    <row r="44" spans="1:49" x14ac:dyDescent="0.25">
      <c r="A44" s="92" t="s">
        <v>55</v>
      </c>
      <c r="B44" s="93">
        <v>39</v>
      </c>
      <c r="C44" s="92"/>
      <c r="D44" s="92"/>
      <c r="E44" s="92"/>
      <c r="G44" s="115" t="s">
        <v>55</v>
      </c>
      <c r="H44" s="114">
        <v>39</v>
      </c>
      <c r="I44" s="115"/>
      <c r="J44" s="115"/>
      <c r="K44" s="115"/>
      <c r="M44" s="115" t="s">
        <v>55</v>
      </c>
      <c r="N44" s="114">
        <v>39</v>
      </c>
      <c r="O44" s="115"/>
      <c r="P44" s="115"/>
      <c r="Q44" s="115"/>
      <c r="S44" s="115" t="s">
        <v>55</v>
      </c>
      <c r="T44" s="114">
        <v>39</v>
      </c>
      <c r="U44" s="115"/>
      <c r="V44" s="115"/>
      <c r="W44" s="115"/>
    </row>
    <row r="45" spans="1:49" x14ac:dyDescent="0.25">
      <c r="A45" s="92"/>
      <c r="B45" s="93">
        <v>40</v>
      </c>
      <c r="C45" s="92"/>
      <c r="D45" s="92"/>
      <c r="E45" s="92"/>
      <c r="G45" s="115"/>
      <c r="H45" s="114">
        <v>40</v>
      </c>
      <c r="I45" s="115"/>
      <c r="J45" s="115"/>
      <c r="K45" s="115"/>
      <c r="M45" s="115"/>
      <c r="N45" s="114">
        <v>40</v>
      </c>
      <c r="O45" s="115"/>
      <c r="P45" s="115"/>
      <c r="Q45" s="115"/>
      <c r="S45" s="115"/>
      <c r="T45" s="114">
        <v>40</v>
      </c>
      <c r="U45" s="115"/>
      <c r="V45" s="115"/>
      <c r="W45" s="115"/>
    </row>
    <row r="46" spans="1:49" x14ac:dyDescent="0.25">
      <c r="A46" s="92"/>
      <c r="B46" s="93">
        <v>41</v>
      </c>
      <c r="C46" s="92"/>
      <c r="D46" s="92"/>
      <c r="E46" s="92"/>
      <c r="G46" s="115"/>
      <c r="H46" s="114">
        <v>41</v>
      </c>
      <c r="I46" s="115"/>
      <c r="J46" s="115"/>
      <c r="K46" s="115"/>
      <c r="M46" s="115"/>
      <c r="N46" s="114">
        <v>41</v>
      </c>
      <c r="O46" s="115"/>
      <c r="P46" s="115"/>
      <c r="Q46" s="115"/>
      <c r="S46" s="115"/>
      <c r="T46" s="114">
        <v>41</v>
      </c>
      <c r="U46" s="115"/>
      <c r="V46" s="115"/>
      <c r="W46" s="115"/>
    </row>
    <row r="47" spans="1:49" x14ac:dyDescent="0.25">
      <c r="A47" s="88" t="s">
        <v>27</v>
      </c>
      <c r="B47" s="89">
        <v>42</v>
      </c>
      <c r="C47" s="88"/>
      <c r="D47" s="88"/>
      <c r="E47" s="88">
        <v>0</v>
      </c>
      <c r="G47" s="111" t="s">
        <v>27</v>
      </c>
      <c r="H47" s="112">
        <v>42</v>
      </c>
      <c r="I47" s="111"/>
      <c r="J47" s="111"/>
      <c r="K47" s="111">
        <v>0</v>
      </c>
      <c r="M47" s="111" t="s">
        <v>27</v>
      </c>
      <c r="N47" s="112">
        <v>42</v>
      </c>
      <c r="O47" s="111"/>
      <c r="P47" s="111"/>
      <c r="Q47" s="111">
        <v>0</v>
      </c>
      <c r="S47" s="111" t="s">
        <v>27</v>
      </c>
      <c r="T47" s="112">
        <v>42</v>
      </c>
      <c r="U47" s="111"/>
      <c r="V47" s="111"/>
      <c r="W47" s="111"/>
    </row>
    <row r="48" spans="1:49" x14ac:dyDescent="0.25">
      <c r="A48" s="92"/>
      <c r="B48" s="93">
        <v>43</v>
      </c>
      <c r="C48" s="92"/>
      <c r="D48" s="92"/>
      <c r="E48" s="92"/>
      <c r="G48" s="115"/>
      <c r="H48" s="114">
        <v>43</v>
      </c>
      <c r="I48" s="115"/>
      <c r="J48" s="115"/>
      <c r="K48" s="115">
        <v>0</v>
      </c>
      <c r="M48" s="115"/>
      <c r="N48" s="114">
        <v>43</v>
      </c>
      <c r="O48" s="115"/>
      <c r="P48" s="116"/>
      <c r="Q48" s="115">
        <v>0</v>
      </c>
      <c r="S48" s="115"/>
      <c r="T48" s="114">
        <v>43</v>
      </c>
      <c r="U48" s="115"/>
      <c r="V48" s="115"/>
      <c r="W48" s="115"/>
      <c r="AW48" s="123"/>
    </row>
    <row r="49" spans="1:50" x14ac:dyDescent="0.25">
      <c r="A49" s="92"/>
      <c r="B49" s="93">
        <v>44</v>
      </c>
      <c r="C49" s="92"/>
      <c r="D49" s="92"/>
      <c r="E49" s="92"/>
      <c r="G49" s="115"/>
      <c r="H49" s="114">
        <v>44</v>
      </c>
      <c r="I49" s="115"/>
      <c r="J49" s="115"/>
      <c r="K49" s="115"/>
      <c r="M49" s="115"/>
      <c r="N49" s="114">
        <v>44</v>
      </c>
      <c r="O49" s="115"/>
      <c r="P49" s="116"/>
      <c r="Q49" s="115"/>
      <c r="S49" s="115"/>
      <c r="T49" s="114">
        <v>44</v>
      </c>
      <c r="U49" s="115"/>
      <c r="V49" s="115"/>
      <c r="W49" s="115"/>
      <c r="AW49" s="123"/>
    </row>
    <row r="50" spans="1:50" x14ac:dyDescent="0.25">
      <c r="A50" s="92"/>
      <c r="B50" s="93">
        <v>45</v>
      </c>
      <c r="C50" s="92"/>
      <c r="D50" s="92"/>
      <c r="E50" s="92"/>
      <c r="G50" s="115"/>
      <c r="H50" s="114">
        <v>45</v>
      </c>
      <c r="I50" s="115"/>
      <c r="J50" s="115"/>
      <c r="K50" s="115"/>
      <c r="M50" s="115"/>
      <c r="N50" s="114">
        <v>45</v>
      </c>
      <c r="O50" s="115"/>
      <c r="P50" s="116"/>
      <c r="Q50" s="115"/>
      <c r="S50" s="115"/>
      <c r="T50" s="114">
        <v>45</v>
      </c>
      <c r="U50" s="115"/>
      <c r="V50" s="115"/>
      <c r="W50" s="115"/>
      <c r="AW50" s="123"/>
    </row>
    <row r="51" spans="1:50" x14ac:dyDescent="0.25">
      <c r="A51" s="92"/>
      <c r="B51" s="93">
        <v>46</v>
      </c>
      <c r="C51" s="92"/>
      <c r="D51" s="92"/>
      <c r="E51" s="92"/>
      <c r="G51" s="115"/>
      <c r="H51" s="114">
        <v>46</v>
      </c>
      <c r="I51" s="115"/>
      <c r="J51" s="115"/>
      <c r="K51" s="115"/>
      <c r="M51" s="115"/>
      <c r="N51" s="114">
        <v>46</v>
      </c>
      <c r="O51" s="115"/>
      <c r="P51" s="116"/>
      <c r="Q51" s="115"/>
      <c r="S51" s="115"/>
      <c r="T51" s="114">
        <v>46</v>
      </c>
      <c r="U51" s="115"/>
      <c r="V51" s="115"/>
      <c r="W51" s="115"/>
    </row>
    <row r="52" spans="1:50" x14ac:dyDescent="0.25">
      <c r="A52" s="92"/>
      <c r="B52" s="93">
        <v>47</v>
      </c>
      <c r="C52" s="92"/>
      <c r="D52" s="92"/>
      <c r="E52" s="92"/>
      <c r="G52" s="115"/>
      <c r="H52" s="114">
        <v>47</v>
      </c>
      <c r="I52" s="115"/>
      <c r="J52" s="115"/>
      <c r="K52" s="115"/>
      <c r="M52" s="115"/>
      <c r="N52" s="114">
        <v>47</v>
      </c>
      <c r="O52" s="115"/>
      <c r="P52" s="116"/>
      <c r="Q52" s="115"/>
      <c r="S52" s="115"/>
      <c r="T52" s="114">
        <v>47</v>
      </c>
      <c r="U52" s="115"/>
      <c r="V52" s="115"/>
      <c r="W52" s="115"/>
    </row>
    <row r="53" spans="1:50" x14ac:dyDescent="0.25">
      <c r="A53" s="92"/>
      <c r="B53" s="93">
        <v>48</v>
      </c>
      <c r="C53" s="92"/>
      <c r="D53" s="92"/>
      <c r="E53" s="92"/>
      <c r="G53" s="115"/>
      <c r="H53" s="114">
        <v>48</v>
      </c>
      <c r="I53" s="115"/>
      <c r="J53" s="115"/>
      <c r="K53" s="115"/>
      <c r="M53" s="115"/>
      <c r="N53" s="114">
        <v>48</v>
      </c>
      <c r="O53" s="115"/>
      <c r="P53" s="116"/>
      <c r="Q53" s="115"/>
      <c r="S53" s="115"/>
      <c r="T53" s="114">
        <v>48</v>
      </c>
      <c r="U53" s="115"/>
      <c r="V53" s="115"/>
      <c r="W53" s="115"/>
    </row>
    <row r="54" spans="1:50" x14ac:dyDescent="0.25">
      <c r="A54" s="92"/>
      <c r="B54" s="93">
        <v>49</v>
      </c>
      <c r="C54" s="92"/>
      <c r="D54" s="92"/>
      <c r="E54" s="92"/>
      <c r="G54" s="115"/>
      <c r="H54" s="114">
        <v>49</v>
      </c>
      <c r="I54" s="115"/>
      <c r="J54" s="115"/>
      <c r="K54" s="115"/>
      <c r="M54" s="115"/>
      <c r="N54" s="114">
        <v>49</v>
      </c>
      <c r="O54" s="115"/>
      <c r="P54" s="115"/>
      <c r="Q54" s="115"/>
      <c r="S54" s="115"/>
      <c r="T54" s="114">
        <v>49</v>
      </c>
      <c r="U54" s="115"/>
      <c r="V54" s="115"/>
      <c r="W54" s="115"/>
    </row>
    <row r="55" spans="1:50" x14ac:dyDescent="0.25">
      <c r="A55" s="92"/>
      <c r="B55" s="93">
        <v>50</v>
      </c>
      <c r="C55" s="92"/>
      <c r="D55" s="92"/>
      <c r="E55" s="92"/>
      <c r="G55" s="115"/>
      <c r="H55" s="114">
        <v>50</v>
      </c>
      <c r="I55" s="115"/>
      <c r="J55" s="115"/>
      <c r="K55" s="115"/>
      <c r="M55" s="115"/>
      <c r="N55" s="114">
        <v>50</v>
      </c>
      <c r="O55" s="115"/>
      <c r="P55" s="115"/>
      <c r="Q55" s="115"/>
      <c r="S55" s="115"/>
      <c r="T55" s="114">
        <v>50</v>
      </c>
      <c r="U55" s="115"/>
      <c r="V55" s="115"/>
      <c r="W55" s="115"/>
    </row>
    <row r="56" spans="1:50" x14ac:dyDescent="0.25">
      <c r="A56" s="92"/>
      <c r="B56" s="93">
        <v>51</v>
      </c>
      <c r="C56" s="92"/>
      <c r="D56" s="92"/>
      <c r="E56" s="92"/>
      <c r="G56" s="115"/>
      <c r="H56" s="114">
        <v>51</v>
      </c>
      <c r="I56" s="115"/>
      <c r="J56" s="115"/>
      <c r="K56" s="115"/>
      <c r="M56" s="115"/>
      <c r="N56" s="114">
        <v>51</v>
      </c>
      <c r="O56" s="115"/>
      <c r="P56" s="115"/>
      <c r="Q56" s="115"/>
      <c r="S56" s="115"/>
      <c r="T56" s="114">
        <v>51</v>
      </c>
      <c r="U56" s="115"/>
      <c r="V56" s="115"/>
      <c r="W56" s="115"/>
    </row>
    <row r="57" spans="1:50" x14ac:dyDescent="0.25">
      <c r="A57" s="92"/>
      <c r="B57" s="93">
        <v>52</v>
      </c>
      <c r="C57" s="92"/>
      <c r="D57" s="92"/>
      <c r="E57" s="92"/>
      <c r="G57" s="115"/>
      <c r="H57" s="114">
        <v>52</v>
      </c>
      <c r="I57" s="115"/>
      <c r="J57" s="115"/>
      <c r="K57" s="115"/>
      <c r="M57" s="115"/>
      <c r="N57" s="114">
        <v>52</v>
      </c>
      <c r="O57" s="115"/>
      <c r="P57" s="115"/>
      <c r="Q57" s="115"/>
      <c r="S57" s="115"/>
      <c r="T57" s="114">
        <v>52</v>
      </c>
      <c r="U57" s="115"/>
      <c r="V57" s="115"/>
      <c r="W57" s="115"/>
    </row>
    <row r="58" spans="1:50" x14ac:dyDescent="0.25">
      <c r="A58" s="135" t="s">
        <v>28</v>
      </c>
      <c r="B58" s="136">
        <v>53</v>
      </c>
      <c r="C58" s="135"/>
      <c r="D58" s="135"/>
      <c r="E58" s="135">
        <v>13067.134747862499</v>
      </c>
      <c r="G58" s="121" t="s">
        <v>28</v>
      </c>
      <c r="H58" s="122">
        <v>53</v>
      </c>
      <c r="I58" s="121"/>
      <c r="J58" s="121"/>
      <c r="K58" s="121">
        <v>16194.5585826427</v>
      </c>
      <c r="M58" s="121" t="s">
        <v>28</v>
      </c>
      <c r="N58" s="122">
        <v>53</v>
      </c>
      <c r="O58" s="121"/>
      <c r="P58" s="121"/>
      <c r="Q58" s="121">
        <v>14002.526636280099</v>
      </c>
      <c r="S58" s="121" t="s">
        <v>28</v>
      </c>
      <c r="T58" s="122">
        <v>53</v>
      </c>
      <c r="U58" s="121"/>
      <c r="V58" s="121"/>
      <c r="W58" s="121">
        <v>10432.265663176</v>
      </c>
      <c r="AX58" s="123"/>
    </row>
    <row r="59" spans="1:50" x14ac:dyDescent="0.25">
      <c r="A59" s="92" t="s">
        <v>70</v>
      </c>
      <c r="B59" s="93">
        <v>54</v>
      </c>
      <c r="C59" s="92"/>
      <c r="D59" s="92"/>
      <c r="E59" s="138">
        <v>1300</v>
      </c>
      <c r="G59" s="115" t="s">
        <v>70</v>
      </c>
      <c r="H59" s="114">
        <v>54</v>
      </c>
      <c r="I59" s="115"/>
      <c r="J59" s="115"/>
      <c r="K59" s="137">
        <v>1350</v>
      </c>
      <c r="M59" s="115" t="s">
        <v>70</v>
      </c>
      <c r="N59" s="114">
        <v>54</v>
      </c>
      <c r="O59" s="115"/>
      <c r="P59" s="115"/>
      <c r="Q59" s="137">
        <v>450</v>
      </c>
      <c r="S59" s="115" t="s">
        <v>194</v>
      </c>
      <c r="T59" s="114">
        <v>54</v>
      </c>
      <c r="U59" s="115"/>
      <c r="V59" s="115"/>
      <c r="W59" s="137">
        <v>2300</v>
      </c>
      <c r="AX59" s="123"/>
    </row>
    <row r="60" spans="1:50" s="123" customFormat="1" ht="18" customHeight="1" x14ac:dyDescent="0.25">
      <c r="X60"/>
      <c r="Y60"/>
      <c r="Z60"/>
      <c r="AA60"/>
      <c r="AB60"/>
      <c r="AC60"/>
      <c r="AD60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</row>
    <row r="61" spans="1:50" s="123" customFormat="1" ht="12" customHeight="1" x14ac:dyDescent="0.25">
      <c r="C61" s="161"/>
      <c r="D61" s="162"/>
      <c r="X61"/>
      <c r="Y61"/>
      <c r="Z61"/>
      <c r="AA61"/>
      <c r="AB61"/>
      <c r="AC61"/>
      <c r="AD61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</row>
    <row r="62" spans="1:50" s="123" customFormat="1" x14ac:dyDescent="0.25">
      <c r="D62" s="163"/>
      <c r="X62"/>
      <c r="Y62"/>
      <c r="Z62"/>
      <c r="AA62"/>
      <c r="AB62"/>
      <c r="AC62"/>
      <c r="AD62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</row>
    <row r="63" spans="1:50" x14ac:dyDescent="0.25">
      <c r="D63" s="163"/>
      <c r="E63" s="123"/>
    </row>
    <row r="64" spans="1:50" x14ac:dyDescent="0.25">
      <c r="E64" s="123"/>
    </row>
  </sheetData>
  <mergeCells count="81">
    <mergeCell ref="AQ3:AQ5"/>
    <mergeCell ref="AR3:AR5"/>
    <mergeCell ref="AS4:AS5"/>
    <mergeCell ref="AT4:AT5"/>
    <mergeCell ref="AU4:AU5"/>
    <mergeCell ref="AK3:AK5"/>
    <mergeCell ref="AL3:AL5"/>
    <mergeCell ref="AM4:AM5"/>
    <mergeCell ref="AN4:AN5"/>
    <mergeCell ref="AO4:AO5"/>
    <mergeCell ref="AE3:AE5"/>
    <mergeCell ref="AF3:AF5"/>
    <mergeCell ref="AG4:AG5"/>
    <mergeCell ref="AH4:AH5"/>
    <mergeCell ref="AI4:AI5"/>
    <mergeCell ref="Y3:Y5"/>
    <mergeCell ref="Z3:Z5"/>
    <mergeCell ref="AA4:AA5"/>
    <mergeCell ref="AB4:AB5"/>
    <mergeCell ref="AC4:AC5"/>
    <mergeCell ref="Y35:Z35"/>
    <mergeCell ref="A3:A5"/>
    <mergeCell ref="B3:B5"/>
    <mergeCell ref="C4:C5"/>
    <mergeCell ref="D4:D5"/>
    <mergeCell ref="E4:E5"/>
    <mergeCell ref="G3:G5"/>
    <mergeCell ref="H3:H5"/>
    <mergeCell ref="I4:I5"/>
    <mergeCell ref="J4:J5"/>
    <mergeCell ref="K4:K5"/>
    <mergeCell ref="M3:M5"/>
    <mergeCell ref="N3:N5"/>
    <mergeCell ref="O4:O5"/>
    <mergeCell ref="P4:P5"/>
    <mergeCell ref="Q4:Q5"/>
    <mergeCell ref="Y33:Z33"/>
    <mergeCell ref="AK33:AL33"/>
    <mergeCell ref="AQ33:AR33"/>
    <mergeCell ref="Y34:Z34"/>
    <mergeCell ref="AK34:AL34"/>
    <mergeCell ref="AQ34:AR34"/>
    <mergeCell ref="Y31:Z31"/>
    <mergeCell ref="AK31:AL31"/>
    <mergeCell ref="AQ31:AR31"/>
    <mergeCell ref="Y32:Z32"/>
    <mergeCell ref="AK32:AL32"/>
    <mergeCell ref="AQ32:AR32"/>
    <mergeCell ref="Y29:Z29"/>
    <mergeCell ref="AK29:AL29"/>
    <mergeCell ref="AQ29:AR29"/>
    <mergeCell ref="Y30:Z30"/>
    <mergeCell ref="AK30:AL30"/>
    <mergeCell ref="AQ30:AR30"/>
    <mergeCell ref="Y27:AD27"/>
    <mergeCell ref="AK27:AP27"/>
    <mergeCell ref="AQ27:AV27"/>
    <mergeCell ref="Y28:Z28"/>
    <mergeCell ref="AK28:AL28"/>
    <mergeCell ref="AQ28:AR28"/>
    <mergeCell ref="AE1:AI1"/>
    <mergeCell ref="AK1:AO1"/>
    <mergeCell ref="AQ1:AU1"/>
    <mergeCell ref="C3:E3"/>
    <mergeCell ref="I3:K3"/>
    <mergeCell ref="O3:Q3"/>
    <mergeCell ref="U3:W3"/>
    <mergeCell ref="AA3:AC3"/>
    <mergeCell ref="AG3:AI3"/>
    <mergeCell ref="AM3:AO3"/>
    <mergeCell ref="AS3:AU3"/>
    <mergeCell ref="S3:S5"/>
    <mergeCell ref="T3:T5"/>
    <mergeCell ref="U4:U5"/>
    <mergeCell ref="V4:V5"/>
    <mergeCell ref="W4:W5"/>
    <mergeCell ref="A1:E1"/>
    <mergeCell ref="G1:K1"/>
    <mergeCell ref="M1:Q1"/>
    <mergeCell ref="S1:W1"/>
    <mergeCell ref="Y1:AC1"/>
  </mergeCells>
  <phoneticPr fontId="6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5"/>
  <sheetViews>
    <sheetView workbookViewId="0">
      <selection activeCell="G17" sqref="G17"/>
    </sheetView>
  </sheetViews>
  <sheetFormatPr defaultColWidth="9" defaultRowHeight="14.4" x14ac:dyDescent="0.25"/>
  <cols>
    <col min="1" max="1" width="16" style="22" customWidth="1"/>
    <col min="2" max="2" width="20.88671875" style="22" customWidth="1"/>
    <col min="3" max="3" width="16.33203125" style="22" customWidth="1"/>
    <col min="4" max="4" width="16.44140625" style="22" customWidth="1"/>
    <col min="5" max="16384" width="9" style="22"/>
  </cols>
  <sheetData>
    <row r="1" spans="1:4" ht="30" customHeight="1" x14ac:dyDescent="0.25">
      <c r="A1" s="220" t="s">
        <v>195</v>
      </c>
      <c r="B1" s="220"/>
      <c r="C1" s="220"/>
      <c r="D1" s="220"/>
    </row>
    <row r="2" spans="1:4" ht="30" customHeight="1" x14ac:dyDescent="0.25">
      <c r="A2" s="156"/>
      <c r="B2" s="156" t="s">
        <v>196</v>
      </c>
      <c r="C2" s="156" t="s">
        <v>197</v>
      </c>
      <c r="D2" s="156" t="s">
        <v>198</v>
      </c>
    </row>
    <row r="3" spans="1:4" ht="30" customHeight="1" x14ac:dyDescent="0.25">
      <c r="A3" s="156" t="s">
        <v>199</v>
      </c>
      <c r="B3" s="157">
        <f>'合成氨、硝酸'!Q42-'[2]合成氨、硝酸'!$Q$42</f>
        <v>-3.1312930132052941</v>
      </c>
      <c r="C3" s="157">
        <f>'合成氨、硝酸'!Q43-'[2]合成氨、硝酸'!$Q$43</f>
        <v>2.5578880820730205</v>
      </c>
      <c r="D3" s="157">
        <f t="shared" ref="D3:D8" si="0">C3+B3</f>
        <v>-0.57340493113227353</v>
      </c>
    </row>
    <row r="4" spans="1:4" ht="30" customHeight="1" x14ac:dyDescent="0.25">
      <c r="A4" s="156" t="s">
        <v>61</v>
      </c>
      <c r="B4" s="157">
        <f>'合成氨、硝酸'!W42-'[2]合成氨、硝酸'!$W$42</f>
        <v>60.376376651301996</v>
      </c>
      <c r="C4" s="157">
        <f>'合成氨、硝酸'!W43-'[2]合成氨、硝酸'!$W$43</f>
        <v>379.88286402948006</v>
      </c>
      <c r="D4" s="157">
        <f t="shared" si="0"/>
        <v>440.25924068078206</v>
      </c>
    </row>
    <row r="5" spans="1:4" ht="30" customHeight="1" x14ac:dyDescent="0.25">
      <c r="A5" s="156" t="s">
        <v>200</v>
      </c>
      <c r="B5" s="157">
        <f>'合成氨、硝酸'!AC42-'[2]合成氨、硝酸'!$AC$42</f>
        <v>-1.088126018548131</v>
      </c>
      <c r="C5" s="157">
        <f>'合成氨、硝酸'!AC43-'[2]合成氨、硝酸'!$AC$43</f>
        <v>-16.943306907652001</v>
      </c>
      <c r="D5" s="157">
        <f t="shared" si="0"/>
        <v>-18.031432926200132</v>
      </c>
    </row>
    <row r="6" spans="1:4" ht="30" customHeight="1" x14ac:dyDescent="0.25">
      <c r="A6" s="156" t="s">
        <v>60</v>
      </c>
      <c r="B6" s="157">
        <f>'合成氨、硝酸'!AI42-'[2]合成氨、硝酸'!$AI$42</f>
        <v>-1.2289919073358995</v>
      </c>
      <c r="C6" s="157">
        <f>'合成氨、硝酸'!AI43-'[2]合成氨、硝酸'!$AI$43</f>
        <v>-12.646553197421014</v>
      </c>
      <c r="D6" s="157">
        <f t="shared" si="0"/>
        <v>-13.875545104756913</v>
      </c>
    </row>
    <row r="7" spans="1:4" ht="30" customHeight="1" x14ac:dyDescent="0.25">
      <c r="A7" s="156" t="s">
        <v>58</v>
      </c>
      <c r="B7" s="157">
        <f>'硝基苯、苯胺'!E42-'[2]硝基苯、苯胺'!$E$42</f>
        <v>-0.53938946970530033</v>
      </c>
      <c r="C7" s="157">
        <f>'硝基苯、苯胺'!E43-'[2]硝基苯、苯胺'!$E$43</f>
        <v>-3.8348869192175954</v>
      </c>
      <c r="D7" s="157">
        <f t="shared" si="0"/>
        <v>-4.3742763889228957</v>
      </c>
    </row>
    <row r="8" spans="1:4" ht="30" customHeight="1" x14ac:dyDescent="0.25">
      <c r="A8" s="156" t="s">
        <v>59</v>
      </c>
      <c r="B8" s="157">
        <f>'硝基苯、苯胺'!K42-'[2]硝基苯、苯胺'!$K$42</f>
        <v>-1.1685132665419999</v>
      </c>
      <c r="C8" s="157">
        <f>'硝基苯、苯胺'!K43-'[2]硝基苯、苯胺'!$K$43</f>
        <v>-8.3594345718749992</v>
      </c>
      <c r="D8" s="157">
        <f t="shared" si="0"/>
        <v>-9.5279478384169991</v>
      </c>
    </row>
    <row r="9" spans="1:4" ht="30" customHeight="1" x14ac:dyDescent="0.25">
      <c r="A9" s="156" t="s">
        <v>201</v>
      </c>
      <c r="B9" s="157" t="s">
        <v>202</v>
      </c>
      <c r="C9" s="157" t="s">
        <v>202</v>
      </c>
      <c r="D9" s="157" t="s">
        <v>202</v>
      </c>
    </row>
    <row r="10" spans="1:4" ht="30" customHeight="1" x14ac:dyDescent="0.25">
      <c r="A10" s="156" t="s">
        <v>62</v>
      </c>
      <c r="B10" s="157">
        <f>'烧碱、氯化苯、硝基氯苯'!E42-'[2]烧碱、氯化苯、硝基氯苯'!$E$42</f>
        <v>-2.8111764890256978</v>
      </c>
      <c r="C10" s="157">
        <f>'烧碱、氯化苯、硝基氯苯'!E43-'[2]烧碱、氯化苯、硝基氯苯'!$E$43</f>
        <v>48.697956618915981</v>
      </c>
      <c r="D10" s="157">
        <f>C10+B10</f>
        <v>45.886780129890283</v>
      </c>
    </row>
    <row r="11" spans="1:4" ht="30" customHeight="1" x14ac:dyDescent="0.25">
      <c r="A11" s="156" t="s">
        <v>102</v>
      </c>
      <c r="B11" s="157">
        <f>'烧碱、氯化苯、硝基氯苯'!K42-'[2]烧碱、氯化苯、硝基氯苯'!$K$42</f>
        <v>-2.2761365024504983</v>
      </c>
      <c r="C11" s="157">
        <f>'烧碱、氯化苯、硝基氯苯'!K43-'[2]烧碱、氯化苯、硝基氯苯'!$K$43</f>
        <v>168.71285432340494</v>
      </c>
      <c r="D11" s="157">
        <f t="shared" ref="D11:D16" si="1">C11+B11</f>
        <v>166.43671782095444</v>
      </c>
    </row>
    <row r="12" spans="1:4" ht="30" customHeight="1" x14ac:dyDescent="0.25">
      <c r="A12" s="156" t="s">
        <v>203</v>
      </c>
      <c r="B12" s="157">
        <f>'烧碱、氯化苯、硝基氯苯'!Q42-'[2]烧碱、氯化苯、硝基氯苯'!$Q$42</f>
        <v>-20.809758477619994</v>
      </c>
      <c r="C12" s="157">
        <f>'烧碱、氯化苯、硝基氯苯'!Q43-'[2]烧碱、氯化苯、硝基氯苯'!$Q$43</f>
        <v>98.596793335289931</v>
      </c>
      <c r="D12" s="157">
        <f t="shared" si="1"/>
        <v>77.787034857669937</v>
      </c>
    </row>
    <row r="13" spans="1:4" ht="30" customHeight="1" x14ac:dyDescent="0.25">
      <c r="A13" s="156" t="s">
        <v>186</v>
      </c>
      <c r="B13" s="157">
        <f>'TMQ、6PPD、NA'!E42-'[2]TMQ、6PPD、NA'!$E$42</f>
        <v>18.522751566951001</v>
      </c>
      <c r="C13" s="157">
        <f>'TMQ、6PPD、NA'!E43-'[2]TMQ、6PPD、NA'!$E$43</f>
        <v>30.925149921859884</v>
      </c>
      <c r="D13" s="157">
        <f t="shared" si="1"/>
        <v>49.447901488810885</v>
      </c>
    </row>
    <row r="14" spans="1:4" ht="30" customHeight="1" x14ac:dyDescent="0.25">
      <c r="A14" s="156" t="s">
        <v>204</v>
      </c>
      <c r="B14" s="157">
        <f>'TMQ、6PPD、NA'!K42-'[2]TMQ、6PPD、NA'!$K$42</f>
        <v>66.078501683501031</v>
      </c>
      <c r="C14" s="157">
        <f>'TMQ、6PPD、NA'!K43-'[2]TMQ、6PPD、NA'!$K$43</f>
        <v>179.41662761878899</v>
      </c>
      <c r="D14" s="157">
        <f t="shared" si="1"/>
        <v>245.49512930229002</v>
      </c>
    </row>
    <row r="15" spans="1:4" ht="30" customHeight="1" x14ac:dyDescent="0.25">
      <c r="A15" s="156" t="s">
        <v>205</v>
      </c>
      <c r="B15" s="157">
        <f>'TMQ、6PPD、NA'!Q42-'[2]TMQ、6PPD、NA'!$Q$42</f>
        <v>-72.571982222222189</v>
      </c>
      <c r="C15" s="157">
        <f>'TMQ、6PPD、NA'!Q43-'[2]TMQ、6PPD、NA'!$Q$43</f>
        <v>-438.51402621338104</v>
      </c>
      <c r="D15" s="157">
        <f t="shared" si="1"/>
        <v>-511.08600843560322</v>
      </c>
    </row>
    <row r="16" spans="1:4" ht="30" customHeight="1" x14ac:dyDescent="0.25">
      <c r="A16" s="156" t="s">
        <v>206</v>
      </c>
      <c r="B16" s="157">
        <f>'TMQ、6PPD、NA'!W42-'[2]TMQ、6PPD、NA'!$W$42</f>
        <v>59.897862753624025</v>
      </c>
      <c r="C16" s="157">
        <f>'TMQ、6PPD、NA'!W43-'[2]TMQ、6PPD、NA'!$W$43</f>
        <v>179.32263667839209</v>
      </c>
      <c r="D16" s="157">
        <f t="shared" si="1"/>
        <v>239.22049943201611</v>
      </c>
    </row>
    <row r="17" spans="2:4" x14ac:dyDescent="0.25">
      <c r="B17" s="158"/>
      <c r="C17" s="158"/>
      <c r="D17" s="158"/>
    </row>
    <row r="18" spans="2:4" x14ac:dyDescent="0.25">
      <c r="B18" s="158"/>
      <c r="C18" s="158"/>
      <c r="D18" s="158"/>
    </row>
    <row r="19" spans="2:4" x14ac:dyDescent="0.25">
      <c r="B19" s="158"/>
      <c r="C19" s="158"/>
      <c r="D19" s="158"/>
    </row>
    <row r="20" spans="2:4" x14ac:dyDescent="0.25">
      <c r="B20" s="158"/>
      <c r="C20" s="158"/>
      <c r="D20" s="158"/>
    </row>
    <row r="21" spans="2:4" x14ac:dyDescent="0.25">
      <c r="B21" s="158"/>
      <c r="C21" s="158"/>
      <c r="D21" s="158"/>
    </row>
    <row r="22" spans="2:4" x14ac:dyDescent="0.25">
      <c r="B22" s="158"/>
      <c r="C22" s="158"/>
      <c r="D22" s="158"/>
    </row>
    <row r="23" spans="2:4" x14ac:dyDescent="0.25">
      <c r="B23" s="158"/>
      <c r="C23" s="158"/>
      <c r="D23" s="158"/>
    </row>
    <row r="24" spans="2:4" x14ac:dyDescent="0.25">
      <c r="B24" s="158"/>
      <c r="C24" s="158"/>
      <c r="D24" s="158"/>
    </row>
    <row r="25" spans="2:4" x14ac:dyDescent="0.25">
      <c r="B25" s="158"/>
      <c r="C25" s="158"/>
      <c r="D25" s="158"/>
    </row>
    <row r="26" spans="2:4" x14ac:dyDescent="0.25">
      <c r="B26" s="158"/>
      <c r="C26" s="158"/>
      <c r="D26" s="158"/>
    </row>
    <row r="27" spans="2:4" x14ac:dyDescent="0.25">
      <c r="B27" s="158"/>
      <c r="C27" s="158"/>
      <c r="D27" s="158"/>
    </row>
    <row r="28" spans="2:4" x14ac:dyDescent="0.25">
      <c r="B28" s="158"/>
      <c r="C28" s="158"/>
      <c r="D28" s="158"/>
    </row>
    <row r="29" spans="2:4" x14ac:dyDescent="0.25">
      <c r="B29" s="158"/>
      <c r="C29" s="158"/>
      <c r="D29" s="158"/>
    </row>
    <row r="30" spans="2:4" x14ac:dyDescent="0.25">
      <c r="B30" s="158"/>
      <c r="C30" s="158"/>
      <c r="D30" s="158"/>
    </row>
    <row r="31" spans="2:4" x14ac:dyDescent="0.25">
      <c r="B31" s="158"/>
      <c r="C31" s="158"/>
      <c r="D31" s="158"/>
    </row>
    <row r="32" spans="2:4" x14ac:dyDescent="0.25">
      <c r="B32" s="158"/>
      <c r="C32" s="158"/>
      <c r="D32" s="158"/>
    </row>
    <row r="33" spans="2:4" x14ac:dyDescent="0.25">
      <c r="B33" s="158"/>
      <c r="C33" s="158"/>
      <c r="D33" s="158"/>
    </row>
    <row r="34" spans="2:4" x14ac:dyDescent="0.25">
      <c r="B34" s="158"/>
      <c r="C34" s="158"/>
      <c r="D34" s="158"/>
    </row>
    <row r="35" spans="2:4" x14ac:dyDescent="0.25">
      <c r="B35" s="158"/>
      <c r="C35" s="158"/>
      <c r="D35" s="158"/>
    </row>
  </sheetData>
  <mergeCells count="1">
    <mergeCell ref="A1:D1"/>
  </mergeCells>
  <phoneticPr fontId="6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8"/>
  <sheetViews>
    <sheetView workbookViewId="0">
      <selection activeCell="C7" sqref="C7"/>
    </sheetView>
  </sheetViews>
  <sheetFormatPr defaultColWidth="9" defaultRowHeight="15.6" x14ac:dyDescent="0.25"/>
  <cols>
    <col min="1" max="1" width="16.88671875" style="65" customWidth="1"/>
    <col min="2" max="2" width="4.33203125" style="65" customWidth="1"/>
    <col min="3" max="5" width="10.77734375" style="65" customWidth="1"/>
    <col min="6" max="6" width="12.44140625" style="64" customWidth="1"/>
    <col min="7" max="7" width="9.44140625" style="66" customWidth="1"/>
    <col min="8" max="8" width="11.44140625" style="66" customWidth="1"/>
    <col min="9" max="12" width="9" style="66"/>
    <col min="13" max="13" width="9.44140625" style="66" customWidth="1"/>
    <col min="14" max="16384" width="9" style="66"/>
  </cols>
  <sheetData>
    <row r="1" spans="1:18" x14ac:dyDescent="0.25">
      <c r="A1" s="198" t="s">
        <v>207</v>
      </c>
      <c r="B1" s="198"/>
      <c r="C1" s="198"/>
      <c r="D1" s="198"/>
      <c r="E1" s="198"/>
      <c r="F1" s="67"/>
      <c r="K1" s="199" t="s">
        <v>207</v>
      </c>
      <c r="L1" s="199"/>
      <c r="M1" s="199"/>
      <c r="N1" s="199"/>
      <c r="O1" s="199"/>
    </row>
    <row r="2" spans="1:18" x14ac:dyDescent="0.25">
      <c r="A2" s="125"/>
      <c r="B2" s="126"/>
      <c r="C2" s="126"/>
      <c r="D2" s="126"/>
      <c r="E2" s="126"/>
      <c r="F2" s="70" t="s">
        <v>208</v>
      </c>
      <c r="K2" s="109"/>
      <c r="L2" s="110"/>
      <c r="M2" s="110"/>
      <c r="N2" s="110"/>
      <c r="O2" s="110"/>
    </row>
    <row r="3" spans="1:18" x14ac:dyDescent="0.25">
      <c r="A3" s="221" t="s">
        <v>4</v>
      </c>
      <c r="B3" s="224" t="s">
        <v>5</v>
      </c>
      <c r="C3" s="203" t="s">
        <v>6</v>
      </c>
      <c r="D3" s="204"/>
      <c r="E3" s="205"/>
      <c r="F3" s="74">
        <f>结果和效益情况!C6</f>
        <v>1221.2389380530974</v>
      </c>
      <c r="K3" s="206" t="s">
        <v>4</v>
      </c>
      <c r="L3" s="207" t="s">
        <v>5</v>
      </c>
      <c r="M3" s="201"/>
      <c r="N3" s="201"/>
      <c r="O3" s="201"/>
    </row>
    <row r="4" spans="1:18" x14ac:dyDescent="0.25">
      <c r="A4" s="222"/>
      <c r="B4" s="225"/>
      <c r="C4" s="221" t="s">
        <v>9</v>
      </c>
      <c r="D4" s="221" t="s">
        <v>10</v>
      </c>
      <c r="E4" s="221" t="s">
        <v>11</v>
      </c>
      <c r="G4" s="147"/>
      <c r="H4" s="147"/>
      <c r="K4" s="206"/>
      <c r="L4" s="207"/>
      <c r="M4" s="206" t="s">
        <v>9</v>
      </c>
      <c r="N4" s="206" t="s">
        <v>10</v>
      </c>
      <c r="O4" s="206" t="s">
        <v>11</v>
      </c>
    </row>
    <row r="5" spans="1:18" x14ac:dyDescent="0.25">
      <c r="A5" s="223"/>
      <c r="B5" s="226"/>
      <c r="C5" s="223"/>
      <c r="D5" s="223"/>
      <c r="E5" s="223"/>
      <c r="K5" s="206"/>
      <c r="L5" s="207"/>
      <c r="M5" s="206"/>
      <c r="N5" s="206"/>
      <c r="O5" s="206"/>
      <c r="Q5" s="147">
        <v>1.05</v>
      </c>
      <c r="R5" s="147">
        <v>0.98</v>
      </c>
    </row>
    <row r="6" spans="1:18" x14ac:dyDescent="0.25">
      <c r="A6" s="88" t="s">
        <v>13</v>
      </c>
      <c r="B6" s="89">
        <v>1</v>
      </c>
      <c r="C6" s="88"/>
      <c r="D6" s="88"/>
      <c r="E6" s="88">
        <v>372.118380910648</v>
      </c>
      <c r="F6" s="77"/>
      <c r="G6" s="148"/>
      <c r="H6" s="148"/>
      <c r="K6" s="111" t="s">
        <v>13</v>
      </c>
      <c r="L6" s="112">
        <v>1</v>
      </c>
      <c r="M6" s="111"/>
      <c r="N6" s="111"/>
      <c r="O6" s="111">
        <f>SUM(O7:O9)</f>
        <v>423.08609367009922</v>
      </c>
      <c r="P6" s="66" t="s">
        <v>12</v>
      </c>
    </row>
    <row r="7" spans="1:18" x14ac:dyDescent="0.25">
      <c r="A7" s="127" t="s">
        <v>209</v>
      </c>
      <c r="B7" s="93">
        <v>2</v>
      </c>
      <c r="C7" s="92">
        <v>1076.2178975561901</v>
      </c>
      <c r="D7" s="128">
        <v>0.32300000000000001</v>
      </c>
      <c r="E7" s="92">
        <v>347.618380910648</v>
      </c>
      <c r="F7" s="77"/>
      <c r="K7" s="113" t="s">
        <v>210</v>
      </c>
      <c r="L7" s="114">
        <v>2</v>
      </c>
      <c r="M7" s="152">
        <f>F3</f>
        <v>1221.2389380530974</v>
      </c>
      <c r="N7" s="116">
        <f>D7</f>
        <v>0.32300000000000001</v>
      </c>
      <c r="O7" s="115">
        <f>M7*N7</f>
        <v>394.46017699115049</v>
      </c>
      <c r="P7" s="153">
        <f>O6+O13+O14</f>
        <v>302.11854681307324</v>
      </c>
      <c r="Q7" s="66">
        <f>P7*104.5%</f>
        <v>315.7138814196615</v>
      </c>
      <c r="R7" s="66">
        <f>P7*0.98</f>
        <v>296.07617587681176</v>
      </c>
    </row>
    <row r="8" spans="1:18" x14ac:dyDescent="0.25">
      <c r="A8" s="127" t="s">
        <v>211</v>
      </c>
      <c r="B8" s="93">
        <v>3</v>
      </c>
      <c r="C8" s="92">
        <v>3981.2684060747501</v>
      </c>
      <c r="D8" s="128"/>
      <c r="E8" s="92">
        <v>0</v>
      </c>
      <c r="F8" s="77"/>
      <c r="G8" s="148"/>
      <c r="H8" s="148"/>
      <c r="K8" s="113" t="s">
        <v>212</v>
      </c>
      <c r="L8" s="114">
        <v>3</v>
      </c>
      <c r="M8" s="143">
        <f>'合成氨、硝酸'!E46</f>
        <v>3580.1149557522126</v>
      </c>
      <c r="N8" s="154">
        <f>D8</f>
        <v>0</v>
      </c>
      <c r="O8" s="115">
        <f>M8*N8</f>
        <v>0</v>
      </c>
      <c r="P8" s="66" t="s">
        <v>213</v>
      </c>
    </row>
    <row r="9" spans="1:18" x14ac:dyDescent="0.25">
      <c r="A9" s="113" t="s">
        <v>19</v>
      </c>
      <c r="B9" s="93">
        <v>4</v>
      </c>
      <c r="C9" s="92">
        <v>700</v>
      </c>
      <c r="D9" s="128">
        <v>3.5000000000000003E-2</v>
      </c>
      <c r="E9" s="92">
        <v>24.5</v>
      </c>
      <c r="F9" s="77"/>
      <c r="G9" s="148"/>
      <c r="H9" s="148"/>
      <c r="K9" s="113" t="s">
        <v>62</v>
      </c>
      <c r="L9" s="114">
        <v>4</v>
      </c>
      <c r="M9" s="116">
        <f>'烧碱、氯化苯、硝基氯苯'!W19</f>
        <v>817.8833336842489</v>
      </c>
      <c r="N9" s="116">
        <f>D9</f>
        <v>3.5000000000000003E-2</v>
      </c>
      <c r="O9" s="115">
        <f>M9*N9</f>
        <v>28.625916678948713</v>
      </c>
      <c r="P9" s="153">
        <f>O18</f>
        <v>525.55186966741906</v>
      </c>
      <c r="Q9" s="66">
        <f>P9*104.5%</f>
        <v>549.20170380245293</v>
      </c>
      <c r="R9" s="66">
        <f>P9*0.98</f>
        <v>515.04083227407068</v>
      </c>
    </row>
    <row r="10" spans="1:18" x14ac:dyDescent="0.25">
      <c r="A10" s="127"/>
      <c r="B10" s="93">
        <v>5</v>
      </c>
      <c r="C10" s="92"/>
      <c r="D10" s="128"/>
      <c r="E10" s="92"/>
      <c r="F10" s="77"/>
      <c r="G10" s="148"/>
      <c r="H10" s="148"/>
      <c r="K10" s="113"/>
      <c r="L10" s="114">
        <v>5</v>
      </c>
      <c r="M10" s="116"/>
      <c r="N10" s="116"/>
      <c r="O10" s="115"/>
    </row>
    <row r="11" spans="1:18" x14ac:dyDescent="0.25">
      <c r="A11" s="149"/>
      <c r="B11" s="93">
        <v>6</v>
      </c>
      <c r="C11" s="150"/>
      <c r="D11" s="151"/>
      <c r="E11" s="150"/>
      <c r="F11" s="77"/>
      <c r="G11" s="148"/>
      <c r="H11" s="148"/>
      <c r="K11" s="113"/>
      <c r="L11" s="114">
        <v>6</v>
      </c>
      <c r="M11" s="116"/>
      <c r="N11" s="116"/>
      <c r="O11" s="115"/>
    </row>
    <row r="12" spans="1:18" x14ac:dyDescent="0.25">
      <c r="A12" s="127"/>
      <c r="B12" s="93">
        <v>7</v>
      </c>
      <c r="C12" s="92"/>
      <c r="D12" s="128"/>
      <c r="E12" s="150"/>
      <c r="F12" s="77"/>
      <c r="G12" s="148"/>
      <c r="H12" s="148"/>
      <c r="K12" s="113"/>
      <c r="L12" s="114">
        <v>7</v>
      </c>
      <c r="M12" s="116"/>
      <c r="N12" s="116"/>
      <c r="O12" s="115"/>
    </row>
    <row r="13" spans="1:18" x14ac:dyDescent="0.25">
      <c r="A13" s="127"/>
      <c r="B13" s="93">
        <v>8</v>
      </c>
      <c r="C13" s="128"/>
      <c r="D13" s="128"/>
      <c r="E13" s="92"/>
      <c r="F13" s="77"/>
      <c r="G13" s="148"/>
      <c r="H13" s="148"/>
      <c r="K13" s="111" t="s">
        <v>20</v>
      </c>
      <c r="L13" s="112">
        <v>12</v>
      </c>
      <c r="M13" s="117"/>
      <c r="N13" s="117"/>
      <c r="O13" s="111">
        <f>E17</f>
        <v>0.21929824561403499</v>
      </c>
    </row>
    <row r="14" spans="1:18" x14ac:dyDescent="0.25">
      <c r="A14" s="127"/>
      <c r="B14" s="93">
        <v>9</v>
      </c>
      <c r="C14" s="128"/>
      <c r="D14" s="128"/>
      <c r="E14" s="92"/>
      <c r="F14" s="77"/>
      <c r="G14" s="148"/>
      <c r="H14" s="148"/>
      <c r="K14" s="111" t="s">
        <v>22</v>
      </c>
      <c r="L14" s="112">
        <v>23</v>
      </c>
      <c r="M14" s="117"/>
      <c r="N14" s="117"/>
      <c r="O14" s="111">
        <f>E28</f>
        <v>-121.18684510264001</v>
      </c>
    </row>
    <row r="15" spans="1:18" x14ac:dyDescent="0.25">
      <c r="A15" s="127"/>
      <c r="B15" s="93">
        <v>10</v>
      </c>
      <c r="C15" s="128"/>
      <c r="D15" s="128"/>
      <c r="E15" s="92"/>
      <c r="F15" s="77"/>
      <c r="G15" s="148"/>
      <c r="H15" s="148"/>
      <c r="K15" s="111" t="s">
        <v>24</v>
      </c>
      <c r="L15" s="112">
        <v>37</v>
      </c>
      <c r="M15" s="111"/>
      <c r="N15" s="111"/>
      <c r="O15" s="111">
        <f>E42</f>
        <v>33.380732894736802</v>
      </c>
    </row>
    <row r="16" spans="1:18" x14ac:dyDescent="0.25">
      <c r="A16" s="127"/>
      <c r="B16" s="93">
        <v>11</v>
      </c>
      <c r="C16" s="128"/>
      <c r="D16" s="128"/>
      <c r="E16" s="92"/>
      <c r="F16" s="77"/>
      <c r="G16" s="148"/>
      <c r="H16" s="148"/>
      <c r="K16" s="111" t="s">
        <v>26</v>
      </c>
      <c r="L16" s="112">
        <v>38</v>
      </c>
      <c r="M16" s="111"/>
      <c r="N16" s="111"/>
      <c r="O16" s="111">
        <f>E43</f>
        <v>190.05258995960901</v>
      </c>
    </row>
    <row r="17" spans="1:16" x14ac:dyDescent="0.25">
      <c r="A17" s="88" t="s">
        <v>20</v>
      </c>
      <c r="B17" s="89">
        <v>12</v>
      </c>
      <c r="C17" s="107"/>
      <c r="D17" s="107"/>
      <c r="E17" s="88">
        <v>0.21929824561403499</v>
      </c>
      <c r="F17" s="77"/>
      <c r="G17" s="148"/>
      <c r="H17" s="148"/>
      <c r="K17" s="111" t="s">
        <v>27</v>
      </c>
      <c r="L17" s="112">
        <v>42</v>
      </c>
      <c r="M17" s="111"/>
      <c r="N17" s="111"/>
      <c r="O17" s="111">
        <v>0</v>
      </c>
    </row>
    <row r="18" spans="1:16" x14ac:dyDescent="0.25">
      <c r="A18" s="127" t="s">
        <v>214</v>
      </c>
      <c r="B18" s="93">
        <v>13</v>
      </c>
      <c r="C18" s="128"/>
      <c r="D18" s="128"/>
      <c r="E18" s="92">
        <v>0.21929824561403499</v>
      </c>
      <c r="F18" s="77"/>
      <c r="G18" s="148"/>
      <c r="H18" s="148"/>
      <c r="K18" s="121" t="s">
        <v>28</v>
      </c>
      <c r="L18" s="122">
        <v>53</v>
      </c>
      <c r="M18" s="121"/>
      <c r="N18" s="121"/>
      <c r="O18" s="155">
        <f>SUM(O7:O17)</f>
        <v>525.55186966741906</v>
      </c>
    </row>
    <row r="19" spans="1:16" x14ac:dyDescent="0.25">
      <c r="A19" s="127" t="s">
        <v>215</v>
      </c>
      <c r="B19" s="93">
        <v>14</v>
      </c>
      <c r="C19" s="128"/>
      <c r="D19" s="128"/>
      <c r="E19" s="92"/>
      <c r="F19" s="77"/>
      <c r="G19" s="148"/>
      <c r="H19" s="148"/>
    </row>
    <row r="20" spans="1:16" x14ac:dyDescent="0.25">
      <c r="A20" s="127"/>
      <c r="B20" s="93">
        <v>15</v>
      </c>
      <c r="C20" s="128"/>
      <c r="D20" s="128"/>
      <c r="E20" s="92"/>
      <c r="F20" s="77"/>
      <c r="G20" s="148"/>
      <c r="H20" s="148"/>
      <c r="K20" s="208" t="s">
        <v>216</v>
      </c>
      <c r="L20" s="209"/>
      <c r="M20" s="209"/>
      <c r="N20" s="209"/>
      <c r="O20" s="209"/>
      <c r="P20" s="210"/>
    </row>
    <row r="21" spans="1:16" x14ac:dyDescent="0.25">
      <c r="A21" s="127"/>
      <c r="B21" s="93">
        <v>16</v>
      </c>
      <c r="C21" s="128"/>
      <c r="D21" s="128"/>
      <c r="E21" s="92"/>
      <c r="K21" s="211"/>
      <c r="L21" s="211"/>
      <c r="M21" s="145" t="s">
        <v>51</v>
      </c>
      <c r="N21" s="145" t="s">
        <v>52</v>
      </c>
      <c r="O21" s="145" t="s">
        <v>53</v>
      </c>
      <c r="P21" s="145" t="s">
        <v>54</v>
      </c>
    </row>
    <row r="22" spans="1:16" x14ac:dyDescent="0.25">
      <c r="A22" s="127"/>
      <c r="B22" s="93">
        <v>17</v>
      </c>
      <c r="C22" s="128"/>
      <c r="D22" s="128"/>
      <c r="E22" s="92"/>
      <c r="K22" s="211" t="s">
        <v>56</v>
      </c>
      <c r="L22" s="211"/>
      <c r="M22" s="146">
        <f>O18</f>
        <v>525.55186966741906</v>
      </c>
      <c r="N22" s="146">
        <f>'[1]BH66-硫酸'!$P$9</f>
        <v>235.75353982300899</v>
      </c>
      <c r="O22" s="146">
        <f>M22-N22</f>
        <v>289.79832984441009</v>
      </c>
      <c r="P22" s="145"/>
    </row>
    <row r="23" spans="1:16" x14ac:dyDescent="0.25">
      <c r="A23" s="127"/>
      <c r="B23" s="93">
        <v>18</v>
      </c>
      <c r="C23" s="128"/>
      <c r="D23" s="128"/>
      <c r="E23" s="92"/>
      <c r="K23" s="211" t="s">
        <v>210</v>
      </c>
      <c r="L23" s="211"/>
      <c r="M23" s="146">
        <f>O7</f>
        <v>394.46017699115049</v>
      </c>
      <c r="N23" s="146">
        <f>'[1]BH66-硫酸'!$P$8</f>
        <v>239.20353982300901</v>
      </c>
      <c r="O23" s="146">
        <f t="shared" ref="O23:O26" si="0">M23-N23</f>
        <v>155.25663716814148</v>
      </c>
      <c r="P23" s="145"/>
    </row>
    <row r="24" spans="1:16" x14ac:dyDescent="0.25">
      <c r="A24" s="127"/>
      <c r="B24" s="93">
        <v>19</v>
      </c>
      <c r="C24" s="128"/>
      <c r="D24" s="128"/>
      <c r="E24" s="92"/>
      <c r="K24" s="211" t="s">
        <v>62</v>
      </c>
      <c r="L24" s="211"/>
      <c r="M24" s="146">
        <f>O9</f>
        <v>28.625916678948713</v>
      </c>
      <c r="N24" s="146">
        <f>'[1]BH66-硫酸'!$O$12</f>
        <v>8.1300000000000008</v>
      </c>
      <c r="O24" s="146">
        <f t="shared" si="0"/>
        <v>20.49591667894871</v>
      </c>
      <c r="P24" s="145"/>
    </row>
    <row r="25" spans="1:16" x14ac:dyDescent="0.25">
      <c r="A25" s="127"/>
      <c r="B25" s="93">
        <v>20</v>
      </c>
      <c r="C25" s="128"/>
      <c r="D25" s="128"/>
      <c r="E25" s="92"/>
      <c r="K25" s="211" t="s">
        <v>63</v>
      </c>
      <c r="L25" s="211"/>
      <c r="M25" s="146">
        <f>O13+O14</f>
        <v>-120.96754685702597</v>
      </c>
      <c r="N25" s="146">
        <f>'[1]BH66-硫酸'!$O$17+'[1]BH66-硫酸'!$O$25+'[1]BH66-硫酸'!$O$34</f>
        <v>-71.760000000000005</v>
      </c>
      <c r="O25" s="146">
        <f t="shared" si="0"/>
        <v>-49.20754685702596</v>
      </c>
      <c r="P25" s="146" t="s">
        <v>217</v>
      </c>
    </row>
    <row r="26" spans="1:16" x14ac:dyDescent="0.25">
      <c r="A26" s="127"/>
      <c r="B26" s="93">
        <v>21</v>
      </c>
      <c r="C26" s="128"/>
      <c r="D26" s="128"/>
      <c r="E26" s="92"/>
      <c r="K26" s="208" t="s">
        <v>68</v>
      </c>
      <c r="L26" s="210"/>
      <c r="M26" s="146">
        <f>O16+O15</f>
        <v>223.43332285434582</v>
      </c>
      <c r="N26" s="146">
        <f>'[1]BH66-硫酸'!$O$85</f>
        <v>60.18</v>
      </c>
      <c r="O26" s="146">
        <f t="shared" si="0"/>
        <v>163.25332285434581</v>
      </c>
      <c r="P26" s="145"/>
    </row>
    <row r="27" spans="1:16" x14ac:dyDescent="0.25">
      <c r="A27" s="127"/>
      <c r="B27" s="93">
        <v>22</v>
      </c>
      <c r="C27" s="128"/>
      <c r="D27" s="128"/>
      <c r="E27" s="92"/>
    </row>
    <row r="28" spans="1:16" x14ac:dyDescent="0.25">
      <c r="A28" s="88" t="s">
        <v>22</v>
      </c>
      <c r="B28" s="89">
        <v>23</v>
      </c>
      <c r="C28" s="107"/>
      <c r="D28" s="107"/>
      <c r="E28" s="88">
        <v>-121.18684510264001</v>
      </c>
    </row>
    <row r="29" spans="1:16" x14ac:dyDescent="0.25">
      <c r="A29" s="92" t="s">
        <v>38</v>
      </c>
      <c r="B29" s="93">
        <v>24</v>
      </c>
      <c r="C29" s="128">
        <v>0.72982101884053296</v>
      </c>
      <c r="D29" s="128">
        <v>0.2</v>
      </c>
      <c r="E29" s="92">
        <v>0.14596420376810701</v>
      </c>
    </row>
    <row r="30" spans="1:16" x14ac:dyDescent="0.25">
      <c r="A30" s="92" t="s">
        <v>218</v>
      </c>
      <c r="B30" s="93">
        <v>25</v>
      </c>
      <c r="C30" s="128">
        <v>0.17448447367369199</v>
      </c>
      <c r="D30" s="128">
        <v>86</v>
      </c>
      <c r="E30" s="92">
        <v>15.005664735937501</v>
      </c>
    </row>
    <row r="31" spans="1:16" x14ac:dyDescent="0.25">
      <c r="A31" s="92" t="s">
        <v>219</v>
      </c>
      <c r="B31" s="93">
        <v>26</v>
      </c>
      <c r="C31" s="128">
        <v>20.2256417806855</v>
      </c>
      <c r="D31" s="128">
        <v>1.42</v>
      </c>
      <c r="E31" s="92">
        <v>28.720411328573299</v>
      </c>
    </row>
    <row r="32" spans="1:16" x14ac:dyDescent="0.25">
      <c r="A32" s="92" t="s">
        <v>41</v>
      </c>
      <c r="B32" s="93">
        <v>27</v>
      </c>
      <c r="C32" s="128">
        <v>0.68346190991788602</v>
      </c>
      <c r="D32" s="128">
        <v>65</v>
      </c>
      <c r="E32" s="92">
        <v>44.425024144662601</v>
      </c>
    </row>
    <row r="33" spans="1:5" x14ac:dyDescent="0.25">
      <c r="A33" s="92" t="s">
        <v>42</v>
      </c>
      <c r="B33" s="93">
        <v>28</v>
      </c>
      <c r="C33" s="128">
        <v>174.21172521102801</v>
      </c>
      <c r="D33" s="128">
        <v>0.04</v>
      </c>
      <c r="E33" s="92">
        <v>6.9684690084411001</v>
      </c>
    </row>
    <row r="34" spans="1:5" x14ac:dyDescent="0.25">
      <c r="A34" s="92" t="s">
        <v>220</v>
      </c>
      <c r="B34" s="93">
        <v>29</v>
      </c>
      <c r="C34" s="128">
        <v>0.25971262321530703</v>
      </c>
      <c r="D34" s="128">
        <v>3</v>
      </c>
      <c r="E34" s="92">
        <v>0.77913786964592202</v>
      </c>
    </row>
    <row r="35" spans="1:5" x14ac:dyDescent="0.25">
      <c r="A35" s="92" t="s">
        <v>221</v>
      </c>
      <c r="B35" s="93">
        <v>30</v>
      </c>
      <c r="C35" s="128">
        <v>180</v>
      </c>
      <c r="D35" s="128">
        <v>-1.38</v>
      </c>
      <c r="E35" s="92">
        <v>-248.4</v>
      </c>
    </row>
    <row r="36" spans="1:5" x14ac:dyDescent="0.25">
      <c r="A36" s="92" t="s">
        <v>222</v>
      </c>
      <c r="B36" s="93">
        <v>31</v>
      </c>
      <c r="C36" s="92">
        <v>36697.247706422</v>
      </c>
      <c r="D36" s="128">
        <v>8.4000000000000003E-4</v>
      </c>
      <c r="E36" s="92">
        <v>30.825688073394499</v>
      </c>
    </row>
    <row r="37" spans="1:5" x14ac:dyDescent="0.25">
      <c r="A37" s="92" t="s">
        <v>223</v>
      </c>
      <c r="B37" s="93">
        <v>32</v>
      </c>
      <c r="C37" s="92">
        <v>4.2849441617047797</v>
      </c>
      <c r="D37" s="128">
        <v>0.08</v>
      </c>
      <c r="E37" s="92">
        <v>0.34279553293638299</v>
      </c>
    </row>
    <row r="38" spans="1:5" x14ac:dyDescent="0.25">
      <c r="A38" s="92"/>
      <c r="B38" s="93">
        <v>33</v>
      </c>
      <c r="C38" s="92"/>
      <c r="D38" s="128"/>
      <c r="E38" s="92"/>
    </row>
    <row r="39" spans="1:5" x14ac:dyDescent="0.25">
      <c r="A39" s="92"/>
      <c r="B39" s="93">
        <v>34</v>
      </c>
      <c r="C39" s="92"/>
      <c r="D39" s="128"/>
      <c r="E39" s="92"/>
    </row>
    <row r="40" spans="1:5" x14ac:dyDescent="0.25">
      <c r="A40" s="92"/>
      <c r="B40" s="93">
        <v>35</v>
      </c>
      <c r="C40" s="128"/>
      <c r="D40" s="128"/>
      <c r="E40" s="92"/>
    </row>
    <row r="41" spans="1:5" x14ac:dyDescent="0.25">
      <c r="A41" s="92"/>
      <c r="B41" s="93">
        <v>36</v>
      </c>
      <c r="C41" s="128"/>
      <c r="D41" s="128"/>
      <c r="E41" s="92"/>
    </row>
    <row r="42" spans="1:5" x14ac:dyDescent="0.25">
      <c r="A42" s="88" t="s">
        <v>24</v>
      </c>
      <c r="B42" s="89">
        <v>37</v>
      </c>
      <c r="C42" s="88"/>
      <c r="D42" s="88"/>
      <c r="E42" s="88">
        <v>33.380732894736802</v>
      </c>
    </row>
    <row r="43" spans="1:5" x14ac:dyDescent="0.25">
      <c r="A43" s="88" t="s">
        <v>26</v>
      </c>
      <c r="B43" s="89">
        <v>38</v>
      </c>
      <c r="C43" s="88"/>
      <c r="D43" s="88"/>
      <c r="E43" s="88">
        <v>190.05258995960901</v>
      </c>
    </row>
    <row r="44" spans="1:5" x14ac:dyDescent="0.25">
      <c r="A44" s="92" t="s">
        <v>55</v>
      </c>
      <c r="B44" s="93">
        <v>39</v>
      </c>
      <c r="C44" s="92"/>
      <c r="D44" s="92"/>
      <c r="E44" s="92"/>
    </row>
    <row r="45" spans="1:5" x14ac:dyDescent="0.25">
      <c r="A45" s="92"/>
      <c r="B45" s="93">
        <v>40</v>
      </c>
      <c r="C45" s="92"/>
      <c r="D45" s="92"/>
      <c r="E45" s="92"/>
    </row>
    <row r="46" spans="1:5" x14ac:dyDescent="0.25">
      <c r="A46" s="92"/>
      <c r="B46" s="93">
        <v>41</v>
      </c>
      <c r="C46" s="92"/>
      <c r="D46" s="92"/>
      <c r="E46" s="92"/>
    </row>
    <row r="47" spans="1:5" x14ac:dyDescent="0.25">
      <c r="A47" s="88" t="s">
        <v>27</v>
      </c>
      <c r="B47" s="89">
        <v>42</v>
      </c>
      <c r="C47" s="88"/>
      <c r="D47" s="88"/>
      <c r="E47" s="88">
        <v>0</v>
      </c>
    </row>
    <row r="48" spans="1:5" x14ac:dyDescent="0.25">
      <c r="A48" s="92" t="s">
        <v>224</v>
      </c>
      <c r="B48" s="93">
        <v>43</v>
      </c>
      <c r="C48" s="92"/>
      <c r="D48" s="128"/>
      <c r="E48" s="92">
        <v>0</v>
      </c>
    </row>
    <row r="49" spans="1:5" x14ac:dyDescent="0.25">
      <c r="A49" s="92"/>
      <c r="B49" s="93">
        <v>44</v>
      </c>
      <c r="C49" s="92"/>
      <c r="D49" s="128"/>
      <c r="E49" s="92"/>
    </row>
    <row r="50" spans="1:5" x14ac:dyDescent="0.25">
      <c r="A50" s="92"/>
      <c r="B50" s="93">
        <v>45</v>
      </c>
      <c r="C50" s="92"/>
      <c r="D50" s="128"/>
      <c r="E50" s="92"/>
    </row>
    <row r="51" spans="1:5" x14ac:dyDescent="0.25">
      <c r="A51" s="92"/>
      <c r="B51" s="93">
        <v>46</v>
      </c>
      <c r="C51" s="92"/>
      <c r="D51" s="128"/>
      <c r="E51" s="92"/>
    </row>
    <row r="52" spans="1:5" x14ac:dyDescent="0.25">
      <c r="A52" s="92"/>
      <c r="B52" s="93">
        <v>47</v>
      </c>
      <c r="C52" s="92"/>
      <c r="D52" s="128"/>
      <c r="E52" s="92"/>
    </row>
    <row r="53" spans="1:5" x14ac:dyDescent="0.25">
      <c r="A53" s="92"/>
      <c r="B53" s="93">
        <v>48</v>
      </c>
      <c r="C53" s="92"/>
      <c r="D53" s="128"/>
      <c r="E53" s="92"/>
    </row>
    <row r="54" spans="1:5" x14ac:dyDescent="0.25">
      <c r="A54" s="92"/>
      <c r="B54" s="93">
        <v>49</v>
      </c>
      <c r="C54" s="92"/>
      <c r="D54" s="92"/>
      <c r="E54" s="92"/>
    </row>
    <row r="55" spans="1:5" x14ac:dyDescent="0.25">
      <c r="A55" s="92"/>
      <c r="B55" s="93">
        <v>50</v>
      </c>
      <c r="C55" s="92"/>
      <c r="D55" s="92"/>
      <c r="E55" s="92"/>
    </row>
    <row r="56" spans="1:5" x14ac:dyDescent="0.25">
      <c r="A56" s="92"/>
      <c r="B56" s="93">
        <v>51</v>
      </c>
      <c r="C56" s="92"/>
      <c r="D56" s="92"/>
      <c r="E56" s="92"/>
    </row>
    <row r="57" spans="1:5" x14ac:dyDescent="0.25">
      <c r="A57" s="92"/>
      <c r="B57" s="93">
        <v>52</v>
      </c>
      <c r="C57" s="92"/>
      <c r="D57" s="92"/>
      <c r="E57" s="92"/>
    </row>
    <row r="58" spans="1:5" x14ac:dyDescent="0.25">
      <c r="A58" s="135" t="s">
        <v>28</v>
      </c>
      <c r="B58" s="136">
        <v>53</v>
      </c>
      <c r="C58" s="135"/>
      <c r="D58" s="135"/>
      <c r="E58" s="135">
        <v>474.58415690796801</v>
      </c>
    </row>
    <row r="59" spans="1:5" x14ac:dyDescent="0.25">
      <c r="A59" s="92" t="s">
        <v>70</v>
      </c>
      <c r="B59" s="93">
        <v>54</v>
      </c>
      <c r="C59" s="92"/>
      <c r="D59" s="92"/>
      <c r="E59" s="138">
        <v>19000</v>
      </c>
    </row>
    <row r="60" spans="1:5" x14ac:dyDescent="0.25">
      <c r="A60" s="123"/>
      <c r="B60" s="123"/>
      <c r="C60" s="123"/>
      <c r="D60" s="123"/>
      <c r="E60" s="123"/>
    </row>
    <row r="61" spans="1:5" x14ac:dyDescent="0.25">
      <c r="A61" s="123"/>
      <c r="B61" s="123"/>
      <c r="C61" s="123"/>
      <c r="D61" s="123"/>
      <c r="E61" s="123"/>
    </row>
    <row r="62" spans="1:5" x14ac:dyDescent="0.25">
      <c r="A62" s="123"/>
      <c r="B62" s="123"/>
      <c r="C62" s="123"/>
      <c r="D62" s="123"/>
      <c r="E62" s="123"/>
    </row>
    <row r="63" spans="1:5" x14ac:dyDescent="0.25">
      <c r="E63" s="123"/>
    </row>
    <row r="66" spans="6:6" x14ac:dyDescent="0.25">
      <c r="F66" s="98"/>
    </row>
    <row r="67" spans="6:6" x14ac:dyDescent="0.25">
      <c r="F67" s="98"/>
    </row>
    <row r="68" spans="6:6" x14ac:dyDescent="0.25">
      <c r="F68" s="98"/>
    </row>
  </sheetData>
  <mergeCells count="21">
    <mergeCell ref="K26:L26"/>
    <mergeCell ref="A3:A5"/>
    <mergeCell ref="B3:B5"/>
    <mergeCell ref="C4:C5"/>
    <mergeCell ref="D4:D5"/>
    <mergeCell ref="E4:E5"/>
    <mergeCell ref="K3:K5"/>
    <mergeCell ref="L3:L5"/>
    <mergeCell ref="K21:L21"/>
    <mergeCell ref="K22:L22"/>
    <mergeCell ref="K23:L23"/>
    <mergeCell ref="K24:L24"/>
    <mergeCell ref="K25:L25"/>
    <mergeCell ref="A1:E1"/>
    <mergeCell ref="K1:O1"/>
    <mergeCell ref="C3:E3"/>
    <mergeCell ref="M3:O3"/>
    <mergeCell ref="K20:P20"/>
    <mergeCell ref="M4:M5"/>
    <mergeCell ref="N4:N5"/>
    <mergeCell ref="O4:O5"/>
  </mergeCells>
  <phoneticPr fontId="6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82"/>
  <sheetViews>
    <sheetView topLeftCell="L16" workbookViewId="0">
      <selection activeCell="S30" sqref="S30"/>
    </sheetView>
  </sheetViews>
  <sheetFormatPr defaultColWidth="9" defaultRowHeight="15.6" x14ac:dyDescent="0.25"/>
  <cols>
    <col min="1" max="1" width="20.44140625" style="64" customWidth="1"/>
    <col min="2" max="2" width="5.6640625" style="64" customWidth="1"/>
    <col min="3" max="5" width="12.21875" style="64" customWidth="1"/>
    <col min="6" max="6" width="14.21875" style="64" customWidth="1"/>
    <col min="7" max="7" width="19.109375" style="64" customWidth="1"/>
    <col min="8" max="8" width="6" style="64" customWidth="1"/>
    <col min="9" max="11" width="11.77734375" style="64" customWidth="1"/>
    <col min="12" max="12" width="14.109375" style="64" bestFit="1" customWidth="1"/>
    <col min="13" max="13" width="20.44140625" style="65" customWidth="1"/>
    <col min="14" max="14" width="5.6640625" style="65" customWidth="1"/>
    <col min="15" max="17" width="12.21875" style="65" customWidth="1"/>
    <col min="18" max="18" width="9" style="65" customWidth="1"/>
    <col min="19" max="19" width="19.109375" style="65" customWidth="1"/>
    <col min="20" max="20" width="6" style="65" customWidth="1"/>
    <col min="21" max="23" width="11.77734375" style="65" customWidth="1"/>
    <col min="24" max="24" width="7.33203125" style="64" customWidth="1"/>
    <col min="25" max="25" width="12.44140625" style="65" customWidth="1"/>
    <col min="26" max="26" width="4.33203125" style="65" customWidth="1"/>
    <col min="27" max="29" width="11.21875" style="65" customWidth="1"/>
    <col min="30" max="30" width="5.33203125" style="65" customWidth="1"/>
    <col min="31" max="31" width="13.88671875" style="65" customWidth="1"/>
    <col min="32" max="32" width="5.77734375" style="65" customWidth="1"/>
    <col min="33" max="35" width="12.33203125" style="65" customWidth="1"/>
    <col min="36" max="16384" width="9" style="66"/>
  </cols>
  <sheetData>
    <row r="1" spans="1:48" x14ac:dyDescent="0.25">
      <c r="A1" s="227" t="s">
        <v>225</v>
      </c>
      <c r="B1" s="227"/>
      <c r="C1" s="227"/>
      <c r="D1" s="227"/>
      <c r="E1" s="227"/>
      <c r="F1" s="67"/>
      <c r="G1" s="228" t="s">
        <v>226</v>
      </c>
      <c r="H1" s="228"/>
      <c r="I1" s="228"/>
      <c r="J1" s="228"/>
      <c r="K1" s="228"/>
      <c r="M1" s="199" t="s">
        <v>225</v>
      </c>
      <c r="N1" s="199"/>
      <c r="O1" s="199"/>
      <c r="P1" s="199"/>
      <c r="Q1" s="199"/>
      <c r="R1" s="124"/>
      <c r="S1" s="198" t="s">
        <v>227</v>
      </c>
      <c r="T1" s="198"/>
      <c r="U1" s="198"/>
      <c r="V1" s="198"/>
      <c r="W1" s="198"/>
      <c r="Y1" s="198" t="s">
        <v>226</v>
      </c>
      <c r="Z1" s="198"/>
      <c r="AA1" s="198"/>
      <c r="AB1" s="198"/>
      <c r="AC1" s="198"/>
      <c r="AD1" s="124"/>
      <c r="AE1" s="199" t="s">
        <v>228</v>
      </c>
      <c r="AF1" s="199"/>
      <c r="AG1" s="199"/>
      <c r="AH1" s="199"/>
      <c r="AI1" s="199"/>
    </row>
    <row r="2" spans="1:48" x14ac:dyDescent="0.25">
      <c r="A2" s="68"/>
      <c r="B2" s="69"/>
      <c r="C2" s="69"/>
      <c r="D2" s="69"/>
      <c r="E2" s="69"/>
      <c r="F2" s="70" t="s">
        <v>229</v>
      </c>
      <c r="G2" s="71"/>
      <c r="H2" s="72"/>
      <c r="I2" s="72"/>
      <c r="J2" s="72"/>
      <c r="K2" s="72"/>
      <c r="M2" s="109"/>
      <c r="N2" s="110"/>
      <c r="O2" s="110"/>
      <c r="P2" s="110"/>
      <c r="Q2" s="110"/>
      <c r="S2" s="125"/>
      <c r="T2" s="126"/>
      <c r="U2" s="126"/>
      <c r="V2" s="126"/>
      <c r="W2" s="126"/>
      <c r="Y2" s="125"/>
      <c r="Z2" s="126"/>
      <c r="AA2" s="126"/>
      <c r="AB2" s="126"/>
      <c r="AC2" s="126"/>
      <c r="AE2" s="109"/>
      <c r="AF2" s="110"/>
      <c r="AG2" s="110"/>
      <c r="AH2" s="110"/>
      <c r="AI2" s="110"/>
    </row>
    <row r="3" spans="1:48" x14ac:dyDescent="0.25">
      <c r="A3" s="229" t="s">
        <v>4</v>
      </c>
      <c r="B3" s="230" t="s">
        <v>5</v>
      </c>
      <c r="C3" s="201" t="s">
        <v>230</v>
      </c>
      <c r="D3" s="201"/>
      <c r="E3" s="201"/>
      <c r="F3" s="74">
        <f>结果和效益情况!C7</f>
        <v>1420.353982300885</v>
      </c>
      <c r="G3" s="231" t="s">
        <v>4</v>
      </c>
      <c r="H3" s="232" t="s">
        <v>5</v>
      </c>
      <c r="I3" s="201" t="s">
        <v>230</v>
      </c>
      <c r="J3" s="201"/>
      <c r="K3" s="201"/>
      <c r="L3" s="74"/>
      <c r="M3" s="206" t="s">
        <v>4</v>
      </c>
      <c r="N3" s="207" t="s">
        <v>5</v>
      </c>
      <c r="O3" s="200" t="s">
        <v>6</v>
      </c>
      <c r="P3" s="200"/>
      <c r="Q3" s="200"/>
      <c r="S3" s="221" t="s">
        <v>4</v>
      </c>
      <c r="T3" s="224" t="s">
        <v>5</v>
      </c>
      <c r="U3" s="200" t="s">
        <v>6</v>
      </c>
      <c r="V3" s="200"/>
      <c r="W3" s="200"/>
      <c r="Y3" s="200" t="s">
        <v>4</v>
      </c>
      <c r="Z3" s="212" t="s">
        <v>5</v>
      </c>
      <c r="AA3" s="200" t="s">
        <v>6</v>
      </c>
      <c r="AB3" s="200"/>
      <c r="AC3" s="200"/>
      <c r="AE3" s="206" t="s">
        <v>4</v>
      </c>
      <c r="AF3" s="207" t="s">
        <v>5</v>
      </c>
      <c r="AG3" s="200" t="s">
        <v>6</v>
      </c>
      <c r="AH3" s="200"/>
      <c r="AI3" s="200"/>
    </row>
    <row r="4" spans="1:48" x14ac:dyDescent="0.25">
      <c r="A4" s="229"/>
      <c r="B4" s="230"/>
      <c r="C4" s="229" t="s">
        <v>9</v>
      </c>
      <c r="D4" s="229" t="s">
        <v>10</v>
      </c>
      <c r="E4" s="229" t="s">
        <v>11</v>
      </c>
      <c r="G4" s="231"/>
      <c r="H4" s="232"/>
      <c r="I4" s="231" t="s">
        <v>9</v>
      </c>
      <c r="J4" s="231" t="s">
        <v>10</v>
      </c>
      <c r="K4" s="231" t="s">
        <v>11</v>
      </c>
      <c r="M4" s="206"/>
      <c r="N4" s="207"/>
      <c r="O4" s="206" t="s">
        <v>9</v>
      </c>
      <c r="P4" s="206" t="s">
        <v>10</v>
      </c>
      <c r="Q4" s="206" t="s">
        <v>11</v>
      </c>
      <c r="S4" s="222"/>
      <c r="T4" s="225"/>
      <c r="U4" s="221" t="s">
        <v>9</v>
      </c>
      <c r="V4" s="200" t="s">
        <v>10</v>
      </c>
      <c r="W4" s="200" t="s">
        <v>11</v>
      </c>
      <c r="Y4" s="200"/>
      <c r="Z4" s="212"/>
      <c r="AA4" s="200" t="s">
        <v>9</v>
      </c>
      <c r="AB4" s="200" t="s">
        <v>10</v>
      </c>
      <c r="AC4" s="200" t="s">
        <v>11</v>
      </c>
      <c r="AE4" s="206"/>
      <c r="AF4" s="207"/>
      <c r="AG4" s="206" t="s">
        <v>9</v>
      </c>
      <c r="AH4" s="206" t="s">
        <v>10</v>
      </c>
      <c r="AI4" s="206" t="s">
        <v>11</v>
      </c>
    </row>
    <row r="5" spans="1:48" x14ac:dyDescent="0.25">
      <c r="A5" s="229"/>
      <c r="B5" s="230"/>
      <c r="C5" s="229"/>
      <c r="D5" s="229"/>
      <c r="E5" s="229"/>
      <c r="F5" s="64" t="s">
        <v>12</v>
      </c>
      <c r="G5" s="231"/>
      <c r="H5" s="232"/>
      <c r="I5" s="231"/>
      <c r="J5" s="231"/>
      <c r="K5" s="231"/>
      <c r="L5" s="64" t="s">
        <v>12</v>
      </c>
      <c r="M5" s="206"/>
      <c r="N5" s="207"/>
      <c r="O5" s="206"/>
      <c r="P5" s="206"/>
      <c r="Q5" s="206"/>
      <c r="S5" s="223"/>
      <c r="T5" s="226"/>
      <c r="U5" s="223"/>
      <c r="V5" s="200"/>
      <c r="W5" s="200"/>
      <c r="Y5" s="200"/>
      <c r="Z5" s="212"/>
      <c r="AA5" s="200"/>
      <c r="AB5" s="200"/>
      <c r="AC5" s="200"/>
      <c r="AE5" s="206"/>
      <c r="AF5" s="207"/>
      <c r="AG5" s="206"/>
      <c r="AH5" s="206"/>
      <c r="AI5" s="206"/>
    </row>
    <row r="6" spans="1:48" x14ac:dyDescent="0.25">
      <c r="A6" s="75" t="s">
        <v>13</v>
      </c>
      <c r="B6" s="76">
        <v>1</v>
      </c>
      <c r="C6" s="75"/>
      <c r="D6" s="75"/>
      <c r="E6" s="75">
        <f>E7</f>
        <v>2104.9646017699115</v>
      </c>
      <c r="F6" s="77">
        <f>E6+E8+E9</f>
        <v>3644.3566243555197</v>
      </c>
      <c r="G6" s="78" t="s">
        <v>13</v>
      </c>
      <c r="H6" s="79">
        <v>1</v>
      </c>
      <c r="I6" s="78"/>
      <c r="J6" s="78"/>
      <c r="K6" s="75">
        <f>K7</f>
        <v>1156.8191636534204</v>
      </c>
      <c r="L6" s="77">
        <f>K6+K8+K9</f>
        <v>1151.029957924299</v>
      </c>
      <c r="M6" s="111" t="s">
        <v>13</v>
      </c>
      <c r="N6" s="112">
        <v>1</v>
      </c>
      <c r="O6" s="111"/>
      <c r="P6" s="111"/>
      <c r="Q6" s="111">
        <v>2113.10254951143</v>
      </c>
      <c r="S6" s="88" t="s">
        <v>13</v>
      </c>
      <c r="T6" s="89">
        <v>1</v>
      </c>
      <c r="U6" s="88"/>
      <c r="V6" s="88"/>
      <c r="W6" s="88">
        <v>11748.9642428976</v>
      </c>
      <c r="Y6" s="88" t="s">
        <v>13</v>
      </c>
      <c r="Z6" s="89">
        <v>1</v>
      </c>
      <c r="AA6" s="88"/>
      <c r="AB6" s="88"/>
      <c r="AC6" s="88">
        <v>1141.5786659069699</v>
      </c>
      <c r="AE6" s="111" t="s">
        <v>13</v>
      </c>
      <c r="AF6" s="112">
        <v>1</v>
      </c>
      <c r="AG6" s="111"/>
      <c r="AH6" s="111"/>
      <c r="AI6" s="111">
        <v>1297.86509201797</v>
      </c>
    </row>
    <row r="7" spans="1:48" x14ac:dyDescent="0.25">
      <c r="A7" s="80" t="s">
        <v>231</v>
      </c>
      <c r="B7" s="81">
        <v>2</v>
      </c>
      <c r="C7" s="82">
        <f>F3</f>
        <v>1420.353982300885</v>
      </c>
      <c r="D7" s="83">
        <f>P7</f>
        <v>1.482</v>
      </c>
      <c r="E7" s="84">
        <f>C7*D7</f>
        <v>2104.9646017699115</v>
      </c>
      <c r="F7" s="77"/>
      <c r="G7" s="85" t="s">
        <v>232</v>
      </c>
      <c r="H7" s="86">
        <v>2</v>
      </c>
      <c r="I7" s="82">
        <f>E13</f>
        <v>4030.7287932174931</v>
      </c>
      <c r="J7" s="99">
        <f>AB7</f>
        <v>0.28699999999999998</v>
      </c>
      <c r="K7" s="84">
        <f>I7*J7</f>
        <v>1156.8191636534204</v>
      </c>
      <c r="L7" s="77">
        <f>K7/L6</f>
        <v>1.0050295873615327</v>
      </c>
      <c r="M7" s="113" t="s">
        <v>231</v>
      </c>
      <c r="N7" s="114">
        <v>2</v>
      </c>
      <c r="O7" s="115">
        <v>1425.8451751089301</v>
      </c>
      <c r="P7" s="190">
        <v>1.482</v>
      </c>
      <c r="Q7" s="115">
        <v>2113.10254951143</v>
      </c>
      <c r="S7" s="127" t="s">
        <v>233</v>
      </c>
      <c r="T7" s="93">
        <v>2</v>
      </c>
      <c r="U7" s="92">
        <v>1425.8451751089301</v>
      </c>
      <c r="V7" s="128">
        <v>8.24</v>
      </c>
      <c r="W7" s="92">
        <v>11748.9642428976</v>
      </c>
      <c r="X7" s="64">
        <v>-300</v>
      </c>
      <c r="Y7" s="127" t="s">
        <v>232</v>
      </c>
      <c r="Z7" s="93">
        <v>2</v>
      </c>
      <c r="AA7" s="140">
        <v>3977.62601361315</v>
      </c>
      <c r="AB7" s="128">
        <v>0.28699999999999998</v>
      </c>
      <c r="AC7" s="92">
        <v>1141.5786659069699</v>
      </c>
      <c r="AE7" s="113" t="s">
        <v>234</v>
      </c>
      <c r="AF7" s="114">
        <v>2</v>
      </c>
      <c r="AG7" s="143">
        <v>630.03159806697704</v>
      </c>
      <c r="AH7" s="116">
        <v>2.06</v>
      </c>
      <c r="AI7" s="115">
        <v>1297.86509201797</v>
      </c>
    </row>
    <row r="8" spans="1:48" s="64" customFormat="1" x14ac:dyDescent="0.25">
      <c r="A8" s="75" t="s">
        <v>20</v>
      </c>
      <c r="B8" s="76">
        <v>12</v>
      </c>
      <c r="C8" s="87"/>
      <c r="D8" s="87"/>
      <c r="E8" s="75">
        <f>Q17</f>
        <v>20.890940395908402</v>
      </c>
      <c r="G8" s="88" t="s">
        <v>20</v>
      </c>
      <c r="H8" s="89">
        <v>12</v>
      </c>
      <c r="I8" s="107"/>
      <c r="J8" s="107"/>
      <c r="K8" s="88">
        <f>AC17</f>
        <v>0</v>
      </c>
      <c r="L8" s="77"/>
      <c r="M8" s="113"/>
      <c r="N8" s="114">
        <v>3</v>
      </c>
      <c r="O8" s="116"/>
      <c r="P8" s="116"/>
      <c r="Q8" s="115"/>
      <c r="R8" s="65"/>
      <c r="S8" s="127"/>
      <c r="T8" s="93">
        <v>3</v>
      </c>
      <c r="U8" s="129"/>
      <c r="V8" s="128"/>
      <c r="W8" s="92"/>
      <c r="Y8" s="127"/>
      <c r="Z8" s="93">
        <v>3</v>
      </c>
      <c r="AA8" s="128"/>
      <c r="AB8" s="128"/>
      <c r="AC8" s="92"/>
      <c r="AD8" s="65"/>
      <c r="AE8" s="113"/>
      <c r="AF8" s="114">
        <v>3</v>
      </c>
      <c r="AG8" s="116"/>
      <c r="AH8" s="116"/>
      <c r="AI8" s="115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</row>
    <row r="9" spans="1:48" s="64" customFormat="1" x14ac:dyDescent="0.25">
      <c r="A9" s="75" t="s">
        <v>22</v>
      </c>
      <c r="B9" s="76">
        <v>23</v>
      </c>
      <c r="C9" s="87"/>
      <c r="D9" s="87"/>
      <c r="E9" s="75">
        <f>Q28</f>
        <v>1518.5010821896999</v>
      </c>
      <c r="G9" s="88" t="s">
        <v>22</v>
      </c>
      <c r="H9" s="89">
        <v>23</v>
      </c>
      <c r="I9" s="107"/>
      <c r="J9" s="107"/>
      <c r="K9" s="88">
        <f>AC28</f>
        <v>-5.7892057291214103</v>
      </c>
      <c r="M9" s="113"/>
      <c r="N9" s="114">
        <v>4</v>
      </c>
      <c r="O9" s="116"/>
      <c r="P9" s="116"/>
      <c r="Q9" s="115"/>
      <c r="R9" s="65"/>
      <c r="S9" s="127"/>
      <c r="T9" s="93">
        <v>4</v>
      </c>
      <c r="U9" s="130"/>
      <c r="V9" s="128"/>
      <c r="W9" s="92"/>
      <c r="Y9" s="127"/>
      <c r="Z9" s="93">
        <v>4</v>
      </c>
      <c r="AA9" s="128"/>
      <c r="AB9" s="128"/>
      <c r="AC9" s="92"/>
      <c r="AD9" s="65"/>
      <c r="AE9" s="113"/>
      <c r="AF9" s="114">
        <v>4</v>
      </c>
      <c r="AG9" s="116"/>
      <c r="AH9" s="116"/>
      <c r="AI9" s="115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</row>
    <row r="10" spans="1:48" s="64" customFormat="1" x14ac:dyDescent="0.25">
      <c r="A10" s="75" t="s">
        <v>24</v>
      </c>
      <c r="B10" s="76">
        <v>37</v>
      </c>
      <c r="C10" s="75"/>
      <c r="D10" s="75"/>
      <c r="E10" s="75">
        <f>Q42</f>
        <v>68.383345490196106</v>
      </c>
      <c r="G10" s="88" t="s">
        <v>24</v>
      </c>
      <c r="H10" s="89">
        <v>37</v>
      </c>
      <c r="I10" s="88"/>
      <c r="J10" s="88"/>
      <c r="K10" s="88">
        <f>AC42</f>
        <v>9.6117798305084694</v>
      </c>
      <c r="L10" s="77"/>
      <c r="M10" s="113"/>
      <c r="N10" s="114">
        <v>5</v>
      </c>
      <c r="O10" s="116"/>
      <c r="P10" s="116"/>
      <c r="Q10" s="115"/>
      <c r="R10" s="65"/>
      <c r="S10" s="127"/>
      <c r="T10" s="93">
        <v>5</v>
      </c>
      <c r="U10" s="130"/>
      <c r="V10" s="128"/>
      <c r="W10" s="92"/>
      <c r="Y10" s="127"/>
      <c r="Z10" s="93">
        <v>5</v>
      </c>
      <c r="AA10" s="128"/>
      <c r="AB10" s="128"/>
      <c r="AC10" s="92"/>
      <c r="AD10" s="65"/>
      <c r="AE10" s="113"/>
      <c r="AF10" s="114">
        <v>5</v>
      </c>
      <c r="AG10" s="116"/>
      <c r="AH10" s="116"/>
      <c r="AI10" s="115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</row>
    <row r="11" spans="1:48" s="64" customFormat="1" x14ac:dyDescent="0.25">
      <c r="A11" s="75" t="s">
        <v>26</v>
      </c>
      <c r="B11" s="76">
        <v>38</v>
      </c>
      <c r="C11" s="75"/>
      <c r="D11" s="75"/>
      <c r="E11" s="75">
        <f>Q43</f>
        <v>389.63107450651802</v>
      </c>
      <c r="G11" s="88" t="s">
        <v>26</v>
      </c>
      <c r="H11" s="89">
        <v>38</v>
      </c>
      <c r="I11" s="88"/>
      <c r="J11" s="88"/>
      <c r="K11" s="88">
        <f>AC43</f>
        <v>114.66195612559299</v>
      </c>
      <c r="M11" s="113"/>
      <c r="N11" s="114">
        <v>6</v>
      </c>
      <c r="O11" s="116"/>
      <c r="P11" s="116"/>
      <c r="Q11" s="115"/>
      <c r="R11" s="65"/>
      <c r="S11" s="127"/>
      <c r="T11" s="93">
        <v>6</v>
      </c>
      <c r="U11" s="130"/>
      <c r="V11" s="131"/>
      <c r="W11" s="92"/>
      <c r="Y11" s="127"/>
      <c r="Z11" s="93">
        <v>6</v>
      </c>
      <c r="AA11" s="128"/>
      <c r="AB11" s="128"/>
      <c r="AC11" s="92"/>
      <c r="AD11" s="65"/>
      <c r="AE11" s="113"/>
      <c r="AF11" s="114">
        <v>6</v>
      </c>
      <c r="AG11" s="116"/>
      <c r="AH11" s="116"/>
      <c r="AI11" s="115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</row>
    <row r="12" spans="1:48" s="64" customFormat="1" x14ac:dyDescent="0.25">
      <c r="A12" s="75" t="s">
        <v>27</v>
      </c>
      <c r="B12" s="76">
        <v>42</v>
      </c>
      <c r="C12" s="75"/>
      <c r="D12" s="75"/>
      <c r="E12" s="75">
        <f>Q47</f>
        <v>-71.642251134740903</v>
      </c>
      <c r="G12" s="88" t="s">
        <v>27</v>
      </c>
      <c r="H12" s="89">
        <v>42</v>
      </c>
      <c r="I12" s="88"/>
      <c r="J12" s="88"/>
      <c r="K12" s="88">
        <f>AC47</f>
        <v>0</v>
      </c>
      <c r="M12" s="113"/>
      <c r="N12" s="114">
        <v>7</v>
      </c>
      <c r="O12" s="116"/>
      <c r="P12" s="116"/>
      <c r="Q12" s="115"/>
      <c r="R12" s="65"/>
      <c r="S12" s="127"/>
      <c r="T12" s="93">
        <v>7</v>
      </c>
      <c r="U12" s="130"/>
      <c r="V12" s="131"/>
      <c r="W12" s="92"/>
      <c r="Y12" s="127"/>
      <c r="Z12" s="93">
        <v>7</v>
      </c>
      <c r="AA12" s="128"/>
      <c r="AB12" s="128"/>
      <c r="AC12" s="92"/>
      <c r="AD12" s="65"/>
      <c r="AE12" s="113"/>
      <c r="AF12" s="114">
        <v>7</v>
      </c>
      <c r="AG12" s="116"/>
      <c r="AH12" s="116"/>
      <c r="AI12" s="115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</row>
    <row r="13" spans="1:48" s="64" customFormat="1" x14ac:dyDescent="0.25">
      <c r="A13" s="90" t="s">
        <v>28</v>
      </c>
      <c r="B13" s="91">
        <v>52</v>
      </c>
      <c r="C13" s="90"/>
      <c r="D13" s="90"/>
      <c r="E13" s="90">
        <f>E12+E11+E10+E9+E8+E6</f>
        <v>4030.7287932174931</v>
      </c>
      <c r="G13" s="92"/>
      <c r="H13" s="93">
        <v>52</v>
      </c>
      <c r="I13" s="92"/>
      <c r="J13" s="92"/>
      <c r="K13" s="92"/>
      <c r="M13" s="113"/>
      <c r="N13" s="114">
        <v>8</v>
      </c>
      <c r="O13" s="116"/>
      <c r="P13" s="116"/>
      <c r="Q13" s="115"/>
      <c r="R13" s="65"/>
      <c r="S13" s="127"/>
      <c r="T13" s="93">
        <v>8</v>
      </c>
      <c r="U13" s="130"/>
      <c r="V13" s="131"/>
      <c r="W13" s="92"/>
      <c r="Y13" s="127"/>
      <c r="Z13" s="93">
        <v>8</v>
      </c>
      <c r="AA13" s="128"/>
      <c r="AB13" s="128"/>
      <c r="AC13" s="92"/>
      <c r="AD13" s="65"/>
      <c r="AE13" s="113"/>
      <c r="AF13" s="114">
        <v>8</v>
      </c>
      <c r="AG13" s="116"/>
      <c r="AH13" s="116"/>
      <c r="AI13" s="115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</row>
    <row r="14" spans="1:48" s="64" customFormat="1" x14ac:dyDescent="0.25">
      <c r="A14" s="90" t="s">
        <v>235</v>
      </c>
      <c r="B14" s="91">
        <v>53</v>
      </c>
      <c r="C14" s="90"/>
      <c r="D14" s="90"/>
      <c r="E14" s="90"/>
      <c r="G14" s="94" t="s">
        <v>28</v>
      </c>
      <c r="H14" s="95">
        <v>53</v>
      </c>
      <c r="I14" s="94"/>
      <c r="J14" s="94"/>
      <c r="K14" s="90">
        <f>K12+K11+K10+K9+K8+K6</f>
        <v>1275.3036938804005</v>
      </c>
      <c r="L14" s="64">
        <f>K7/K14</f>
        <v>0.9070930863012997</v>
      </c>
      <c r="M14" s="113"/>
      <c r="N14" s="114">
        <v>9</v>
      </c>
      <c r="O14" s="116"/>
      <c r="P14" s="116"/>
      <c r="Q14" s="115"/>
      <c r="R14" s="65"/>
      <c r="S14" s="127"/>
      <c r="T14" s="93">
        <v>9</v>
      </c>
      <c r="U14" s="130"/>
      <c r="V14" s="131"/>
      <c r="W14" s="92"/>
      <c r="Y14" s="127"/>
      <c r="Z14" s="93">
        <v>9</v>
      </c>
      <c r="AA14" s="128"/>
      <c r="AB14" s="128"/>
      <c r="AC14" s="92"/>
      <c r="AD14" s="65"/>
      <c r="AE14" s="113"/>
      <c r="AF14" s="114">
        <v>9</v>
      </c>
      <c r="AG14" s="116"/>
      <c r="AH14" s="116"/>
      <c r="AI14" s="115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</row>
    <row r="15" spans="1:48" s="64" customFormat="1" x14ac:dyDescent="0.25">
      <c r="A15" s="84" t="s">
        <v>70</v>
      </c>
      <c r="B15" s="81">
        <v>54</v>
      </c>
      <c r="C15" s="84"/>
      <c r="D15" s="84"/>
      <c r="E15" s="96">
        <f>Q59</f>
        <v>25500</v>
      </c>
      <c r="G15" s="97" t="s">
        <v>70</v>
      </c>
      <c r="H15" s="86">
        <v>54</v>
      </c>
      <c r="I15" s="97"/>
      <c r="J15" s="97"/>
      <c r="K15" s="101">
        <f>AC59</f>
        <v>29500</v>
      </c>
      <c r="M15" s="113"/>
      <c r="N15" s="114">
        <v>10</v>
      </c>
      <c r="O15" s="116"/>
      <c r="P15" s="116"/>
      <c r="Q15" s="115"/>
      <c r="R15" s="65"/>
      <c r="S15" s="127"/>
      <c r="T15" s="93">
        <v>10</v>
      </c>
      <c r="U15" s="130"/>
      <c r="V15" s="131"/>
      <c r="W15" s="92"/>
      <c r="Y15" s="127"/>
      <c r="Z15" s="93">
        <v>10</v>
      </c>
      <c r="AA15" s="128"/>
      <c r="AB15" s="128"/>
      <c r="AC15" s="92"/>
      <c r="AD15" s="65"/>
      <c r="AE15" s="113"/>
      <c r="AF15" s="114">
        <v>10</v>
      </c>
      <c r="AG15" s="116"/>
      <c r="AH15" s="116"/>
      <c r="AI15" s="115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</row>
    <row r="16" spans="1:48" s="64" customFormat="1" x14ac:dyDescent="0.25">
      <c r="A16" s="98"/>
      <c r="B16" s="98"/>
      <c r="C16" s="98"/>
      <c r="D16" s="98"/>
      <c r="E16" s="98"/>
      <c r="M16" s="113"/>
      <c r="N16" s="114">
        <v>11</v>
      </c>
      <c r="O16" s="116"/>
      <c r="P16" s="116"/>
      <c r="Q16" s="115"/>
      <c r="R16" s="65"/>
      <c r="S16" s="127"/>
      <c r="T16" s="93">
        <v>11</v>
      </c>
      <c r="U16" s="128"/>
      <c r="V16" s="128"/>
      <c r="W16" s="92"/>
      <c r="Y16" s="127"/>
      <c r="Z16" s="93">
        <v>11</v>
      </c>
      <c r="AA16" s="128"/>
      <c r="AB16" s="128"/>
      <c r="AC16" s="92"/>
      <c r="AD16" s="65"/>
      <c r="AE16" s="113"/>
      <c r="AF16" s="114">
        <v>11</v>
      </c>
      <c r="AG16" s="116"/>
      <c r="AH16" s="116"/>
      <c r="AI16" s="115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</row>
    <row r="17" spans="1:48" s="64" customFormat="1" x14ac:dyDescent="0.25">
      <c r="A17" s="228" t="s">
        <v>227</v>
      </c>
      <c r="B17" s="228"/>
      <c r="C17" s="228"/>
      <c r="D17" s="228"/>
      <c r="E17" s="228"/>
      <c r="F17" s="67"/>
      <c r="G17" s="233" t="s">
        <v>228</v>
      </c>
      <c r="H17" s="233"/>
      <c r="I17" s="233"/>
      <c r="J17" s="233"/>
      <c r="K17" s="233"/>
      <c r="M17" s="111" t="s">
        <v>20</v>
      </c>
      <c r="N17" s="112">
        <v>12</v>
      </c>
      <c r="O17" s="117"/>
      <c r="P17" s="117"/>
      <c r="Q17" s="111">
        <v>20.890940395908402</v>
      </c>
      <c r="R17" s="65"/>
      <c r="S17" s="88" t="s">
        <v>20</v>
      </c>
      <c r="T17" s="89">
        <v>12</v>
      </c>
      <c r="U17" s="107"/>
      <c r="V17" s="107"/>
      <c r="W17" s="88">
        <v>98.465177670907906</v>
      </c>
      <c r="Y17" s="88" t="s">
        <v>20</v>
      </c>
      <c r="Z17" s="89">
        <v>12</v>
      </c>
      <c r="AA17" s="107"/>
      <c r="AB17" s="107"/>
      <c r="AC17" s="88">
        <v>0</v>
      </c>
      <c r="AD17" s="65"/>
      <c r="AE17" s="111" t="s">
        <v>20</v>
      </c>
      <c r="AF17" s="112">
        <v>12</v>
      </c>
      <c r="AG17" s="117"/>
      <c r="AH17" s="117"/>
      <c r="AI17" s="111">
        <v>12.2678320969698</v>
      </c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</row>
    <row r="18" spans="1:48" s="64" customFormat="1" x14ac:dyDescent="0.25">
      <c r="A18" s="71"/>
      <c r="B18" s="72"/>
      <c r="C18" s="72"/>
      <c r="D18" s="72"/>
      <c r="E18" s="72"/>
      <c r="F18" s="67"/>
      <c r="G18" s="68"/>
      <c r="H18" s="69"/>
      <c r="I18" s="69"/>
      <c r="J18" s="69"/>
      <c r="K18" s="69"/>
      <c r="M18" s="113" t="s">
        <v>236</v>
      </c>
      <c r="N18" s="114">
        <v>13</v>
      </c>
      <c r="O18" s="115">
        <v>1584.0708336948001</v>
      </c>
      <c r="P18" s="116">
        <v>6.1999999999999998E-3</v>
      </c>
      <c r="Q18" s="115">
        <v>9.8212391689077805</v>
      </c>
      <c r="R18" s="65"/>
      <c r="S18" s="127" t="s">
        <v>236</v>
      </c>
      <c r="T18" s="93">
        <v>13</v>
      </c>
      <c r="U18" s="92">
        <v>1584.0708336948001</v>
      </c>
      <c r="V18" s="128">
        <v>2.9499999999999998E-2</v>
      </c>
      <c r="W18" s="92">
        <v>46.730089593996702</v>
      </c>
      <c r="Y18" s="127" t="s">
        <v>214</v>
      </c>
      <c r="Z18" s="93">
        <v>13</v>
      </c>
      <c r="AA18" s="128"/>
      <c r="AB18" s="128"/>
      <c r="AC18" s="92"/>
      <c r="AD18" s="65"/>
      <c r="AE18" s="113" t="s">
        <v>237</v>
      </c>
      <c r="AF18" s="114">
        <v>13</v>
      </c>
      <c r="AG18" s="115"/>
      <c r="AH18" s="116"/>
      <c r="AI18" s="115">
        <v>0</v>
      </c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</row>
    <row r="19" spans="1:48" s="64" customFormat="1" x14ac:dyDescent="0.25">
      <c r="A19" s="234" t="s">
        <v>4</v>
      </c>
      <c r="B19" s="237" t="s">
        <v>5</v>
      </c>
      <c r="C19" s="201" t="s">
        <v>230</v>
      </c>
      <c r="D19" s="201"/>
      <c r="E19" s="201"/>
      <c r="F19" s="74"/>
      <c r="G19" s="229" t="s">
        <v>4</v>
      </c>
      <c r="H19" s="230" t="s">
        <v>5</v>
      </c>
      <c r="I19" s="201" t="s">
        <v>230</v>
      </c>
      <c r="J19" s="201"/>
      <c r="K19" s="201"/>
      <c r="L19" s="74"/>
      <c r="M19" s="113" t="s">
        <v>238</v>
      </c>
      <c r="N19" s="114">
        <v>14</v>
      </c>
      <c r="O19" s="115">
        <v>6618.8760309278396</v>
      </c>
      <c r="P19" s="116">
        <v>1.25E-3</v>
      </c>
      <c r="Q19" s="191">
        <v>8.2735950386597992</v>
      </c>
      <c r="R19" s="65"/>
      <c r="S19" s="127" t="s">
        <v>238</v>
      </c>
      <c r="T19" s="93">
        <v>14</v>
      </c>
      <c r="U19" s="92">
        <v>6618.8760309278396</v>
      </c>
      <c r="V19" s="128">
        <v>5.0000000000000001E-3</v>
      </c>
      <c r="W19" s="92">
        <v>33.094380154639197</v>
      </c>
      <c r="Y19" s="127"/>
      <c r="Z19" s="93">
        <v>14</v>
      </c>
      <c r="AA19" s="128"/>
      <c r="AB19" s="128"/>
      <c r="AC19" s="92"/>
      <c r="AD19" s="65"/>
      <c r="AE19" s="113" t="s">
        <v>62</v>
      </c>
      <c r="AF19" s="114">
        <v>14</v>
      </c>
      <c r="AG19" s="115">
        <v>817.85547313131894</v>
      </c>
      <c r="AH19" s="116">
        <v>1.4999999999999999E-2</v>
      </c>
      <c r="AI19" s="115">
        <v>12.2678320969698</v>
      </c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</row>
    <row r="20" spans="1:48" x14ac:dyDescent="0.25">
      <c r="A20" s="235"/>
      <c r="B20" s="238"/>
      <c r="C20" s="234" t="s">
        <v>9</v>
      </c>
      <c r="D20" s="231" t="s">
        <v>10</v>
      </c>
      <c r="E20" s="231" t="s">
        <v>11</v>
      </c>
      <c r="G20" s="229"/>
      <c r="H20" s="230"/>
      <c r="I20" s="229" t="s">
        <v>9</v>
      </c>
      <c r="J20" s="229" t="s">
        <v>10</v>
      </c>
      <c r="K20" s="229" t="s">
        <v>11</v>
      </c>
      <c r="M20" s="113" t="s">
        <v>239</v>
      </c>
      <c r="N20" s="114">
        <v>15</v>
      </c>
      <c r="O20" s="115">
        <v>2330.0884902840098</v>
      </c>
      <c r="P20" s="116">
        <v>1.1999999999999999E-3</v>
      </c>
      <c r="Q20" s="115">
        <v>2.79610618834081</v>
      </c>
      <c r="S20" s="127" t="s">
        <v>239</v>
      </c>
      <c r="T20" s="93">
        <v>15</v>
      </c>
      <c r="U20" s="92">
        <v>2330.0884902840098</v>
      </c>
      <c r="V20" s="128">
        <v>8.0000000000000002E-3</v>
      </c>
      <c r="W20" s="92">
        <v>18.640707922272</v>
      </c>
      <c r="Y20" s="127"/>
      <c r="Z20" s="93">
        <v>15</v>
      </c>
      <c r="AA20" s="128"/>
      <c r="AB20" s="128"/>
      <c r="AC20" s="92"/>
      <c r="AE20" s="113"/>
      <c r="AF20" s="114">
        <v>15</v>
      </c>
      <c r="AG20" s="116"/>
      <c r="AH20" s="116"/>
      <c r="AI20" s="115"/>
    </row>
    <row r="21" spans="1:48" x14ac:dyDescent="0.25">
      <c r="A21" s="236"/>
      <c r="B21" s="239"/>
      <c r="C21" s="236"/>
      <c r="D21" s="231"/>
      <c r="E21" s="231"/>
      <c r="F21" s="64" t="s">
        <v>12</v>
      </c>
      <c r="G21" s="229"/>
      <c r="H21" s="230"/>
      <c r="I21" s="229"/>
      <c r="J21" s="229"/>
      <c r="K21" s="229"/>
      <c r="L21" s="64" t="s">
        <v>12</v>
      </c>
      <c r="M21" s="113" t="s">
        <v>172</v>
      </c>
      <c r="N21" s="114">
        <v>16</v>
      </c>
      <c r="O21" s="115"/>
      <c r="P21" s="116"/>
      <c r="Q21" s="115">
        <v>0</v>
      </c>
      <c r="S21" s="127" t="s">
        <v>240</v>
      </c>
      <c r="T21" s="93">
        <v>16</v>
      </c>
      <c r="U21" s="92"/>
      <c r="V21" s="132"/>
      <c r="W21" s="92">
        <v>0</v>
      </c>
      <c r="X21" s="98"/>
      <c r="Y21" s="127"/>
      <c r="Z21" s="93">
        <v>16</v>
      </c>
      <c r="AA21" s="128"/>
      <c r="AB21" s="128"/>
      <c r="AC21" s="92"/>
      <c r="AE21" s="113"/>
      <c r="AF21" s="114">
        <v>16</v>
      </c>
      <c r="AG21" s="116"/>
      <c r="AH21" s="116"/>
      <c r="AI21" s="115"/>
    </row>
    <row r="22" spans="1:48" x14ac:dyDescent="0.25">
      <c r="A22" s="78" t="s">
        <v>13</v>
      </c>
      <c r="B22" s="79">
        <v>1</v>
      </c>
      <c r="C22" s="78"/>
      <c r="D22" s="78"/>
      <c r="E22" s="75">
        <f>E23</f>
        <v>11703.716814159294</v>
      </c>
      <c r="F22" s="77">
        <f>E22+E24+E25</f>
        <v>16749.508299315094</v>
      </c>
      <c r="G22" s="75" t="s">
        <v>13</v>
      </c>
      <c r="H22" s="76">
        <v>1</v>
      </c>
      <c r="I22" s="75"/>
      <c r="J22" s="75"/>
      <c r="K22" s="75">
        <f>K23</f>
        <v>1313.5628046968125</v>
      </c>
      <c r="L22" s="77">
        <f>K22+K24+K25</f>
        <v>1689.4148901214512</v>
      </c>
      <c r="M22" s="113" t="s">
        <v>176</v>
      </c>
      <c r="N22" s="114">
        <v>17</v>
      </c>
      <c r="O22" s="116"/>
      <c r="P22" s="116"/>
      <c r="Q22" s="115"/>
      <c r="S22" s="127" t="s">
        <v>176</v>
      </c>
      <c r="T22" s="93">
        <v>17</v>
      </c>
      <c r="U22" s="92"/>
      <c r="V22" s="128"/>
      <c r="W22" s="92"/>
      <c r="X22" s="98"/>
      <c r="Y22" s="127"/>
      <c r="Z22" s="93">
        <v>17</v>
      </c>
      <c r="AA22" s="128"/>
      <c r="AB22" s="128"/>
      <c r="AC22" s="92"/>
      <c r="AE22" s="113"/>
      <c r="AF22" s="114">
        <v>17</v>
      </c>
      <c r="AG22" s="116"/>
      <c r="AH22" s="116"/>
      <c r="AI22" s="115"/>
    </row>
    <row r="23" spans="1:48" x14ac:dyDescent="0.25">
      <c r="A23" s="85" t="s">
        <v>233</v>
      </c>
      <c r="B23" s="86">
        <v>2</v>
      </c>
      <c r="C23" s="82">
        <f>F3</f>
        <v>1420.353982300885</v>
      </c>
      <c r="D23" s="99">
        <f>V7</f>
        <v>8.24</v>
      </c>
      <c r="E23" s="84">
        <f>C23*D23</f>
        <v>11703.716814159294</v>
      </c>
      <c r="F23" s="77"/>
      <c r="G23" s="80" t="s">
        <v>234</v>
      </c>
      <c r="H23" s="81">
        <v>2</v>
      </c>
      <c r="I23" s="82">
        <f>K14/2</f>
        <v>637.65184694020024</v>
      </c>
      <c r="J23" s="83">
        <v>2.06</v>
      </c>
      <c r="K23" s="84">
        <f>I23*J23</f>
        <v>1313.5628046968125</v>
      </c>
      <c r="L23" s="77">
        <f>K23/K30</f>
        <v>0.71888392849268734</v>
      </c>
      <c r="M23" s="113"/>
      <c r="N23" s="114">
        <v>18</v>
      </c>
      <c r="O23" s="116"/>
      <c r="P23" s="116"/>
      <c r="Q23" s="115"/>
      <c r="S23" s="127"/>
      <c r="T23" s="93">
        <v>18</v>
      </c>
      <c r="U23" s="128"/>
      <c r="V23" s="128"/>
      <c r="W23" s="92"/>
      <c r="X23" s="98"/>
      <c r="Y23" s="127"/>
      <c r="Z23" s="93">
        <v>18</v>
      </c>
      <c r="AA23" s="128"/>
      <c r="AB23" s="128"/>
      <c r="AC23" s="92"/>
      <c r="AE23" s="113"/>
      <c r="AF23" s="114">
        <v>18</v>
      </c>
      <c r="AG23" s="116"/>
      <c r="AH23" s="116"/>
      <c r="AI23" s="115"/>
    </row>
    <row r="24" spans="1:48" x14ac:dyDescent="0.25">
      <c r="A24" s="78" t="s">
        <v>20</v>
      </c>
      <c r="B24" s="79">
        <v>12</v>
      </c>
      <c r="C24" s="100"/>
      <c r="D24" s="100"/>
      <c r="E24" s="78">
        <f>W17</f>
        <v>98.465177670907906</v>
      </c>
      <c r="G24" s="75" t="s">
        <v>20</v>
      </c>
      <c r="H24" s="76">
        <v>12</v>
      </c>
      <c r="I24" s="87"/>
      <c r="J24" s="87"/>
      <c r="K24" s="75">
        <f>AI17</f>
        <v>12.2678320969698</v>
      </c>
      <c r="L24" s="64">
        <f>K23/L22</f>
        <v>0.77752529137610538</v>
      </c>
      <c r="M24" s="113"/>
      <c r="N24" s="114">
        <v>19</v>
      </c>
      <c r="O24" s="116"/>
      <c r="P24" s="116"/>
      <c r="Q24" s="115"/>
      <c r="S24" s="127"/>
      <c r="T24" s="93">
        <v>19</v>
      </c>
      <c r="U24" s="128"/>
      <c r="V24" s="128"/>
      <c r="W24" s="92"/>
      <c r="Y24" s="127"/>
      <c r="Z24" s="93">
        <v>19</v>
      </c>
      <c r="AA24" s="128"/>
      <c r="AB24" s="128"/>
      <c r="AC24" s="92"/>
      <c r="AE24" s="113"/>
      <c r="AF24" s="114">
        <v>19</v>
      </c>
      <c r="AG24" s="116"/>
      <c r="AH24" s="116"/>
      <c r="AI24" s="115"/>
    </row>
    <row r="25" spans="1:48" x14ac:dyDescent="0.25">
      <c r="A25" s="78" t="s">
        <v>22</v>
      </c>
      <c r="B25" s="79">
        <v>23</v>
      </c>
      <c r="C25" s="100"/>
      <c r="D25" s="100"/>
      <c r="E25" s="78">
        <f>W28</f>
        <v>4947.3263074848901</v>
      </c>
      <c r="G25" s="75" t="s">
        <v>22</v>
      </c>
      <c r="H25" s="76">
        <v>23</v>
      </c>
      <c r="I25" s="87"/>
      <c r="J25" s="87"/>
      <c r="K25" s="75">
        <f>AI28</f>
        <v>363.58425332766899</v>
      </c>
      <c r="M25" s="113"/>
      <c r="N25" s="114">
        <v>20</v>
      </c>
      <c r="O25" s="116"/>
      <c r="P25" s="116"/>
      <c r="Q25" s="115"/>
      <c r="S25" s="127"/>
      <c r="T25" s="93">
        <v>20</v>
      </c>
      <c r="U25" s="128"/>
      <c r="V25" s="128"/>
      <c r="W25" s="92"/>
      <c r="Y25" s="127"/>
      <c r="Z25" s="93">
        <v>20</v>
      </c>
      <c r="AA25" s="128"/>
      <c r="AB25" s="128"/>
      <c r="AC25" s="92"/>
      <c r="AE25" s="113"/>
      <c r="AF25" s="114">
        <v>20</v>
      </c>
      <c r="AG25" s="116"/>
      <c r="AH25" s="116"/>
      <c r="AI25" s="115"/>
    </row>
    <row r="26" spans="1:48" x14ac:dyDescent="0.25">
      <c r="A26" s="78" t="s">
        <v>24</v>
      </c>
      <c r="B26" s="79">
        <v>37</v>
      </c>
      <c r="C26" s="78"/>
      <c r="D26" s="78"/>
      <c r="E26" s="78">
        <f>W42</f>
        <v>347.455286227545</v>
      </c>
      <c r="G26" s="75" t="s">
        <v>24</v>
      </c>
      <c r="H26" s="76">
        <v>37</v>
      </c>
      <c r="I26" s="75"/>
      <c r="J26" s="75"/>
      <c r="K26" s="75">
        <f>AI42</f>
        <v>21.507358378378399</v>
      </c>
      <c r="M26" s="113"/>
      <c r="N26" s="114">
        <v>21</v>
      </c>
      <c r="O26" s="116"/>
      <c r="P26" s="116"/>
      <c r="Q26" s="115"/>
      <c r="S26" s="127"/>
      <c r="T26" s="93">
        <v>21</v>
      </c>
      <c r="U26" s="128"/>
      <c r="V26" s="128"/>
      <c r="W26" s="92"/>
      <c r="Y26" s="127"/>
      <c r="Z26" s="93">
        <v>21</v>
      </c>
      <c r="AA26" s="128"/>
      <c r="AB26" s="128"/>
      <c r="AC26" s="92"/>
      <c r="AE26" s="113"/>
      <c r="AF26" s="114">
        <v>21</v>
      </c>
      <c r="AG26" s="116"/>
      <c r="AH26" s="116"/>
      <c r="AI26" s="115"/>
    </row>
    <row r="27" spans="1:48" x14ac:dyDescent="0.25">
      <c r="A27" s="78" t="s">
        <v>26</v>
      </c>
      <c r="B27" s="79">
        <v>38</v>
      </c>
      <c r="C27" s="78"/>
      <c r="D27" s="78"/>
      <c r="E27" s="78">
        <f>W43</f>
        <v>3011.5590418586598</v>
      </c>
      <c r="G27" s="75" t="s">
        <v>26</v>
      </c>
      <c r="H27" s="76">
        <v>38</v>
      </c>
      <c r="I27" s="75"/>
      <c r="J27" s="75"/>
      <c r="K27" s="75">
        <f>AI43</f>
        <v>116.30291627887399</v>
      </c>
      <c r="M27" s="113"/>
      <c r="N27" s="114">
        <v>22</v>
      </c>
      <c r="O27" s="116"/>
      <c r="P27" s="116"/>
      <c r="Q27" s="115"/>
      <c r="S27" s="127"/>
      <c r="T27" s="93">
        <v>22</v>
      </c>
      <c r="U27" s="128"/>
      <c r="V27" s="128"/>
      <c r="W27" s="92"/>
      <c r="Y27" s="127"/>
      <c r="Z27" s="93">
        <v>22</v>
      </c>
      <c r="AA27" s="128"/>
      <c r="AB27" s="128"/>
      <c r="AC27" s="92"/>
      <c r="AE27" s="113"/>
      <c r="AF27" s="114">
        <v>22</v>
      </c>
      <c r="AG27" s="116"/>
      <c r="AH27" s="116"/>
      <c r="AI27" s="115"/>
    </row>
    <row r="28" spans="1:48" x14ac:dyDescent="0.25">
      <c r="A28" s="78" t="s">
        <v>27</v>
      </c>
      <c r="B28" s="79">
        <v>42</v>
      </c>
      <c r="C28" s="78"/>
      <c r="D28" s="78"/>
      <c r="E28" s="78">
        <f>W47</f>
        <v>-377.686055617058</v>
      </c>
      <c r="G28" s="75" t="s">
        <v>27</v>
      </c>
      <c r="H28" s="76">
        <v>42</v>
      </c>
      <c r="I28" s="75"/>
      <c r="J28" s="75"/>
      <c r="K28" s="75">
        <f>AI47</f>
        <v>0</v>
      </c>
      <c r="M28" s="111" t="s">
        <v>22</v>
      </c>
      <c r="N28" s="112">
        <v>23</v>
      </c>
      <c r="O28" s="117"/>
      <c r="P28" s="117"/>
      <c r="Q28" s="111">
        <v>1518.5010821896999</v>
      </c>
      <c r="S28" s="88" t="s">
        <v>22</v>
      </c>
      <c r="T28" s="89">
        <v>23</v>
      </c>
      <c r="U28" s="107"/>
      <c r="V28" s="107"/>
      <c r="W28" s="88">
        <v>4947.3263074848901</v>
      </c>
      <c r="X28" s="64">
        <v>-400</v>
      </c>
      <c r="Y28" s="88" t="s">
        <v>22</v>
      </c>
      <c r="Z28" s="89">
        <v>23</v>
      </c>
      <c r="AA28" s="107"/>
      <c r="AB28" s="107"/>
      <c r="AC28" s="88">
        <v>-5.7892057291214103</v>
      </c>
      <c r="AE28" s="111" t="s">
        <v>22</v>
      </c>
      <c r="AF28" s="112">
        <v>23</v>
      </c>
      <c r="AG28" s="117"/>
      <c r="AH28" s="117"/>
      <c r="AI28" s="111">
        <v>363.58425332766899</v>
      </c>
    </row>
    <row r="29" spans="1:48" x14ac:dyDescent="0.25">
      <c r="A29" s="97"/>
      <c r="B29" s="86">
        <v>52</v>
      </c>
      <c r="C29" s="97"/>
      <c r="D29" s="97"/>
      <c r="E29" s="97"/>
      <c r="G29" s="84"/>
      <c r="H29" s="81">
        <v>52</v>
      </c>
      <c r="I29" s="84"/>
      <c r="J29" s="84"/>
      <c r="K29" s="84"/>
      <c r="M29" s="115" t="s">
        <v>184</v>
      </c>
      <c r="N29" s="114">
        <v>24</v>
      </c>
      <c r="O29" s="115">
        <v>36697.247706422</v>
      </c>
      <c r="P29" s="116">
        <v>2.0000000000000001E-4</v>
      </c>
      <c r="Q29" s="115">
        <v>7.3394495412843996</v>
      </c>
      <c r="S29" s="92" t="s">
        <v>38</v>
      </c>
      <c r="T29" s="93">
        <v>24</v>
      </c>
      <c r="U29" s="128">
        <v>0.72982101884053296</v>
      </c>
      <c r="V29" s="128">
        <v>2.2999999999999998</v>
      </c>
      <c r="W29" s="92">
        <v>1.67858834333323</v>
      </c>
      <c r="Y29" s="92" t="s">
        <v>38</v>
      </c>
      <c r="Z29" s="93">
        <v>24</v>
      </c>
      <c r="AA29" s="128">
        <v>0.72982101884053296</v>
      </c>
      <c r="AB29" s="128"/>
      <c r="AC29" s="92">
        <v>0</v>
      </c>
      <c r="AE29" s="115" t="s">
        <v>38</v>
      </c>
      <c r="AF29" s="114">
        <v>24</v>
      </c>
      <c r="AG29" s="116">
        <v>0.72982101884053296</v>
      </c>
      <c r="AH29" s="116">
        <v>7.7</v>
      </c>
      <c r="AI29" s="115">
        <v>5.6196218450721096</v>
      </c>
    </row>
    <row r="30" spans="1:48" x14ac:dyDescent="0.25">
      <c r="A30" s="94" t="s">
        <v>241</v>
      </c>
      <c r="B30" s="95">
        <v>53</v>
      </c>
      <c r="C30" s="94"/>
      <c r="D30" s="94"/>
      <c r="E30" s="90">
        <f>E28+E27+E26+E25+E24+E22</f>
        <v>19730.836571784239</v>
      </c>
      <c r="G30" s="90" t="s">
        <v>28</v>
      </c>
      <c r="H30" s="91">
        <v>53</v>
      </c>
      <c r="I30" s="90"/>
      <c r="J30" s="90"/>
      <c r="K30" s="90">
        <f>K28+K27+K26+K25+K24+K22</f>
        <v>1827.2251647787036</v>
      </c>
      <c r="M30" s="115" t="s">
        <v>185</v>
      </c>
      <c r="N30" s="114">
        <v>25</v>
      </c>
      <c r="O30" s="116">
        <v>0.72982101884053296</v>
      </c>
      <c r="P30" s="192">
        <v>4.9000000000000004</v>
      </c>
      <c r="Q30" s="115">
        <v>3.5761229923186102</v>
      </c>
      <c r="S30" s="92" t="s">
        <v>39</v>
      </c>
      <c r="T30" s="93">
        <v>25</v>
      </c>
      <c r="U30" s="128">
        <v>4.2849441617047797</v>
      </c>
      <c r="V30" s="128">
        <v>26</v>
      </c>
      <c r="W30" s="194">
        <v>111.40854820432401</v>
      </c>
      <c r="Y30" s="92" t="s">
        <v>39</v>
      </c>
      <c r="Z30" s="93">
        <v>25</v>
      </c>
      <c r="AA30" s="128">
        <v>4.2849441617047797</v>
      </c>
      <c r="AB30" s="128">
        <v>0.48</v>
      </c>
      <c r="AC30" s="92">
        <v>2.0567731976183001</v>
      </c>
      <c r="AE30" s="115" t="s">
        <v>39</v>
      </c>
      <c r="AF30" s="114">
        <v>25</v>
      </c>
      <c r="AG30" s="116">
        <v>4.2849441617047797</v>
      </c>
      <c r="AH30" s="116">
        <v>0.35</v>
      </c>
      <c r="AI30" s="115">
        <v>1.49973045659667</v>
      </c>
    </row>
    <row r="31" spans="1:48" x14ac:dyDescent="0.25">
      <c r="A31" s="97" t="s">
        <v>242</v>
      </c>
      <c r="B31" s="86"/>
      <c r="C31" s="97"/>
      <c r="D31" s="97"/>
      <c r="E31" s="101">
        <f>W59</f>
        <v>4175</v>
      </c>
      <c r="G31" s="84" t="s">
        <v>70</v>
      </c>
      <c r="H31" s="81">
        <v>54</v>
      </c>
      <c r="I31" s="84"/>
      <c r="J31" s="84"/>
      <c r="K31" s="96">
        <f>AI59</f>
        <v>18500</v>
      </c>
      <c r="M31" s="115" t="s">
        <v>187</v>
      </c>
      <c r="N31" s="114">
        <v>26</v>
      </c>
      <c r="O31" s="116">
        <v>4.2849441617047797</v>
      </c>
      <c r="P31" s="192">
        <v>9.5</v>
      </c>
      <c r="Q31" s="115">
        <v>40.706969536195501</v>
      </c>
      <c r="S31" s="92" t="s">
        <v>40</v>
      </c>
      <c r="T31" s="93">
        <v>26</v>
      </c>
      <c r="U31" s="128">
        <v>0.17448447367369199</v>
      </c>
      <c r="V31" s="128">
        <v>2200</v>
      </c>
      <c r="W31" s="194">
        <v>383.86584208212298</v>
      </c>
      <c r="Y31" s="92" t="s">
        <v>40</v>
      </c>
      <c r="Z31" s="93">
        <v>26</v>
      </c>
      <c r="AA31" s="128">
        <v>0.17448447367369199</v>
      </c>
      <c r="AB31" s="128">
        <v>198</v>
      </c>
      <c r="AC31" s="92">
        <v>34.547925787391101</v>
      </c>
      <c r="AE31" s="115" t="s">
        <v>40</v>
      </c>
      <c r="AF31" s="114">
        <v>26</v>
      </c>
      <c r="AG31" s="116">
        <v>0.17448447367369199</v>
      </c>
      <c r="AH31" s="116">
        <v>180</v>
      </c>
      <c r="AI31" s="115">
        <v>31.4072052612646</v>
      </c>
    </row>
    <row r="32" spans="1:48" x14ac:dyDescent="0.25">
      <c r="M32" s="115" t="s">
        <v>190</v>
      </c>
      <c r="N32" s="114">
        <v>27</v>
      </c>
      <c r="O32" s="116">
        <v>0.17448447367369199</v>
      </c>
      <c r="P32" s="193">
        <v>650</v>
      </c>
      <c r="Q32" s="115">
        <v>113.4149078879</v>
      </c>
      <c r="R32" s="65">
        <v>102.56</v>
      </c>
      <c r="S32" s="92" t="s">
        <v>41</v>
      </c>
      <c r="T32" s="93">
        <v>27</v>
      </c>
      <c r="U32" s="128">
        <v>0.68346190991788602</v>
      </c>
      <c r="V32" s="128">
        <v>7700</v>
      </c>
      <c r="W32" s="92">
        <v>5262.6567063677203</v>
      </c>
      <c r="Y32" s="92" t="s">
        <v>41</v>
      </c>
      <c r="Z32" s="93">
        <v>27</v>
      </c>
      <c r="AA32" s="128">
        <v>0.68346190991788602</v>
      </c>
      <c r="AB32" s="128">
        <v>15</v>
      </c>
      <c r="AC32" s="92">
        <v>10.251928648768301</v>
      </c>
      <c r="AE32" s="115" t="s">
        <v>41</v>
      </c>
      <c r="AF32" s="114">
        <v>27</v>
      </c>
      <c r="AG32" s="116">
        <v>0.68346190991788602</v>
      </c>
      <c r="AH32" s="116">
        <v>25</v>
      </c>
      <c r="AI32" s="115">
        <v>17.086547747947201</v>
      </c>
    </row>
    <row r="33" spans="1:35" x14ac:dyDescent="0.25">
      <c r="A33" s="66"/>
      <c r="B33" s="66"/>
      <c r="C33" s="66"/>
      <c r="D33" s="66"/>
      <c r="E33" s="66"/>
      <c r="F33" s="66"/>
      <c r="M33" s="115" t="s">
        <v>112</v>
      </c>
      <c r="N33" s="114">
        <v>28</v>
      </c>
      <c r="O33" s="116">
        <v>0.68346190991788602</v>
      </c>
      <c r="P33" s="116">
        <v>240</v>
      </c>
      <c r="Q33" s="115">
        <v>164.03085838029301</v>
      </c>
      <c r="S33" s="92" t="s">
        <v>42</v>
      </c>
      <c r="T33" s="93">
        <v>28</v>
      </c>
      <c r="U33" s="92">
        <v>174.21172521102801</v>
      </c>
      <c r="V33" s="128"/>
      <c r="W33" s="92">
        <v>0</v>
      </c>
      <c r="Y33" s="92" t="s">
        <v>42</v>
      </c>
      <c r="Z33" s="93">
        <v>28</v>
      </c>
      <c r="AA33" s="92">
        <v>174.21172521102801</v>
      </c>
      <c r="AB33" s="128">
        <v>0.125</v>
      </c>
      <c r="AC33" s="92">
        <v>21.776465651378501</v>
      </c>
      <c r="AE33" s="115" t="s">
        <v>42</v>
      </c>
      <c r="AF33" s="114">
        <v>28</v>
      </c>
      <c r="AG33" s="115">
        <v>174.21172521102801</v>
      </c>
      <c r="AH33" s="116">
        <v>0.28000000000000003</v>
      </c>
      <c r="AI33" s="115">
        <v>48.779283059087703</v>
      </c>
    </row>
    <row r="34" spans="1:35" x14ac:dyDescent="0.25">
      <c r="A34" s="227" t="s">
        <v>243</v>
      </c>
      <c r="B34" s="227"/>
      <c r="C34" s="227"/>
      <c r="D34" s="227"/>
      <c r="E34" s="227"/>
      <c r="F34" s="66"/>
      <c r="G34" s="228" t="s">
        <v>244</v>
      </c>
      <c r="H34" s="228"/>
      <c r="I34" s="228"/>
      <c r="J34" s="228"/>
      <c r="K34" s="228"/>
      <c r="M34" s="115" t="s">
        <v>245</v>
      </c>
      <c r="N34" s="114">
        <v>29</v>
      </c>
      <c r="O34" s="116">
        <v>280.078333800059</v>
      </c>
      <c r="P34" s="190">
        <v>7.5</v>
      </c>
      <c r="Q34" s="115">
        <v>2100.5875035004401</v>
      </c>
      <c r="R34" s="65">
        <v>1874.3</v>
      </c>
      <c r="S34" s="92" t="s">
        <v>43</v>
      </c>
      <c r="T34" s="93">
        <v>29</v>
      </c>
      <c r="U34" s="92">
        <v>192.866849441721</v>
      </c>
      <c r="V34" s="128"/>
      <c r="W34" s="92">
        <v>0</v>
      </c>
      <c r="Y34" s="92" t="s">
        <v>43</v>
      </c>
      <c r="Z34" s="93">
        <v>29</v>
      </c>
      <c r="AA34" s="92">
        <v>192.866849441721</v>
      </c>
      <c r="AB34" s="128"/>
      <c r="AC34" s="92">
        <v>0</v>
      </c>
      <c r="AE34" s="115" t="s">
        <v>43</v>
      </c>
      <c r="AF34" s="114">
        <v>29</v>
      </c>
      <c r="AG34" s="115">
        <v>192.866849441721</v>
      </c>
      <c r="AH34" s="116">
        <v>1.4</v>
      </c>
      <c r="AI34" s="115">
        <v>270.01358921840898</v>
      </c>
    </row>
    <row r="35" spans="1:35" x14ac:dyDescent="0.25">
      <c r="A35" s="68"/>
      <c r="B35" s="69"/>
      <c r="C35" s="69"/>
      <c r="D35" s="69"/>
      <c r="E35" s="69"/>
      <c r="F35" s="66"/>
      <c r="G35" s="71"/>
      <c r="H35" s="72"/>
      <c r="I35" s="72"/>
      <c r="J35" s="72"/>
      <c r="K35" s="72"/>
      <c r="M35" s="115" t="s">
        <v>246</v>
      </c>
      <c r="N35" s="114">
        <v>30</v>
      </c>
      <c r="O35" s="115">
        <v>12.5</v>
      </c>
      <c r="P35" s="193">
        <v>-8.1999999999999993</v>
      </c>
      <c r="Q35" s="115">
        <v>-102.5</v>
      </c>
      <c r="R35" s="133">
        <v>-94.03</v>
      </c>
      <c r="S35" s="92" t="s">
        <v>46</v>
      </c>
      <c r="T35" s="93">
        <v>30</v>
      </c>
      <c r="U35" s="128">
        <v>0.25971262321530703</v>
      </c>
      <c r="V35" s="128">
        <v>-160</v>
      </c>
      <c r="W35" s="92">
        <v>-41.554019714449197</v>
      </c>
      <c r="Y35" s="92" t="s">
        <v>46</v>
      </c>
      <c r="Z35" s="93">
        <v>30</v>
      </c>
      <c r="AA35" s="128">
        <v>0.25971262321530703</v>
      </c>
      <c r="AB35" s="128">
        <v>8</v>
      </c>
      <c r="AC35" s="92">
        <v>2.0777009857224602</v>
      </c>
      <c r="AE35" s="115" t="s">
        <v>46</v>
      </c>
      <c r="AF35" s="114">
        <v>30</v>
      </c>
      <c r="AG35" s="116">
        <v>0.25971262321530703</v>
      </c>
      <c r="AH35" s="116">
        <v>6</v>
      </c>
      <c r="AI35" s="115">
        <v>1.55827573929184</v>
      </c>
    </row>
    <row r="36" spans="1:35" x14ac:dyDescent="0.25">
      <c r="A36" s="229" t="s">
        <v>4</v>
      </c>
      <c r="B36" s="230" t="s">
        <v>5</v>
      </c>
      <c r="C36" s="201" t="s">
        <v>230</v>
      </c>
      <c r="D36" s="201"/>
      <c r="E36" s="201"/>
      <c r="F36" s="102" t="s">
        <v>36</v>
      </c>
      <c r="G36" s="234" t="s">
        <v>4</v>
      </c>
      <c r="H36" s="237" t="s">
        <v>5</v>
      </c>
      <c r="I36" s="201" t="s">
        <v>230</v>
      </c>
      <c r="J36" s="201"/>
      <c r="K36" s="201"/>
      <c r="L36" s="118" t="s">
        <v>36</v>
      </c>
      <c r="M36" s="115" t="s">
        <v>247</v>
      </c>
      <c r="N36" s="114">
        <v>31</v>
      </c>
      <c r="O36" s="115">
        <v>2</v>
      </c>
      <c r="P36" s="192">
        <v>0.15</v>
      </c>
      <c r="Q36" s="115">
        <v>0.3</v>
      </c>
      <c r="R36" s="133"/>
      <c r="S36" s="92" t="s">
        <v>248</v>
      </c>
      <c r="T36" s="93">
        <v>31</v>
      </c>
      <c r="U36" s="92">
        <v>180</v>
      </c>
      <c r="V36" s="128">
        <v>-4</v>
      </c>
      <c r="W36" s="92">
        <v>-720</v>
      </c>
      <c r="Y36" s="92" t="s">
        <v>248</v>
      </c>
      <c r="Z36" s="93">
        <v>31</v>
      </c>
      <c r="AA36" s="92">
        <v>180</v>
      </c>
      <c r="AB36" s="128">
        <v>-0.42499999999999999</v>
      </c>
      <c r="AC36" s="92">
        <v>-76.5</v>
      </c>
      <c r="AD36" s="133"/>
      <c r="AE36" s="115" t="s">
        <v>249</v>
      </c>
      <c r="AF36" s="114">
        <v>31</v>
      </c>
      <c r="AG36" s="115">
        <v>2</v>
      </c>
      <c r="AH36" s="116">
        <v>-0.73</v>
      </c>
      <c r="AI36" s="115">
        <v>-1.46</v>
      </c>
    </row>
    <row r="37" spans="1:35" x14ac:dyDescent="0.25">
      <c r="A37" s="229"/>
      <c r="B37" s="230"/>
      <c r="C37" s="229" t="s">
        <v>9</v>
      </c>
      <c r="D37" s="229" t="s">
        <v>10</v>
      </c>
      <c r="E37" s="229" t="s">
        <v>11</v>
      </c>
      <c r="F37" s="102" t="s">
        <v>37</v>
      </c>
      <c r="G37" s="235"/>
      <c r="H37" s="238"/>
      <c r="I37" s="234" t="s">
        <v>9</v>
      </c>
      <c r="J37" s="231" t="s">
        <v>10</v>
      </c>
      <c r="K37" s="231" t="s">
        <v>11</v>
      </c>
      <c r="L37" s="118" t="s">
        <v>37</v>
      </c>
      <c r="M37" s="115" t="s">
        <v>250</v>
      </c>
      <c r="N37" s="114">
        <v>32</v>
      </c>
      <c r="O37" s="115">
        <v>165</v>
      </c>
      <c r="P37" s="192">
        <v>-2.4</v>
      </c>
      <c r="Q37" s="115">
        <v>-396</v>
      </c>
      <c r="R37" s="133"/>
      <c r="S37" s="92" t="s">
        <v>250</v>
      </c>
      <c r="T37" s="93">
        <v>32</v>
      </c>
      <c r="U37" s="92">
        <v>165</v>
      </c>
      <c r="V37" s="128">
        <v>-0.7</v>
      </c>
      <c r="W37" s="195">
        <v>-115.5</v>
      </c>
      <c r="Y37" s="92" t="s">
        <v>48</v>
      </c>
      <c r="Z37" s="93">
        <v>32</v>
      </c>
      <c r="AA37" s="128">
        <v>20.2256417806855</v>
      </c>
      <c r="AB37" s="128"/>
      <c r="AC37" s="92">
        <v>0</v>
      </c>
      <c r="AE37" s="115" t="s">
        <v>250</v>
      </c>
      <c r="AF37" s="114">
        <v>32</v>
      </c>
      <c r="AG37" s="115">
        <v>165</v>
      </c>
      <c r="AH37" s="116">
        <v>-6.5000000000000002E-2</v>
      </c>
      <c r="AI37" s="115">
        <v>-10.725</v>
      </c>
    </row>
    <row r="38" spans="1:35" x14ac:dyDescent="0.25">
      <c r="A38" s="229"/>
      <c r="B38" s="230"/>
      <c r="C38" s="229"/>
      <c r="D38" s="229"/>
      <c r="E38" s="229"/>
      <c r="F38" s="102"/>
      <c r="G38" s="236"/>
      <c r="H38" s="239"/>
      <c r="I38" s="236"/>
      <c r="J38" s="231"/>
      <c r="K38" s="231"/>
      <c r="L38" s="118"/>
      <c r="M38" s="115" t="s">
        <v>251</v>
      </c>
      <c r="N38" s="114">
        <v>33</v>
      </c>
      <c r="O38" s="115">
        <v>180</v>
      </c>
      <c r="P38" s="192">
        <v>-2.2999999999999998</v>
      </c>
      <c r="Q38" s="115">
        <v>-414</v>
      </c>
      <c r="R38" s="133"/>
      <c r="S38" s="92" t="s">
        <v>252</v>
      </c>
      <c r="T38" s="93">
        <v>33</v>
      </c>
      <c r="U38" s="92">
        <v>30</v>
      </c>
      <c r="V38" s="128">
        <v>-2</v>
      </c>
      <c r="W38" s="92">
        <v>-60</v>
      </c>
      <c r="Y38" s="92"/>
      <c r="Z38" s="93">
        <v>33</v>
      </c>
      <c r="AA38" s="128"/>
      <c r="AB38" s="128"/>
      <c r="AC38" s="92"/>
      <c r="AE38" s="115" t="s">
        <v>253</v>
      </c>
      <c r="AF38" s="114">
        <v>33</v>
      </c>
      <c r="AG38" s="115">
        <v>13</v>
      </c>
      <c r="AH38" s="116">
        <v>-1.4999999999999999E-2</v>
      </c>
      <c r="AI38" s="115">
        <v>-0.19500000000000001</v>
      </c>
    </row>
    <row r="39" spans="1:35" x14ac:dyDescent="0.25">
      <c r="A39" s="75" t="s">
        <v>13</v>
      </c>
      <c r="B39" s="76">
        <v>1</v>
      </c>
      <c r="C39" s="75"/>
      <c r="D39" s="75"/>
      <c r="E39" s="103">
        <f>E40</f>
        <v>2106.3849557522126</v>
      </c>
      <c r="F39" s="102"/>
      <c r="G39" s="78" t="s">
        <v>13</v>
      </c>
      <c r="H39" s="79">
        <v>1</v>
      </c>
      <c r="I39" s="78"/>
      <c r="J39" s="78"/>
      <c r="K39" s="75">
        <f>K40</f>
        <v>11618.495575221239</v>
      </c>
      <c r="L39" s="118"/>
      <c r="M39" s="115" t="s">
        <v>254</v>
      </c>
      <c r="N39" s="114">
        <v>34</v>
      </c>
      <c r="O39" s="115">
        <v>174.21172521102801</v>
      </c>
      <c r="P39" s="119">
        <v>6.0000000000000001E-3</v>
      </c>
      <c r="Q39" s="115">
        <v>1.0452703512661701</v>
      </c>
      <c r="R39" s="133"/>
      <c r="S39" s="92" t="s">
        <v>255</v>
      </c>
      <c r="T39" s="93">
        <v>34</v>
      </c>
      <c r="U39" s="92">
        <v>36697.247706422</v>
      </c>
      <c r="V39" s="128">
        <v>3.3999999999999998E-3</v>
      </c>
      <c r="W39" s="92">
        <v>124.770642201835</v>
      </c>
      <c r="Y39" s="92"/>
      <c r="Z39" s="93">
        <v>34</v>
      </c>
      <c r="AA39" s="128"/>
      <c r="AB39" s="128"/>
      <c r="AC39" s="92"/>
      <c r="AE39" s="115"/>
      <c r="AF39" s="114">
        <v>34</v>
      </c>
      <c r="AG39" s="115"/>
      <c r="AH39" s="116"/>
      <c r="AI39" s="115"/>
    </row>
    <row r="40" spans="1:35" x14ac:dyDescent="0.25">
      <c r="A40" s="80" t="s">
        <v>231</v>
      </c>
      <c r="B40" s="81">
        <v>2</v>
      </c>
      <c r="C40" s="82">
        <f>F3</f>
        <v>1420.353982300885</v>
      </c>
      <c r="D40" s="83">
        <v>1.4830000000000001</v>
      </c>
      <c r="E40" s="73">
        <f>C40*D40</f>
        <v>2106.3849557522126</v>
      </c>
      <c r="F40" s="104">
        <f>E7-E40</f>
        <v>-1.4203539823010942</v>
      </c>
      <c r="G40" s="85" t="s">
        <v>233</v>
      </c>
      <c r="H40" s="86">
        <v>2</v>
      </c>
      <c r="I40" s="82">
        <f>F3</f>
        <v>1420.353982300885</v>
      </c>
      <c r="J40" s="99">
        <v>8.18</v>
      </c>
      <c r="K40" s="84">
        <f>I40*J40</f>
        <v>11618.495575221239</v>
      </c>
      <c r="L40" s="120">
        <f>E23-K40</f>
        <v>85.221238938054739</v>
      </c>
      <c r="M40" s="115"/>
      <c r="N40" s="114">
        <v>35</v>
      </c>
      <c r="O40" s="115"/>
      <c r="P40" s="116"/>
      <c r="Q40" s="115"/>
      <c r="R40" s="133"/>
      <c r="S40" s="92"/>
      <c r="T40" s="93">
        <v>35</v>
      </c>
      <c r="U40" s="128"/>
      <c r="V40" s="128"/>
      <c r="W40" s="92">
        <v>0</v>
      </c>
      <c r="Y40" s="92"/>
      <c r="Z40" s="141">
        <v>35</v>
      </c>
      <c r="AA40" s="128"/>
      <c r="AB40" s="128"/>
      <c r="AC40" s="92"/>
      <c r="AE40" s="115"/>
      <c r="AF40" s="142">
        <v>35</v>
      </c>
      <c r="AG40" s="116"/>
      <c r="AH40" s="116"/>
      <c r="AI40" s="115"/>
    </row>
    <row r="41" spans="1:35" x14ac:dyDescent="0.25">
      <c r="A41" s="75" t="s">
        <v>20</v>
      </c>
      <c r="B41" s="76">
        <v>12</v>
      </c>
      <c r="C41" s="87"/>
      <c r="D41" s="87"/>
      <c r="E41" s="103">
        <v>0</v>
      </c>
      <c r="F41" s="102"/>
      <c r="G41" s="78" t="s">
        <v>20</v>
      </c>
      <c r="H41" s="79">
        <v>12</v>
      </c>
      <c r="I41" s="100"/>
      <c r="J41" s="100"/>
      <c r="K41" s="78">
        <v>3263.94</v>
      </c>
      <c r="L41" s="120">
        <f>E25+E24-K41</f>
        <v>1781.8514851557979</v>
      </c>
      <c r="M41" s="115"/>
      <c r="N41" s="114">
        <v>36</v>
      </c>
      <c r="O41" s="116"/>
      <c r="P41" s="116"/>
      <c r="Q41" s="115"/>
      <c r="S41" s="92"/>
      <c r="T41" s="93">
        <v>36</v>
      </c>
      <c r="U41" s="128"/>
      <c r="V41" s="128"/>
      <c r="W41" s="92"/>
      <c r="Y41" s="92"/>
      <c r="Z41" s="93">
        <v>36</v>
      </c>
      <c r="AA41" s="128"/>
      <c r="AB41" s="128"/>
      <c r="AC41" s="92"/>
      <c r="AE41" s="115"/>
      <c r="AF41" s="114">
        <v>36</v>
      </c>
      <c r="AG41" s="116"/>
      <c r="AH41" s="116"/>
      <c r="AI41" s="115"/>
    </row>
    <row r="42" spans="1:35" x14ac:dyDescent="0.25">
      <c r="A42" s="75" t="s">
        <v>22</v>
      </c>
      <c r="B42" s="76">
        <v>23</v>
      </c>
      <c r="C42" s="87"/>
      <c r="D42" s="87"/>
      <c r="E42" s="103">
        <v>1235.81</v>
      </c>
      <c r="F42" s="104">
        <f>E8+E9-E42</f>
        <v>303.58202258560846</v>
      </c>
      <c r="G42" s="78" t="s">
        <v>22</v>
      </c>
      <c r="H42" s="79">
        <v>23</v>
      </c>
      <c r="I42" s="100"/>
      <c r="J42" s="100"/>
      <c r="K42" s="78">
        <f>AC45</f>
        <v>0</v>
      </c>
      <c r="L42" s="118"/>
      <c r="M42" s="111" t="s">
        <v>24</v>
      </c>
      <c r="N42" s="112">
        <v>37</v>
      </c>
      <c r="O42" s="111"/>
      <c r="P42" s="111"/>
      <c r="Q42" s="111">
        <v>68.383345490196106</v>
      </c>
      <c r="S42" s="88" t="s">
        <v>24</v>
      </c>
      <c r="T42" s="89">
        <v>37</v>
      </c>
      <c r="U42" s="88"/>
      <c r="V42" s="88"/>
      <c r="W42" s="88">
        <v>347.455286227545</v>
      </c>
      <c r="Y42" s="88" t="s">
        <v>24</v>
      </c>
      <c r="Z42" s="89">
        <v>37</v>
      </c>
      <c r="AA42" s="88"/>
      <c r="AB42" s="88"/>
      <c r="AC42" s="88">
        <v>9.6117798305084694</v>
      </c>
      <c r="AE42" s="111" t="s">
        <v>24</v>
      </c>
      <c r="AF42" s="112">
        <v>37</v>
      </c>
      <c r="AG42" s="111"/>
      <c r="AH42" s="111"/>
      <c r="AI42" s="111">
        <v>21.507358378378399</v>
      </c>
    </row>
    <row r="43" spans="1:35" x14ac:dyDescent="0.25">
      <c r="A43" s="75" t="s">
        <v>24</v>
      </c>
      <c r="B43" s="76">
        <v>37</v>
      </c>
      <c r="C43" s="75"/>
      <c r="D43" s="75"/>
      <c r="E43" s="240">
        <v>331.71</v>
      </c>
      <c r="F43" s="104">
        <f>E11+E10-E43</f>
        <v>126.30441999671416</v>
      </c>
      <c r="G43" s="78" t="s">
        <v>24</v>
      </c>
      <c r="H43" s="79">
        <v>37</v>
      </c>
      <c r="I43" s="78"/>
      <c r="J43" s="78"/>
      <c r="K43" s="78">
        <v>2849.87</v>
      </c>
      <c r="L43" s="120">
        <f>E26+E27-K43</f>
        <v>509.14432808620495</v>
      </c>
      <c r="M43" s="111" t="s">
        <v>26</v>
      </c>
      <c r="N43" s="112">
        <v>38</v>
      </c>
      <c r="O43" s="111"/>
      <c r="P43" s="111"/>
      <c r="Q43" s="111">
        <v>389.63107450651802</v>
      </c>
      <c r="S43" s="88" t="s">
        <v>26</v>
      </c>
      <c r="T43" s="89">
        <v>38</v>
      </c>
      <c r="U43" s="88"/>
      <c r="V43" s="88"/>
      <c r="W43" s="88">
        <v>3011.5590418586598</v>
      </c>
      <c r="Y43" s="88" t="s">
        <v>26</v>
      </c>
      <c r="Z43" s="89">
        <v>38</v>
      </c>
      <c r="AA43" s="88"/>
      <c r="AB43" s="88"/>
      <c r="AC43" s="88">
        <v>114.66195612559299</v>
      </c>
      <c r="AE43" s="111" t="s">
        <v>26</v>
      </c>
      <c r="AF43" s="112">
        <v>38</v>
      </c>
      <c r="AG43" s="111"/>
      <c r="AH43" s="111"/>
      <c r="AI43" s="111">
        <v>116.30291627887399</v>
      </c>
    </row>
    <row r="44" spans="1:35" x14ac:dyDescent="0.25">
      <c r="A44" s="75" t="s">
        <v>26</v>
      </c>
      <c r="B44" s="76">
        <v>38</v>
      </c>
      <c r="C44" s="75"/>
      <c r="D44" s="75"/>
      <c r="E44" s="241"/>
      <c r="F44" s="102"/>
      <c r="G44" s="78" t="s">
        <v>26</v>
      </c>
      <c r="H44" s="79">
        <v>38</v>
      </c>
      <c r="I44" s="78"/>
      <c r="J44" s="78"/>
      <c r="K44" s="78">
        <f>AC60</f>
        <v>0</v>
      </c>
      <c r="L44" s="118"/>
      <c r="M44" s="115" t="s">
        <v>55</v>
      </c>
      <c r="N44" s="114">
        <v>39</v>
      </c>
      <c r="O44" s="115"/>
      <c r="P44" s="115"/>
      <c r="Q44" s="115"/>
      <c r="S44" s="92" t="s">
        <v>55</v>
      </c>
      <c r="T44" s="93">
        <v>39</v>
      </c>
      <c r="U44" s="92"/>
      <c r="V44" s="92"/>
      <c r="W44" s="92"/>
      <c r="Y44" s="92" t="s">
        <v>55</v>
      </c>
      <c r="Z44" s="93">
        <v>39</v>
      </c>
      <c r="AA44" s="92"/>
      <c r="AB44" s="92"/>
      <c r="AC44" s="92"/>
      <c r="AE44" s="115" t="s">
        <v>55</v>
      </c>
      <c r="AF44" s="114">
        <v>39</v>
      </c>
      <c r="AG44" s="115"/>
      <c r="AH44" s="115"/>
      <c r="AI44" s="115"/>
    </row>
    <row r="45" spans="1:35" x14ac:dyDescent="0.25">
      <c r="A45" s="75" t="s">
        <v>27</v>
      </c>
      <c r="B45" s="76">
        <v>42</v>
      </c>
      <c r="C45" s="75"/>
      <c r="D45" s="75"/>
      <c r="E45" s="103">
        <v>-93.79</v>
      </c>
      <c r="F45" s="104">
        <f>E12-E45</f>
        <v>22.147748865259103</v>
      </c>
      <c r="G45" s="78" t="s">
        <v>27</v>
      </c>
      <c r="H45" s="79">
        <v>42</v>
      </c>
      <c r="I45" s="78"/>
      <c r="J45" s="78"/>
      <c r="K45" s="78">
        <v>-671.82</v>
      </c>
      <c r="L45" s="120">
        <f>E28-K45</f>
        <v>294.13394438294205</v>
      </c>
      <c r="M45" s="115"/>
      <c r="N45" s="114">
        <v>40</v>
      </c>
      <c r="O45" s="115"/>
      <c r="P45" s="115"/>
      <c r="Q45" s="115"/>
      <c r="S45" s="92"/>
      <c r="T45" s="93">
        <v>40</v>
      </c>
      <c r="U45" s="92"/>
      <c r="V45" s="92"/>
      <c r="W45" s="92"/>
      <c r="Y45" s="92"/>
      <c r="Z45" s="93">
        <v>40</v>
      </c>
      <c r="AA45" s="92"/>
      <c r="AB45" s="92"/>
      <c r="AC45" s="92"/>
      <c r="AE45" s="115"/>
      <c r="AF45" s="114">
        <v>40</v>
      </c>
      <c r="AG45" s="115"/>
      <c r="AH45" s="115"/>
      <c r="AI45" s="115"/>
    </row>
    <row r="46" spans="1:35" x14ac:dyDescent="0.25">
      <c r="A46" s="90" t="s">
        <v>28</v>
      </c>
      <c r="B46" s="91">
        <v>52</v>
      </c>
      <c r="C46" s="90"/>
      <c r="D46" s="90"/>
      <c r="E46" s="105">
        <f>E45+E44+E43+E42+E41+E39</f>
        <v>3580.1149557522126</v>
      </c>
      <c r="F46" s="104">
        <f>E13-E46</f>
        <v>450.61383746528054</v>
      </c>
      <c r="G46" s="97"/>
      <c r="H46" s="86">
        <v>52</v>
      </c>
      <c r="I46" s="97"/>
      <c r="J46" s="97"/>
      <c r="K46" s="97"/>
      <c r="L46" s="118"/>
      <c r="M46" s="115"/>
      <c r="N46" s="114">
        <v>41</v>
      </c>
      <c r="O46" s="115"/>
      <c r="P46" s="115"/>
      <c r="Q46" s="115"/>
      <c r="S46" s="92"/>
      <c r="T46" s="93">
        <v>41</v>
      </c>
      <c r="U46" s="92"/>
      <c r="V46" s="92"/>
      <c r="W46" s="92"/>
      <c r="Y46" s="92"/>
      <c r="Z46" s="93">
        <v>41</v>
      </c>
      <c r="AA46" s="92"/>
      <c r="AB46" s="92"/>
      <c r="AC46" s="92"/>
      <c r="AE46" s="115"/>
      <c r="AF46" s="114">
        <v>41</v>
      </c>
      <c r="AG46" s="115"/>
      <c r="AH46" s="115"/>
      <c r="AI46" s="115"/>
    </row>
    <row r="47" spans="1:35" x14ac:dyDescent="0.25">
      <c r="A47" s="90" t="s">
        <v>235</v>
      </c>
      <c r="B47" s="91">
        <v>53</v>
      </c>
      <c r="C47" s="90"/>
      <c r="D47" s="90"/>
      <c r="E47" s="105"/>
      <c r="F47" s="102"/>
      <c r="G47" s="94" t="s">
        <v>241</v>
      </c>
      <c r="H47" s="95">
        <v>53</v>
      </c>
      <c r="I47" s="94"/>
      <c r="J47" s="94"/>
      <c r="K47" s="90">
        <f>K45+K44+K43+K42+K41+K39</f>
        <v>17060.485575221239</v>
      </c>
      <c r="L47" s="120">
        <f>E30-K47</f>
        <v>2670.3509965630001</v>
      </c>
      <c r="M47" s="111" t="s">
        <v>27</v>
      </c>
      <c r="N47" s="112">
        <v>42</v>
      </c>
      <c r="O47" s="111"/>
      <c r="P47" s="111"/>
      <c r="Q47" s="111">
        <v>-71.642251134740903</v>
      </c>
      <c r="S47" s="88" t="s">
        <v>27</v>
      </c>
      <c r="T47" s="89">
        <v>42</v>
      </c>
      <c r="U47" s="88"/>
      <c r="V47" s="88"/>
      <c r="W47" s="88">
        <v>-377.686055617058</v>
      </c>
      <c r="Y47" s="88" t="s">
        <v>27</v>
      </c>
      <c r="Z47" s="89">
        <v>42</v>
      </c>
      <c r="AA47" s="88"/>
      <c r="AB47" s="88"/>
      <c r="AC47" s="88"/>
      <c r="AE47" s="111" t="s">
        <v>27</v>
      </c>
      <c r="AF47" s="112">
        <v>42</v>
      </c>
      <c r="AG47" s="111"/>
      <c r="AH47" s="111"/>
      <c r="AI47" s="111"/>
    </row>
    <row r="48" spans="1:35" x14ac:dyDescent="0.25">
      <c r="A48" s="84"/>
      <c r="B48" s="81">
        <v>54</v>
      </c>
      <c r="C48" s="84"/>
      <c r="D48" s="84"/>
      <c r="E48" s="106">
        <f>Q92</f>
        <v>0</v>
      </c>
      <c r="F48" s="102"/>
      <c r="G48" s="97" t="s">
        <v>242</v>
      </c>
      <c r="H48" s="86"/>
      <c r="I48" s="97"/>
      <c r="J48" s="97"/>
      <c r="K48" s="101">
        <f>AC78</f>
        <v>0</v>
      </c>
      <c r="L48" s="118"/>
      <c r="M48" s="115" t="s">
        <v>256</v>
      </c>
      <c r="N48" s="114">
        <v>43</v>
      </c>
      <c r="O48" s="115">
        <v>200</v>
      </c>
      <c r="P48" s="116">
        <v>-1.5745547754240401E-2</v>
      </c>
      <c r="Q48" s="115">
        <v>-3.1491095508480802</v>
      </c>
      <c r="S48" s="115" t="s">
        <v>29</v>
      </c>
      <c r="T48" s="93">
        <v>43</v>
      </c>
      <c r="U48" s="92">
        <v>400</v>
      </c>
      <c r="V48" s="92">
        <v>-0.31</v>
      </c>
      <c r="W48" s="92">
        <v>-124</v>
      </c>
      <c r="Y48" s="92"/>
      <c r="Z48" s="93">
        <v>43</v>
      </c>
      <c r="AA48" s="92"/>
      <c r="AB48" s="92"/>
      <c r="AC48" s="92"/>
      <c r="AE48" s="115"/>
      <c r="AF48" s="114">
        <v>43</v>
      </c>
      <c r="AG48" s="115"/>
      <c r="AH48" s="115"/>
      <c r="AI48" s="115"/>
    </row>
    <row r="49" spans="1:35" x14ac:dyDescent="0.25">
      <c r="A49" s="66"/>
      <c r="B49" s="66"/>
      <c r="C49" s="66"/>
      <c r="D49" s="66"/>
      <c r="E49" s="66"/>
      <c r="F49" s="66"/>
      <c r="M49" s="115" t="s">
        <v>257</v>
      </c>
      <c r="N49" s="114">
        <v>44</v>
      </c>
      <c r="O49" s="115">
        <v>150</v>
      </c>
      <c r="P49" s="116">
        <v>-3.9761582818179098E-2</v>
      </c>
      <c r="Q49" s="115">
        <v>-5.9642374227268604</v>
      </c>
      <c r="S49" s="115" t="s">
        <v>31</v>
      </c>
      <c r="T49" s="93">
        <v>44</v>
      </c>
      <c r="U49" s="92">
        <v>200</v>
      </c>
      <c r="V49" s="92">
        <v>-1.82246555853743E-2</v>
      </c>
      <c r="W49" s="92">
        <v>-3.6449311170748602</v>
      </c>
      <c r="Y49" s="92"/>
      <c r="Z49" s="93">
        <v>44</v>
      </c>
      <c r="AA49" s="92"/>
      <c r="AB49" s="92"/>
      <c r="AC49" s="92"/>
      <c r="AE49" s="115"/>
      <c r="AF49" s="114">
        <v>44</v>
      </c>
      <c r="AG49" s="115"/>
      <c r="AH49" s="115"/>
      <c r="AI49" s="115"/>
    </row>
    <row r="50" spans="1:35" x14ac:dyDescent="0.25">
      <c r="A50" s="66"/>
      <c r="B50" s="66"/>
      <c r="C50" s="66"/>
      <c r="D50" s="66"/>
      <c r="E50" s="66"/>
      <c r="F50" s="66"/>
      <c r="M50" s="115" t="s">
        <v>258</v>
      </c>
      <c r="N50" s="114">
        <v>45</v>
      </c>
      <c r="O50" s="115">
        <v>240</v>
      </c>
      <c r="P50" s="116">
        <v>-5.5E-2</v>
      </c>
      <c r="Q50" s="115">
        <v>-13.2</v>
      </c>
      <c r="S50" s="115" t="s">
        <v>259</v>
      </c>
      <c r="T50" s="93">
        <v>45</v>
      </c>
      <c r="U50" s="92">
        <v>400</v>
      </c>
      <c r="V50" s="92">
        <v>-0.29510281124995902</v>
      </c>
      <c r="W50" s="92">
        <v>-118.04112449998399</v>
      </c>
      <c r="Y50" s="92"/>
      <c r="Z50" s="93">
        <v>45</v>
      </c>
      <c r="AA50" s="92"/>
      <c r="AB50" s="92"/>
      <c r="AC50" s="92"/>
      <c r="AE50" s="115"/>
      <c r="AF50" s="114">
        <v>45</v>
      </c>
      <c r="AG50" s="115"/>
      <c r="AH50" s="115"/>
      <c r="AI50" s="115"/>
    </row>
    <row r="51" spans="1:35" x14ac:dyDescent="0.25">
      <c r="A51" s="228" t="s">
        <v>260</v>
      </c>
      <c r="B51" s="228"/>
      <c r="C51" s="228"/>
      <c r="D51" s="228"/>
      <c r="E51" s="228"/>
      <c r="F51" s="66"/>
      <c r="G51" s="233" t="s">
        <v>261</v>
      </c>
      <c r="H51" s="233"/>
      <c r="I51" s="233"/>
      <c r="J51" s="233"/>
      <c r="K51" s="233"/>
      <c r="M51" s="115" t="s">
        <v>262</v>
      </c>
      <c r="N51" s="114">
        <v>46</v>
      </c>
      <c r="O51" s="115">
        <v>400</v>
      </c>
      <c r="P51" s="116">
        <v>-2.33222604029149E-2</v>
      </c>
      <c r="Q51" s="115">
        <v>-9.3289041611659602</v>
      </c>
      <c r="S51" s="92" t="s">
        <v>263</v>
      </c>
      <c r="T51" s="93">
        <v>46</v>
      </c>
      <c r="U51" s="92">
        <v>240</v>
      </c>
      <c r="V51" s="92">
        <v>-0.55000000000000004</v>
      </c>
      <c r="W51" s="92">
        <v>-132</v>
      </c>
      <c r="Y51" s="92"/>
      <c r="Z51" s="93">
        <v>46</v>
      </c>
      <c r="AA51" s="92"/>
      <c r="AB51" s="92"/>
      <c r="AC51" s="92"/>
      <c r="AE51" s="115"/>
      <c r="AF51" s="114">
        <v>46</v>
      </c>
      <c r="AG51" s="115"/>
      <c r="AH51" s="115"/>
      <c r="AI51" s="115"/>
    </row>
    <row r="52" spans="1:35" x14ac:dyDescent="0.25">
      <c r="A52" s="71"/>
      <c r="B52" s="72"/>
      <c r="C52" s="72"/>
      <c r="D52" s="72"/>
      <c r="E52" s="72"/>
      <c r="F52" s="66"/>
      <c r="G52" s="68"/>
      <c r="H52" s="69"/>
      <c r="I52" s="69"/>
      <c r="J52" s="69"/>
      <c r="K52" s="69"/>
      <c r="M52" s="115" t="s">
        <v>264</v>
      </c>
      <c r="N52" s="114">
        <v>47</v>
      </c>
      <c r="O52" s="115">
        <v>400</v>
      </c>
      <c r="P52" s="116">
        <v>-0.1</v>
      </c>
      <c r="Q52" s="115">
        <v>-40</v>
      </c>
      <c r="S52" s="92"/>
      <c r="T52" s="93">
        <v>47</v>
      </c>
      <c r="U52" s="92"/>
      <c r="V52" s="92"/>
      <c r="W52" s="92"/>
      <c r="Y52" s="92"/>
      <c r="Z52" s="93">
        <v>47</v>
      </c>
      <c r="AA52" s="92"/>
      <c r="AB52" s="92"/>
      <c r="AC52" s="92"/>
      <c r="AE52" s="115"/>
      <c r="AF52" s="114">
        <v>47</v>
      </c>
      <c r="AG52" s="115"/>
      <c r="AH52" s="115"/>
      <c r="AI52" s="115"/>
    </row>
    <row r="53" spans="1:35" x14ac:dyDescent="0.25">
      <c r="A53" s="231" t="s">
        <v>4</v>
      </c>
      <c r="B53" s="232" t="s">
        <v>5</v>
      </c>
      <c r="C53" s="201" t="s">
        <v>230</v>
      </c>
      <c r="D53" s="201"/>
      <c r="E53" s="201"/>
      <c r="F53" s="102" t="s">
        <v>36</v>
      </c>
      <c r="G53" s="229" t="s">
        <v>4</v>
      </c>
      <c r="H53" s="230" t="s">
        <v>5</v>
      </c>
      <c r="I53" s="201" t="s">
        <v>230</v>
      </c>
      <c r="J53" s="201"/>
      <c r="K53" s="201"/>
      <c r="L53" s="102" t="s">
        <v>36</v>
      </c>
      <c r="M53" s="115"/>
      <c r="N53" s="114">
        <v>48</v>
      </c>
      <c r="O53" s="115"/>
      <c r="P53" s="116"/>
      <c r="Q53" s="115">
        <v>0</v>
      </c>
      <c r="S53" s="92"/>
      <c r="T53" s="93">
        <v>48</v>
      </c>
      <c r="U53" s="92"/>
      <c r="V53" s="92"/>
      <c r="W53" s="92"/>
      <c r="Y53" s="92"/>
      <c r="Z53" s="93">
        <v>48</v>
      </c>
      <c r="AA53" s="92"/>
      <c r="AB53" s="92"/>
      <c r="AC53" s="92"/>
      <c r="AE53" s="115"/>
      <c r="AF53" s="114">
        <v>48</v>
      </c>
      <c r="AG53" s="115"/>
      <c r="AH53" s="115"/>
      <c r="AI53" s="115"/>
    </row>
    <row r="54" spans="1:35" x14ac:dyDescent="0.25">
      <c r="A54" s="231"/>
      <c r="B54" s="232"/>
      <c r="C54" s="231" t="s">
        <v>9</v>
      </c>
      <c r="D54" s="231" t="s">
        <v>10</v>
      </c>
      <c r="E54" s="231" t="s">
        <v>11</v>
      </c>
      <c r="F54" s="102" t="s">
        <v>37</v>
      </c>
      <c r="G54" s="229"/>
      <c r="H54" s="230"/>
      <c r="I54" s="229" t="s">
        <v>9</v>
      </c>
      <c r="J54" s="229" t="s">
        <v>10</v>
      </c>
      <c r="K54" s="229" t="s">
        <v>11</v>
      </c>
      <c r="L54" s="102" t="s">
        <v>37</v>
      </c>
      <c r="M54" s="115"/>
      <c r="N54" s="114">
        <v>49</v>
      </c>
      <c r="O54" s="115"/>
      <c r="P54" s="116"/>
      <c r="Q54" s="115"/>
      <c r="S54" s="92"/>
      <c r="T54" s="93">
        <v>49</v>
      </c>
      <c r="U54" s="92"/>
      <c r="V54" s="92"/>
      <c r="W54" s="92"/>
      <c r="Y54" s="92"/>
      <c r="Z54" s="93">
        <v>49</v>
      </c>
      <c r="AA54" s="92"/>
      <c r="AB54" s="92"/>
      <c r="AC54" s="92"/>
      <c r="AE54" s="115"/>
      <c r="AF54" s="114">
        <v>49</v>
      </c>
      <c r="AG54" s="115"/>
      <c r="AH54" s="115"/>
      <c r="AI54" s="115"/>
    </row>
    <row r="55" spans="1:35" x14ac:dyDescent="0.25">
      <c r="A55" s="231"/>
      <c r="B55" s="232"/>
      <c r="C55" s="231"/>
      <c r="D55" s="231"/>
      <c r="E55" s="231"/>
      <c r="F55" s="102"/>
      <c r="G55" s="229"/>
      <c r="H55" s="230"/>
      <c r="I55" s="229"/>
      <c r="J55" s="229"/>
      <c r="K55" s="229"/>
      <c r="L55" s="102"/>
      <c r="M55" s="115"/>
      <c r="N55" s="114">
        <v>50</v>
      </c>
      <c r="O55" s="115"/>
      <c r="P55" s="116"/>
      <c r="Q55" s="115"/>
      <c r="S55" s="92"/>
      <c r="T55" s="93">
        <v>50</v>
      </c>
      <c r="U55" s="92"/>
      <c r="V55" s="92"/>
      <c r="W55" s="92"/>
      <c r="Y55" s="92"/>
      <c r="Z55" s="93">
        <v>50</v>
      </c>
      <c r="AA55" s="92"/>
      <c r="AB55" s="92"/>
      <c r="AC55" s="92"/>
      <c r="AE55" s="115"/>
      <c r="AF55" s="114">
        <v>50</v>
      </c>
      <c r="AG55" s="115"/>
      <c r="AH55" s="115"/>
      <c r="AI55" s="115"/>
    </row>
    <row r="56" spans="1:35" x14ac:dyDescent="0.25">
      <c r="A56" s="78" t="s">
        <v>13</v>
      </c>
      <c r="B56" s="79">
        <v>1</v>
      </c>
      <c r="C56" s="78"/>
      <c r="D56" s="78"/>
      <c r="E56" s="75">
        <f>E57</f>
        <v>1027.4929923008849</v>
      </c>
      <c r="F56" s="104">
        <f>K6-E56</f>
        <v>129.32617135253554</v>
      </c>
      <c r="G56" s="75" t="s">
        <v>13</v>
      </c>
      <c r="H56" s="76">
        <v>1</v>
      </c>
      <c r="I56" s="75"/>
      <c r="J56" s="75"/>
      <c r="K56" s="75">
        <f>K57</f>
        <v>1197.7326235660619</v>
      </c>
      <c r="L56" s="104"/>
      <c r="M56" s="115"/>
      <c r="N56" s="114">
        <v>51</v>
      </c>
      <c r="O56" s="115"/>
      <c r="P56" s="116"/>
      <c r="Q56" s="115"/>
      <c r="S56" s="92"/>
      <c r="T56" s="93">
        <v>51</v>
      </c>
      <c r="U56" s="92"/>
      <c r="V56" s="92"/>
      <c r="W56" s="92"/>
      <c r="Y56" s="92"/>
      <c r="Z56" s="93">
        <v>51</v>
      </c>
      <c r="AA56" s="92"/>
      <c r="AB56" s="92"/>
      <c r="AC56" s="92"/>
      <c r="AE56" s="115"/>
      <c r="AF56" s="114">
        <v>51</v>
      </c>
      <c r="AG56" s="115"/>
      <c r="AH56" s="115"/>
      <c r="AI56" s="115"/>
    </row>
    <row r="57" spans="1:35" x14ac:dyDescent="0.25">
      <c r="A57" s="85" t="s">
        <v>232</v>
      </c>
      <c r="B57" s="86">
        <v>2</v>
      </c>
      <c r="C57" s="82">
        <f>E46</f>
        <v>3580.1149557522126</v>
      </c>
      <c r="D57" s="99">
        <v>0.28699999999999998</v>
      </c>
      <c r="E57" s="84">
        <f>C57*D57</f>
        <v>1027.4929923008849</v>
      </c>
      <c r="F57" s="104"/>
      <c r="G57" s="80" t="s">
        <v>234</v>
      </c>
      <c r="H57" s="81">
        <v>2</v>
      </c>
      <c r="I57" s="82">
        <f>E64/2</f>
        <v>581.14149615044244</v>
      </c>
      <c r="J57" s="83">
        <v>2.0609999999999999</v>
      </c>
      <c r="K57" s="84">
        <f>I57*J57</f>
        <v>1197.7326235660619</v>
      </c>
      <c r="L57" s="104">
        <f>K23-K57</f>
        <v>115.83018113075059</v>
      </c>
      <c r="M57" s="121" t="s">
        <v>28</v>
      </c>
      <c r="N57" s="122">
        <v>52</v>
      </c>
      <c r="O57" s="121"/>
      <c r="P57" s="121"/>
      <c r="Q57" s="121">
        <v>4038.8667409590098</v>
      </c>
      <c r="S57" s="92"/>
      <c r="T57" s="93">
        <v>52</v>
      </c>
      <c r="U57" s="92"/>
      <c r="V57" s="92"/>
      <c r="W57" s="92"/>
      <c r="Y57" s="92"/>
      <c r="Z57" s="93">
        <v>52</v>
      </c>
      <c r="AA57" s="92"/>
      <c r="AB57" s="92"/>
      <c r="AC57" s="92"/>
      <c r="AE57" s="115"/>
      <c r="AF57" s="114">
        <v>52</v>
      </c>
      <c r="AG57" s="115"/>
      <c r="AH57" s="115"/>
      <c r="AI57" s="115"/>
    </row>
    <row r="58" spans="1:35" x14ac:dyDescent="0.25">
      <c r="A58" s="88" t="s">
        <v>20</v>
      </c>
      <c r="B58" s="89">
        <v>12</v>
      </c>
      <c r="C58" s="107"/>
      <c r="D58" s="107"/>
      <c r="E58" s="88">
        <v>60.76</v>
      </c>
      <c r="F58" s="104">
        <f>K8+K9-E58</f>
        <v>-66.549205729121411</v>
      </c>
      <c r="G58" s="75" t="s">
        <v>20</v>
      </c>
      <c r="H58" s="76">
        <v>12</v>
      </c>
      <c r="I58" s="87"/>
      <c r="J58" s="87"/>
      <c r="K58" s="75">
        <v>303.79000000000002</v>
      </c>
      <c r="L58" s="104">
        <f>K24+K25-K58</f>
        <v>72.062085424638781</v>
      </c>
      <c r="M58" s="121" t="s">
        <v>235</v>
      </c>
      <c r="N58" s="122">
        <v>53</v>
      </c>
      <c r="O58" s="121"/>
      <c r="P58" s="121"/>
      <c r="Q58" s="134">
        <v>3977.62601361315</v>
      </c>
      <c r="S58" s="135" t="s">
        <v>241</v>
      </c>
      <c r="T58" s="136">
        <v>53</v>
      </c>
      <c r="U58" s="135"/>
      <c r="V58" s="135"/>
      <c r="W58" s="135">
        <v>19776.0840005225</v>
      </c>
      <c r="Y58" s="135" t="s">
        <v>28</v>
      </c>
      <c r="Z58" s="136">
        <v>53</v>
      </c>
      <c r="AA58" s="135"/>
      <c r="AB58" s="135"/>
      <c r="AC58" s="135">
        <v>1260.06319613395</v>
      </c>
      <c r="AE58" s="121" t="s">
        <v>28</v>
      </c>
      <c r="AF58" s="122">
        <v>53</v>
      </c>
      <c r="AG58" s="121"/>
      <c r="AH58" s="121"/>
      <c r="AI58" s="121">
        <v>1811.5274520998601</v>
      </c>
    </row>
    <row r="59" spans="1:35" x14ac:dyDescent="0.25">
      <c r="A59" s="88" t="s">
        <v>22</v>
      </c>
      <c r="B59" s="89">
        <v>23</v>
      </c>
      <c r="C59" s="107"/>
      <c r="D59" s="107"/>
      <c r="E59" s="88">
        <f>W80</f>
        <v>0</v>
      </c>
      <c r="F59" s="104"/>
      <c r="G59" s="75" t="s">
        <v>22</v>
      </c>
      <c r="H59" s="76">
        <v>23</v>
      </c>
      <c r="I59" s="87"/>
      <c r="J59" s="87"/>
      <c r="K59" s="75">
        <f>AI62</f>
        <v>0</v>
      </c>
      <c r="L59" s="104"/>
      <c r="M59" s="115" t="s">
        <v>70</v>
      </c>
      <c r="N59" s="114">
        <v>54</v>
      </c>
      <c r="O59" s="115"/>
      <c r="P59" s="115"/>
      <c r="Q59" s="137">
        <v>25500</v>
      </c>
      <c r="S59" s="92" t="s">
        <v>242</v>
      </c>
      <c r="T59" s="93"/>
      <c r="U59" s="92"/>
      <c r="V59" s="92"/>
      <c r="W59" s="138">
        <v>4175</v>
      </c>
      <c r="Y59" s="92" t="s">
        <v>70</v>
      </c>
      <c r="Z59" s="93">
        <v>54</v>
      </c>
      <c r="AA59" s="92"/>
      <c r="AB59" s="92"/>
      <c r="AC59" s="138">
        <v>29500</v>
      </c>
      <c r="AE59" s="115" t="s">
        <v>70</v>
      </c>
      <c r="AF59" s="114">
        <v>54</v>
      </c>
      <c r="AG59" s="115"/>
      <c r="AH59" s="115"/>
      <c r="AI59" s="137">
        <v>18500</v>
      </c>
    </row>
    <row r="60" spans="1:35" x14ac:dyDescent="0.25">
      <c r="A60" s="88" t="s">
        <v>24</v>
      </c>
      <c r="B60" s="89">
        <v>37</v>
      </c>
      <c r="C60" s="88"/>
      <c r="D60" s="88"/>
      <c r="E60" s="88">
        <v>74.03</v>
      </c>
      <c r="F60" s="104">
        <f>K10+K11-E60</f>
        <v>50.24373595610146</v>
      </c>
      <c r="G60" s="75" t="s">
        <v>24</v>
      </c>
      <c r="H60" s="76">
        <v>37</v>
      </c>
      <c r="I60" s="75"/>
      <c r="J60" s="75"/>
      <c r="K60" s="75">
        <v>113.42</v>
      </c>
      <c r="L60" s="104">
        <f>K26+K27-K60</f>
        <v>24.390274657252391</v>
      </c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Y60" s="123"/>
      <c r="Z60" s="123"/>
      <c r="AA60" s="123"/>
      <c r="AB60" s="123"/>
      <c r="AC60" s="123"/>
      <c r="AD60" s="123"/>
      <c r="AE60" s="143"/>
      <c r="AF60" s="144"/>
      <c r="AG60" s="143"/>
      <c r="AH60" s="143"/>
      <c r="AI60" s="143"/>
    </row>
    <row r="61" spans="1:35" x14ac:dyDescent="0.25">
      <c r="A61" s="88" t="s">
        <v>26</v>
      </c>
      <c r="B61" s="89">
        <v>38</v>
      </c>
      <c r="C61" s="88"/>
      <c r="D61" s="88"/>
      <c r="E61" s="88">
        <f>W93</f>
        <v>0</v>
      </c>
      <c r="F61" s="102"/>
      <c r="G61" s="75" t="s">
        <v>26</v>
      </c>
      <c r="H61" s="76">
        <v>38</v>
      </c>
      <c r="I61" s="75"/>
      <c r="J61" s="75"/>
      <c r="K61" s="75">
        <f>AI79</f>
        <v>0</v>
      </c>
      <c r="L61" s="102"/>
      <c r="M61" s="123"/>
      <c r="N61" s="123"/>
      <c r="O61" s="123"/>
      <c r="P61" s="123"/>
      <c r="Q61" s="123"/>
      <c r="R61" s="123"/>
      <c r="S61" s="123"/>
      <c r="T61" s="123"/>
      <c r="U61" s="139"/>
      <c r="V61" s="139"/>
      <c r="W61" s="139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</row>
    <row r="62" spans="1:35" x14ac:dyDescent="0.25">
      <c r="A62" s="88" t="s">
        <v>27</v>
      </c>
      <c r="B62" s="89">
        <v>42</v>
      </c>
      <c r="C62" s="88"/>
      <c r="D62" s="88"/>
      <c r="E62" s="88">
        <f>W97</f>
        <v>0</v>
      </c>
      <c r="F62" s="104"/>
      <c r="G62" s="75" t="s">
        <v>27</v>
      </c>
      <c r="H62" s="76">
        <v>42</v>
      </c>
      <c r="I62" s="75"/>
      <c r="J62" s="75"/>
      <c r="K62" s="75">
        <f>AI82</f>
        <v>0</v>
      </c>
      <c r="L62" s="104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</row>
    <row r="63" spans="1:35" x14ac:dyDescent="0.25">
      <c r="A63" s="92"/>
      <c r="B63" s="93">
        <v>52</v>
      </c>
      <c r="C63" s="92"/>
      <c r="D63" s="92"/>
      <c r="E63" s="92"/>
      <c r="F63" s="104"/>
      <c r="G63" s="84"/>
      <c r="H63" s="81">
        <v>52</v>
      </c>
      <c r="I63" s="84"/>
      <c r="J63" s="84"/>
      <c r="K63" s="84"/>
      <c r="L63" s="104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AC63" s="123"/>
    </row>
    <row r="64" spans="1:35" x14ac:dyDescent="0.25">
      <c r="A64" s="94" t="s">
        <v>28</v>
      </c>
      <c r="B64" s="95">
        <v>53</v>
      </c>
      <c r="C64" s="94"/>
      <c r="D64" s="94"/>
      <c r="E64" s="90">
        <f>E62+E61+E60+E59+E58+E56</f>
        <v>1162.2829923008849</v>
      </c>
      <c r="F64" s="104">
        <f>K14-E64</f>
        <v>113.02070157951562</v>
      </c>
      <c r="G64" s="90" t="s">
        <v>28</v>
      </c>
      <c r="H64" s="91">
        <v>53</v>
      </c>
      <c r="I64" s="90"/>
      <c r="J64" s="90"/>
      <c r="K64" s="90">
        <f>K62+K61+K60+K59+K58+K56</f>
        <v>1614.9426235660619</v>
      </c>
      <c r="L64" s="104">
        <f>K30-K64</f>
        <v>212.28254121264172</v>
      </c>
      <c r="AC64" s="123"/>
    </row>
    <row r="65" spans="1:12" x14ac:dyDescent="0.25">
      <c r="A65" s="97" t="s">
        <v>70</v>
      </c>
      <c r="B65" s="86">
        <v>54</v>
      </c>
      <c r="C65" s="97"/>
      <c r="D65" s="97"/>
      <c r="E65" s="101">
        <f>W109</f>
        <v>0</v>
      </c>
      <c r="F65" s="102"/>
      <c r="G65" s="84" t="s">
        <v>70</v>
      </c>
      <c r="H65" s="81">
        <v>54</v>
      </c>
      <c r="I65" s="84"/>
      <c r="J65" s="84"/>
      <c r="K65" s="96">
        <f>AI93</f>
        <v>0</v>
      </c>
      <c r="L65" s="102"/>
    </row>
    <row r="68" spans="1:12" x14ac:dyDescent="0.25">
      <c r="A68" s="208" t="s">
        <v>265</v>
      </c>
      <c r="B68" s="209"/>
      <c r="C68" s="209"/>
      <c r="D68" s="209"/>
      <c r="E68" s="209"/>
      <c r="F68" s="210"/>
      <c r="G68" s="208" t="s">
        <v>266</v>
      </c>
      <c r="H68" s="209"/>
      <c r="I68" s="209"/>
      <c r="J68" s="209"/>
      <c r="K68" s="209"/>
      <c r="L68" s="210"/>
    </row>
    <row r="69" spans="1:12" x14ac:dyDescent="0.25">
      <c r="A69" s="211"/>
      <c r="B69" s="211"/>
      <c r="C69" s="145" t="s">
        <v>51</v>
      </c>
      <c r="D69" s="145" t="s">
        <v>52</v>
      </c>
      <c r="E69" s="145" t="s">
        <v>53</v>
      </c>
      <c r="F69" s="145" t="s">
        <v>54</v>
      </c>
      <c r="G69" s="211"/>
      <c r="H69" s="211"/>
      <c r="I69" s="145" t="s">
        <v>51</v>
      </c>
      <c r="J69" s="145" t="s">
        <v>52</v>
      </c>
      <c r="K69" s="145" t="s">
        <v>53</v>
      </c>
      <c r="L69" s="145" t="s">
        <v>54</v>
      </c>
    </row>
    <row r="70" spans="1:12" x14ac:dyDescent="0.25">
      <c r="A70" s="211" t="s">
        <v>56</v>
      </c>
      <c r="B70" s="211"/>
      <c r="C70" s="146">
        <f>E13</f>
        <v>4030.7287932174931</v>
      </c>
      <c r="D70" s="146">
        <f>E46</f>
        <v>3580.1149557522126</v>
      </c>
      <c r="E70" s="146">
        <f>C70-D70</f>
        <v>450.61383746528054</v>
      </c>
      <c r="F70" s="145"/>
      <c r="G70" s="211" t="s">
        <v>56</v>
      </c>
      <c r="H70" s="211"/>
      <c r="I70" s="146">
        <f>E30</f>
        <v>19730.836571784239</v>
      </c>
      <c r="J70" s="146">
        <f>K47</f>
        <v>17060.485575221239</v>
      </c>
      <c r="K70" s="146">
        <f>I70-J70</f>
        <v>2670.3509965630001</v>
      </c>
      <c r="L70" s="145"/>
    </row>
    <row r="71" spans="1:12" x14ac:dyDescent="0.25">
      <c r="A71" s="211" t="s">
        <v>267</v>
      </c>
      <c r="B71" s="211"/>
      <c r="C71" s="146">
        <f>E7</f>
        <v>2104.9646017699115</v>
      </c>
      <c r="D71" s="146">
        <f>E40</f>
        <v>2106.3849557522126</v>
      </c>
      <c r="E71" s="146">
        <f t="shared" ref="E71:E75" si="0">C71-D71</f>
        <v>-1.4203539823010942</v>
      </c>
      <c r="F71" s="145"/>
      <c r="G71" s="211" t="s">
        <v>267</v>
      </c>
      <c r="H71" s="211"/>
      <c r="I71" s="146">
        <f>E23</f>
        <v>11703.716814159294</v>
      </c>
      <c r="J71" s="146">
        <f>K40</f>
        <v>11618.495575221239</v>
      </c>
      <c r="K71" s="146">
        <f t="shared" ref="K71:K74" si="1">I71-J71</f>
        <v>85.221238938054739</v>
      </c>
      <c r="L71" s="145"/>
    </row>
    <row r="72" spans="1:12" x14ac:dyDescent="0.25">
      <c r="A72" s="211" t="s">
        <v>268</v>
      </c>
      <c r="B72" s="211"/>
      <c r="C72" s="146">
        <f>E8+E9-C73</f>
        <v>-561.19548091483171</v>
      </c>
      <c r="D72" s="146">
        <f>E42-D73</f>
        <v>-330.87000000000012</v>
      </c>
      <c r="E72" s="146">
        <f t="shared" si="0"/>
        <v>-230.32548091483159</v>
      </c>
      <c r="F72" s="145"/>
      <c r="G72" s="211" t="s">
        <v>269</v>
      </c>
      <c r="H72" s="211"/>
      <c r="I72" s="146">
        <f>E24+E25</f>
        <v>5045.791485155798</v>
      </c>
      <c r="J72" s="146">
        <f>K41</f>
        <v>3263.94</v>
      </c>
      <c r="K72" s="146">
        <f t="shared" si="1"/>
        <v>1781.8514851557979</v>
      </c>
      <c r="L72" s="145" t="s">
        <v>270</v>
      </c>
    </row>
    <row r="73" spans="1:12" x14ac:dyDescent="0.25">
      <c r="A73" s="211" t="s">
        <v>271</v>
      </c>
      <c r="B73" s="211"/>
      <c r="C73" s="146">
        <f>Q34</f>
        <v>2100.5875035004401</v>
      </c>
      <c r="D73" s="146">
        <f>'[1]BH71-合成氨'!$O$63</f>
        <v>1566.68</v>
      </c>
      <c r="E73" s="146">
        <f t="shared" si="0"/>
        <v>533.90750350044004</v>
      </c>
      <c r="F73" s="145" t="s">
        <v>272</v>
      </c>
      <c r="G73" s="208" t="s">
        <v>68</v>
      </c>
      <c r="H73" s="210"/>
      <c r="I73" s="146">
        <f>E26+E27</f>
        <v>3359.0143280862048</v>
      </c>
      <c r="J73" s="146">
        <f>K43</f>
        <v>2849.87</v>
      </c>
      <c r="K73" s="146">
        <f t="shared" si="1"/>
        <v>509.14432808620495</v>
      </c>
      <c r="L73" s="145"/>
    </row>
    <row r="74" spans="1:12" x14ac:dyDescent="0.25">
      <c r="A74" s="211" t="s">
        <v>68</v>
      </c>
      <c r="B74" s="211"/>
      <c r="C74" s="146">
        <f>E10+E11</f>
        <v>458.01441999671414</v>
      </c>
      <c r="D74" s="146">
        <f>E43</f>
        <v>331.71</v>
      </c>
      <c r="E74" s="146">
        <f t="shared" si="0"/>
        <v>126.30441999671416</v>
      </c>
      <c r="F74" s="145"/>
      <c r="G74" s="211" t="s">
        <v>69</v>
      </c>
      <c r="H74" s="211"/>
      <c r="I74" s="146">
        <f>E28</f>
        <v>-377.686055617058</v>
      </c>
      <c r="J74" s="146">
        <f>K45</f>
        <v>-671.82</v>
      </c>
      <c r="K74" s="146">
        <f t="shared" si="1"/>
        <v>294.13394438294205</v>
      </c>
      <c r="L74" s="145"/>
    </row>
    <row r="75" spans="1:12" x14ac:dyDescent="0.25">
      <c r="A75" s="211" t="s">
        <v>69</v>
      </c>
      <c r="B75" s="211"/>
      <c r="C75" s="146">
        <f>E12</f>
        <v>-71.642251134740903</v>
      </c>
      <c r="D75" s="146">
        <f>E45</f>
        <v>-93.79</v>
      </c>
      <c r="E75" s="146">
        <f t="shared" si="0"/>
        <v>22.147748865259103</v>
      </c>
      <c r="F75" s="145"/>
    </row>
    <row r="76" spans="1:12" x14ac:dyDescent="0.25">
      <c r="A76" s="66"/>
      <c r="B76" s="66"/>
      <c r="C76" s="66"/>
      <c r="D76" s="66"/>
      <c r="E76" s="66"/>
    </row>
    <row r="77" spans="1:12" x14ac:dyDescent="0.25">
      <c r="A77" s="208" t="s">
        <v>273</v>
      </c>
      <c r="B77" s="209"/>
      <c r="C77" s="209"/>
      <c r="D77" s="209"/>
      <c r="E77" s="209"/>
      <c r="F77" s="210"/>
      <c r="G77" s="208" t="s">
        <v>274</v>
      </c>
      <c r="H77" s="209"/>
      <c r="I77" s="209"/>
      <c r="J77" s="209"/>
      <c r="K77" s="209"/>
      <c r="L77" s="210"/>
    </row>
    <row r="78" spans="1:12" x14ac:dyDescent="0.25">
      <c r="A78" s="211"/>
      <c r="B78" s="211"/>
      <c r="C78" s="145" t="s">
        <v>51</v>
      </c>
      <c r="D78" s="145" t="s">
        <v>52</v>
      </c>
      <c r="E78" s="145" t="s">
        <v>53</v>
      </c>
      <c r="F78" s="145" t="s">
        <v>54</v>
      </c>
      <c r="G78" s="211"/>
      <c r="H78" s="211"/>
      <c r="I78" s="145" t="s">
        <v>51</v>
      </c>
      <c r="J78" s="145" t="s">
        <v>52</v>
      </c>
      <c r="K78" s="145" t="s">
        <v>53</v>
      </c>
      <c r="L78" s="145" t="s">
        <v>54</v>
      </c>
    </row>
    <row r="79" spans="1:12" x14ac:dyDescent="0.25">
      <c r="A79" s="211" t="s">
        <v>56</v>
      </c>
      <c r="B79" s="211"/>
      <c r="C79" s="146">
        <f>K14</f>
        <v>1275.3036938804005</v>
      </c>
      <c r="D79" s="146">
        <f>E64</f>
        <v>1162.2829923008849</v>
      </c>
      <c r="E79" s="146">
        <f>C79-D79</f>
        <v>113.02070157951562</v>
      </c>
      <c r="F79" s="145"/>
      <c r="G79" s="211" t="s">
        <v>56</v>
      </c>
      <c r="H79" s="211"/>
      <c r="I79" s="146">
        <f>K30</f>
        <v>1827.2251647787036</v>
      </c>
      <c r="J79" s="146">
        <f>K64</f>
        <v>1614.9426235660619</v>
      </c>
      <c r="K79" s="146">
        <f>I79-J79</f>
        <v>212.28254121264172</v>
      </c>
      <c r="L79" s="145"/>
    </row>
    <row r="80" spans="1:12" x14ac:dyDescent="0.25">
      <c r="A80" s="211" t="s">
        <v>199</v>
      </c>
      <c r="B80" s="211"/>
      <c r="C80" s="146">
        <f>K7</f>
        <v>1156.8191636534204</v>
      </c>
      <c r="D80" s="146">
        <f>E57</f>
        <v>1027.4929923008849</v>
      </c>
      <c r="E80" s="146">
        <f t="shared" ref="E80:E82" si="2">C80-D80</f>
        <v>129.32617135253554</v>
      </c>
      <c r="F80" s="145"/>
      <c r="G80" s="211" t="s">
        <v>200</v>
      </c>
      <c r="H80" s="211"/>
      <c r="I80" s="146">
        <f>K23</f>
        <v>1313.5628046968125</v>
      </c>
      <c r="J80" s="146">
        <f>K57</f>
        <v>1197.7326235660619</v>
      </c>
      <c r="K80" s="146">
        <f t="shared" ref="K80:K82" si="3">I80-J80</f>
        <v>115.83018113075059</v>
      </c>
      <c r="L80" s="145"/>
    </row>
    <row r="81" spans="1:12" x14ac:dyDescent="0.25">
      <c r="A81" s="211" t="s">
        <v>269</v>
      </c>
      <c r="B81" s="211"/>
      <c r="C81" s="146">
        <f>K8+K9</f>
        <v>-5.7892057291214103</v>
      </c>
      <c r="D81" s="146">
        <f>E58</f>
        <v>60.76</v>
      </c>
      <c r="E81" s="146">
        <f t="shared" si="2"/>
        <v>-66.549205729121411</v>
      </c>
      <c r="F81" s="145"/>
      <c r="G81" s="211" t="s">
        <v>269</v>
      </c>
      <c r="H81" s="211"/>
      <c r="I81" s="146">
        <f>K24+K25</f>
        <v>375.8520854246388</v>
      </c>
      <c r="J81" s="146">
        <f>K58</f>
        <v>303.79000000000002</v>
      </c>
      <c r="K81" s="146">
        <f t="shared" si="3"/>
        <v>72.062085424638781</v>
      </c>
      <c r="L81" s="145"/>
    </row>
    <row r="82" spans="1:12" x14ac:dyDescent="0.25">
      <c r="A82" s="211" t="s">
        <v>68</v>
      </c>
      <c r="B82" s="211"/>
      <c r="C82" s="146">
        <f>K10+K11</f>
        <v>124.27373595610146</v>
      </c>
      <c r="D82" s="146">
        <f>E60</f>
        <v>74.03</v>
      </c>
      <c r="E82" s="146">
        <f t="shared" si="2"/>
        <v>50.24373595610146</v>
      </c>
      <c r="F82" s="145"/>
      <c r="G82" s="211" t="s">
        <v>68</v>
      </c>
      <c r="H82" s="211"/>
      <c r="I82" s="146">
        <f>K26+K27</f>
        <v>137.81027465725239</v>
      </c>
      <c r="J82" s="146">
        <f>K60</f>
        <v>113.42</v>
      </c>
      <c r="K82" s="146">
        <f t="shared" si="3"/>
        <v>24.390274657252391</v>
      </c>
      <c r="L82" s="145"/>
    </row>
  </sheetData>
  <mergeCells count="112">
    <mergeCell ref="AI4:AI5"/>
    <mergeCell ref="Y3:Y5"/>
    <mergeCell ref="Z3:Z5"/>
    <mergeCell ref="AA4:AA5"/>
    <mergeCell ref="AB4:AB5"/>
    <mergeCell ref="AC4:AC5"/>
    <mergeCell ref="AE3:AE5"/>
    <mergeCell ref="AF3:AF5"/>
    <mergeCell ref="AG4:AG5"/>
    <mergeCell ref="AH4:AH5"/>
    <mergeCell ref="K20:K21"/>
    <mergeCell ref="K37:K38"/>
    <mergeCell ref="K54:K55"/>
    <mergeCell ref="M3:M5"/>
    <mergeCell ref="N3:N5"/>
    <mergeCell ref="O4:O5"/>
    <mergeCell ref="P4:P5"/>
    <mergeCell ref="Q4:Q5"/>
    <mergeCell ref="S3:S5"/>
    <mergeCell ref="H36:H38"/>
    <mergeCell ref="H53:H55"/>
    <mergeCell ref="I4:I5"/>
    <mergeCell ref="I20:I21"/>
    <mergeCell ref="I37:I38"/>
    <mergeCell ref="I54:I55"/>
    <mergeCell ref="J4:J5"/>
    <mergeCell ref="J20:J21"/>
    <mergeCell ref="J37:J38"/>
    <mergeCell ref="J54:J55"/>
    <mergeCell ref="A78:B78"/>
    <mergeCell ref="G78:H78"/>
    <mergeCell ref="A79:B79"/>
    <mergeCell ref="G79:H79"/>
    <mergeCell ref="A80:B80"/>
    <mergeCell ref="G80:H80"/>
    <mergeCell ref="A81:B81"/>
    <mergeCell ref="G81:H81"/>
    <mergeCell ref="A82:B82"/>
    <mergeCell ref="G82:H82"/>
    <mergeCell ref="A72:B72"/>
    <mergeCell ref="G72:H72"/>
    <mergeCell ref="A73:B73"/>
    <mergeCell ref="G73:H73"/>
    <mergeCell ref="A74:B74"/>
    <mergeCell ref="G74:H74"/>
    <mergeCell ref="A75:B75"/>
    <mergeCell ref="A77:F77"/>
    <mergeCell ref="G77:L77"/>
    <mergeCell ref="C53:E53"/>
    <mergeCell ref="I53:K53"/>
    <mergeCell ref="A68:F68"/>
    <mergeCell ref="G68:L68"/>
    <mergeCell ref="A69:B69"/>
    <mergeCell ref="G69:H69"/>
    <mergeCell ref="A70:B70"/>
    <mergeCell ref="G70:H70"/>
    <mergeCell ref="A71:B71"/>
    <mergeCell ref="G71:H71"/>
    <mergeCell ref="A53:A55"/>
    <mergeCell ref="B53:B55"/>
    <mergeCell ref="C54:C55"/>
    <mergeCell ref="D54:D55"/>
    <mergeCell ref="E54:E55"/>
    <mergeCell ref="G53:G55"/>
    <mergeCell ref="A17:E17"/>
    <mergeCell ref="G17:K17"/>
    <mergeCell ref="C19:E19"/>
    <mergeCell ref="I19:K19"/>
    <mergeCell ref="A34:E34"/>
    <mergeCell ref="G34:K34"/>
    <mergeCell ref="C36:E36"/>
    <mergeCell ref="I36:K36"/>
    <mergeCell ref="A51:E51"/>
    <mergeCell ref="G51:K51"/>
    <mergeCell ref="A19:A21"/>
    <mergeCell ref="A36:A38"/>
    <mergeCell ref="B19:B21"/>
    <mergeCell ref="B36:B38"/>
    <mergeCell ref="C20:C21"/>
    <mergeCell ref="C37:C38"/>
    <mergeCell ref="D20:D21"/>
    <mergeCell ref="D37:D38"/>
    <mergeCell ref="E20:E21"/>
    <mergeCell ref="E37:E38"/>
    <mergeCell ref="E43:E44"/>
    <mergeCell ref="G19:G21"/>
    <mergeCell ref="G36:G38"/>
    <mergeCell ref="H19:H21"/>
    <mergeCell ref="A1:E1"/>
    <mergeCell ref="G1:K1"/>
    <mergeCell ref="M1:Q1"/>
    <mergeCell ref="S1:W1"/>
    <mergeCell ref="Y1:AC1"/>
    <mergeCell ref="AE1:AI1"/>
    <mergeCell ref="C3:E3"/>
    <mergeCell ref="I3:K3"/>
    <mergeCell ref="O3:Q3"/>
    <mergeCell ref="U3:W3"/>
    <mergeCell ref="AA3:AC3"/>
    <mergeCell ref="AG3:AI3"/>
    <mergeCell ref="A3:A5"/>
    <mergeCell ref="B3:B5"/>
    <mergeCell ref="C4:C5"/>
    <mergeCell ref="D4:D5"/>
    <mergeCell ref="E4:E5"/>
    <mergeCell ref="G3:G5"/>
    <mergeCell ref="H3:H5"/>
    <mergeCell ref="K4:K5"/>
    <mergeCell ref="T3:T5"/>
    <mergeCell ref="U4:U5"/>
    <mergeCell ref="V4:V5"/>
    <mergeCell ref="W4:W5"/>
  </mergeCells>
  <phoneticPr fontId="68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S74"/>
  <sheetViews>
    <sheetView topLeftCell="A19" zoomScale="130" zoomScaleNormal="130" workbookViewId="0">
      <selection activeCell="D24" sqref="D24"/>
    </sheetView>
  </sheetViews>
  <sheetFormatPr defaultColWidth="9" defaultRowHeight="14.4" x14ac:dyDescent="0.25"/>
  <cols>
    <col min="2" max="2" width="15" customWidth="1"/>
    <col min="3" max="3" width="11.109375" style="22" customWidth="1"/>
    <col min="4" max="4" width="11.21875" style="22" customWidth="1"/>
    <col min="5" max="8" width="10.6640625" customWidth="1"/>
    <col min="9" max="9" width="11.21875" customWidth="1"/>
  </cols>
  <sheetData>
    <row r="1" spans="1:19" ht="20.100000000000001" customHeight="1" x14ac:dyDescent="0.25">
      <c r="A1" t="s">
        <v>275</v>
      </c>
    </row>
    <row r="2" spans="1:19" ht="30" customHeight="1" x14ac:dyDescent="0.25">
      <c r="A2" s="242" t="s">
        <v>276</v>
      </c>
      <c r="B2" s="242"/>
      <c r="C2" s="242"/>
      <c r="D2" s="23" t="s">
        <v>277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5.2" customHeight="1" x14ac:dyDescent="0.25">
      <c r="A3" s="24">
        <v>1</v>
      </c>
      <c r="B3" s="25" t="s">
        <v>278</v>
      </c>
      <c r="C3" s="26">
        <f>D3/1.13-600</f>
        <v>5152.2123893805319</v>
      </c>
      <c r="D3" s="26">
        <v>6500</v>
      </c>
      <c r="E3" s="27"/>
      <c r="F3" s="27"/>
      <c r="G3" s="27"/>
      <c r="H3" s="27"/>
      <c r="I3" s="27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5.2" customHeight="1" x14ac:dyDescent="0.25">
      <c r="A4" s="7">
        <v>2</v>
      </c>
      <c r="B4" s="28" t="s">
        <v>189</v>
      </c>
      <c r="C4" s="29">
        <f>D4/1.13</f>
        <v>12212.389380530974</v>
      </c>
      <c r="D4" s="30">
        <v>13800</v>
      </c>
      <c r="E4" s="27"/>
      <c r="F4" s="27"/>
      <c r="G4" s="27"/>
      <c r="H4" s="27"/>
      <c r="I4" s="27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5.2" customHeight="1" x14ac:dyDescent="0.25">
      <c r="A5" s="31">
        <v>3</v>
      </c>
      <c r="B5" s="32" t="s">
        <v>188</v>
      </c>
      <c r="C5" s="29">
        <f>D5/1.13</f>
        <v>5088.4955752212391</v>
      </c>
      <c r="D5" s="30">
        <v>5750</v>
      </c>
      <c r="E5" s="27"/>
      <c r="F5" s="27"/>
      <c r="G5" s="27"/>
      <c r="H5" s="27"/>
      <c r="I5" s="27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5.2" customHeight="1" x14ac:dyDescent="0.25">
      <c r="A6" s="31">
        <v>4</v>
      </c>
      <c r="B6" s="32" t="s">
        <v>279</v>
      </c>
      <c r="C6" s="29">
        <f>D6/1.13</f>
        <v>1221.2389380530974</v>
      </c>
      <c r="D6" s="30">
        <v>1380</v>
      </c>
      <c r="E6" s="27"/>
      <c r="F6" s="27"/>
      <c r="G6" s="27"/>
      <c r="H6" s="27"/>
      <c r="I6" s="27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5.2" customHeight="1" x14ac:dyDescent="0.25">
      <c r="A7" s="33">
        <v>5</v>
      </c>
      <c r="B7" s="34" t="s">
        <v>267</v>
      </c>
      <c r="C7" s="35">
        <f>D7/1.13</f>
        <v>1420.353982300885</v>
      </c>
      <c r="D7" s="36">
        <v>1605</v>
      </c>
      <c r="E7" s="27"/>
      <c r="F7" s="27"/>
      <c r="G7" s="27"/>
      <c r="H7" s="27"/>
      <c r="I7" s="27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.2" customHeight="1" x14ac:dyDescent="0.25">
      <c r="A8" s="37"/>
      <c r="B8" s="38"/>
      <c r="C8" s="37"/>
      <c r="D8" s="3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9.25" customHeight="1" x14ac:dyDescent="0.25">
      <c r="A9" s="242" t="s">
        <v>280</v>
      </c>
      <c r="B9" s="242"/>
      <c r="C9" s="242"/>
      <c r="D9" s="23" t="s">
        <v>277</v>
      </c>
      <c r="E9" s="23" t="s">
        <v>12</v>
      </c>
      <c r="F9" s="23" t="s">
        <v>213</v>
      </c>
      <c r="G9" s="23" t="s">
        <v>281</v>
      </c>
      <c r="H9" s="23" t="s">
        <v>282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20.100000000000001" customHeight="1" x14ac:dyDescent="0.25">
      <c r="A10" s="24">
        <v>1</v>
      </c>
      <c r="B10" s="25" t="s">
        <v>59</v>
      </c>
      <c r="C10" s="39">
        <f t="shared" ref="C10:C12" si="0">D10/1.13</f>
        <v>9734.5132743362847</v>
      </c>
      <c r="D10" s="40">
        <v>11000</v>
      </c>
      <c r="E10" s="41">
        <f>'硝基苯、苯胺'!X6</f>
        <v>7497.6982565202752</v>
      </c>
      <c r="F10" s="41">
        <f>'硝基苯、苯胺'!W18</f>
        <v>7751.1050653353259</v>
      </c>
      <c r="G10" s="41">
        <f>C10-E10</f>
        <v>2236.8150178160095</v>
      </c>
      <c r="H10" s="41">
        <f>C10-F10</f>
        <v>1983.4082090009588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0.100000000000001" customHeight="1" x14ac:dyDescent="0.25">
      <c r="A11" s="42">
        <v>2</v>
      </c>
      <c r="B11" s="43" t="s">
        <v>201</v>
      </c>
      <c r="C11" s="29">
        <f t="shared" si="0"/>
        <v>0</v>
      </c>
      <c r="D11" s="44"/>
      <c r="E11" s="45">
        <f>'硝基苯、苯胺'!AD6</f>
        <v>9717.5421529293526</v>
      </c>
      <c r="F11" s="45">
        <f>'硝基苯、苯胺'!AC15</f>
        <v>11104.225892735931</v>
      </c>
      <c r="G11" s="45">
        <f>C11-E11</f>
        <v>-9717.5421529293526</v>
      </c>
      <c r="H11" s="45">
        <f>C11-F11</f>
        <v>-11104.225892735931</v>
      </c>
      <c r="I11" s="2"/>
      <c r="J11" s="2"/>
      <c r="K11" s="61"/>
      <c r="L11" s="2"/>
      <c r="M11" s="2"/>
      <c r="N11" s="2"/>
      <c r="O11" s="2"/>
      <c r="P11" s="2"/>
      <c r="Q11" s="2"/>
      <c r="R11" s="2"/>
      <c r="S11" s="2"/>
    </row>
    <row r="12" spans="1:19" ht="20.100000000000001" customHeight="1" x14ac:dyDescent="0.25">
      <c r="A12" s="42">
        <v>3</v>
      </c>
      <c r="B12" s="28" t="s">
        <v>102</v>
      </c>
      <c r="C12" s="29">
        <f t="shared" si="0"/>
        <v>4690.2654867256642</v>
      </c>
      <c r="D12" s="46">
        <v>5300</v>
      </c>
      <c r="E12" s="45">
        <f>'烧碱、氯化苯、硝基氯苯'!AD6</f>
        <v>4261.9943880376786</v>
      </c>
      <c r="F12" s="45">
        <f>'烧碱、氯化苯、硝基氯苯'!AC18</f>
        <v>4899.3356521872756</v>
      </c>
      <c r="G12" s="45">
        <f t="shared" ref="G12" si="1">C12-E12</f>
        <v>428.27109868798561</v>
      </c>
      <c r="H12" s="45">
        <f t="shared" ref="H12" si="2">C12-F12</f>
        <v>-209.0701654616114</v>
      </c>
      <c r="I12" s="2"/>
      <c r="J12" s="2"/>
      <c r="K12" s="61"/>
      <c r="L12" s="2"/>
      <c r="M12" s="2"/>
      <c r="N12" s="2"/>
      <c r="O12" s="2"/>
      <c r="P12" s="2"/>
      <c r="Q12" s="2"/>
      <c r="R12" s="2"/>
      <c r="S12" s="2"/>
    </row>
    <row r="13" spans="1:19" ht="20.100000000000001" customHeight="1" x14ac:dyDescent="0.25">
      <c r="A13" s="245">
        <v>4</v>
      </c>
      <c r="B13" s="28" t="s">
        <v>203</v>
      </c>
      <c r="C13" s="29">
        <f t="shared" ref="C13:C18" si="3">D13/1.13</f>
        <v>5340.7079646017701</v>
      </c>
      <c r="D13" s="46">
        <f>D14*0.65+D15*0.35</f>
        <v>6035</v>
      </c>
      <c r="E13" s="45">
        <f>'烧碱、氯化苯、硝基氯苯'!AJ6</f>
        <v>5036.3926755289085</v>
      </c>
      <c r="F13" s="45">
        <f>'烧碱、氯化苯、硝基氯苯'!AI18</f>
        <v>6334.7909369330664</v>
      </c>
      <c r="G13" s="45">
        <f t="shared" ref="G13:G18" si="4">C13-E13</f>
        <v>304.31528907286156</v>
      </c>
      <c r="H13" s="45">
        <f t="shared" ref="H13:H18" si="5">C13-F13</f>
        <v>-994.08297233129633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0.100000000000001" customHeight="1" x14ac:dyDescent="0.25">
      <c r="A14" s="246"/>
      <c r="B14" s="28" t="s">
        <v>283</v>
      </c>
      <c r="C14" s="4">
        <f t="shared" si="3"/>
        <v>6548.6725663716825</v>
      </c>
      <c r="D14" s="46">
        <v>7400</v>
      </c>
      <c r="E14" s="47">
        <f>'烧碱、氯化苯、硝基氯苯'!AJ6</f>
        <v>5036.3926755289085</v>
      </c>
      <c r="F14" s="47">
        <f>'烧碱、氯化苯、硝基氯苯'!AI18</f>
        <v>6334.7909369330664</v>
      </c>
      <c r="G14" s="47">
        <f t="shared" si="4"/>
        <v>1512.279890842774</v>
      </c>
      <c r="H14" s="45">
        <f t="shared" si="5"/>
        <v>213.88162943861607</v>
      </c>
      <c r="I14" s="2"/>
      <c r="J14" s="2"/>
    </row>
    <row r="15" spans="1:19" ht="20.100000000000001" customHeight="1" x14ac:dyDescent="0.25">
      <c r="A15" s="247"/>
      <c r="B15" s="28" t="s">
        <v>284</v>
      </c>
      <c r="C15" s="4">
        <f t="shared" si="3"/>
        <v>3097.3451327433631</v>
      </c>
      <c r="D15" s="46">
        <v>3500</v>
      </c>
      <c r="E15" s="47">
        <f>E14</f>
        <v>5036.3926755289085</v>
      </c>
      <c r="F15" s="47">
        <f>F14</f>
        <v>6334.7909369330664</v>
      </c>
      <c r="G15" s="47">
        <f t="shared" si="4"/>
        <v>-1939.0475427855454</v>
      </c>
      <c r="H15" s="45">
        <f t="shared" si="5"/>
        <v>-3237.4458041897033</v>
      </c>
      <c r="I15" s="2"/>
      <c r="J15" s="2"/>
    </row>
    <row r="16" spans="1:19" ht="20.100000000000001" customHeight="1" x14ac:dyDescent="0.25">
      <c r="A16" s="42">
        <v>5</v>
      </c>
      <c r="B16" s="28" t="s">
        <v>285</v>
      </c>
      <c r="C16" s="29">
        <f t="shared" si="3"/>
        <v>10223.008849557524</v>
      </c>
      <c r="D16" s="46">
        <v>11552</v>
      </c>
      <c r="E16" s="45">
        <f>'TMQ、6PPD、NA'!AD6</f>
        <v>9031.5648457756924</v>
      </c>
      <c r="F16" s="45">
        <f>'TMQ、6PPD、NA'!AC16</f>
        <v>10109.176945865109</v>
      </c>
      <c r="G16" s="45">
        <f t="shared" si="4"/>
        <v>1191.4440037818313</v>
      </c>
      <c r="H16" s="45">
        <f t="shared" si="5"/>
        <v>113.83190369241493</v>
      </c>
      <c r="I16" s="2">
        <f>H16/0.57</f>
        <v>199.70509419721918</v>
      </c>
      <c r="J16" s="2"/>
      <c r="K16" s="2"/>
      <c r="L16" s="2">
        <v>14500</v>
      </c>
      <c r="M16" s="2"/>
      <c r="N16" s="2"/>
      <c r="O16" s="2"/>
      <c r="P16" s="2"/>
      <c r="Q16" s="2"/>
      <c r="R16" s="2"/>
      <c r="S16" s="2"/>
    </row>
    <row r="17" spans="1:19" ht="20.100000000000001" customHeight="1" x14ac:dyDescent="0.25">
      <c r="A17" s="42">
        <v>6</v>
      </c>
      <c r="B17" s="28" t="s">
        <v>286</v>
      </c>
      <c r="C17" s="29">
        <f t="shared" si="3"/>
        <v>24994.690265486726</v>
      </c>
      <c r="D17" s="46">
        <v>28244</v>
      </c>
      <c r="E17" s="45">
        <f>'TMQ、6PPD、NA'!AP6</f>
        <v>15028.425046923105</v>
      </c>
      <c r="F17" s="45">
        <f>'TMQ、6PPD、NA'!AO22</f>
        <v>16430.362944030956</v>
      </c>
      <c r="G17" s="45">
        <f t="shared" si="4"/>
        <v>9966.2652185636216</v>
      </c>
      <c r="H17" s="45">
        <f t="shared" si="5"/>
        <v>8564.3273214557703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0.100000000000001" customHeight="1" x14ac:dyDescent="0.25">
      <c r="A18" s="48">
        <v>7</v>
      </c>
      <c r="B18" s="34" t="s">
        <v>287</v>
      </c>
      <c r="C18" s="35">
        <f t="shared" si="3"/>
        <v>26902.654867256639</v>
      </c>
      <c r="D18" s="49">
        <v>30400</v>
      </c>
      <c r="E18" s="50">
        <f>'TMQ、6PPD、NA'!AV6</f>
        <v>12972.498907419233</v>
      </c>
      <c r="F18" s="50">
        <f>'TMQ、6PPD、NA'!AU22</f>
        <v>13596.053584266238</v>
      </c>
      <c r="G18" s="50">
        <f t="shared" si="4"/>
        <v>13930.155959837406</v>
      </c>
      <c r="H18" s="50">
        <f t="shared" si="5"/>
        <v>13306.601282990401</v>
      </c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3.75" customHeight="1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20.100000000000001" customHeight="1" x14ac:dyDescent="0.25">
      <c r="A20" s="242" t="s">
        <v>288</v>
      </c>
      <c r="B20" s="242"/>
      <c r="C20" s="242"/>
      <c r="D20" s="23" t="s">
        <v>277</v>
      </c>
      <c r="E20" s="23" t="s">
        <v>12</v>
      </c>
      <c r="F20" s="23" t="s">
        <v>213</v>
      </c>
      <c r="G20" s="23" t="s">
        <v>281</v>
      </c>
      <c r="H20" s="23" t="s">
        <v>282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20.100000000000001" customHeight="1" x14ac:dyDescent="0.25">
      <c r="A21" s="24">
        <v>1</v>
      </c>
      <c r="B21" s="25" t="s">
        <v>289</v>
      </c>
      <c r="C21" s="39">
        <f t="shared" ref="C21:C27" si="6">D21/1.13</f>
        <v>442.47787610619474</v>
      </c>
      <c r="D21" s="40">
        <v>500</v>
      </c>
      <c r="E21" s="41">
        <f>硫酸!R7</f>
        <v>296.07617587681176</v>
      </c>
      <c r="F21" s="41">
        <f>硫酸!R9</f>
        <v>515.04083227407068</v>
      </c>
      <c r="G21" s="41">
        <f>C21-E21</f>
        <v>146.40170022938298</v>
      </c>
      <c r="H21" s="41">
        <f>C21-F21</f>
        <v>-72.562956167875939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20.100000000000001" customHeight="1" x14ac:dyDescent="0.25">
      <c r="A22" s="42">
        <v>2</v>
      </c>
      <c r="B22" s="43" t="s">
        <v>290</v>
      </c>
      <c r="C22" s="29">
        <f t="shared" si="6"/>
        <v>367.25663716814165</v>
      </c>
      <c r="D22" s="46">
        <v>415</v>
      </c>
      <c r="E22" s="45">
        <f>硫酸!Q7</f>
        <v>315.7138814196615</v>
      </c>
      <c r="F22" s="45">
        <f>硫酸!Q9</f>
        <v>549.20170380245293</v>
      </c>
      <c r="G22" s="45">
        <f>C22-E22</f>
        <v>51.542755748480147</v>
      </c>
      <c r="H22" s="45">
        <f>C22-F22</f>
        <v>-181.94506663431127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20.100000000000001" customHeight="1" x14ac:dyDescent="0.25">
      <c r="A23" s="7">
        <v>3</v>
      </c>
      <c r="B23" s="43" t="s">
        <v>291</v>
      </c>
      <c r="C23" s="29">
        <f t="shared" si="6"/>
        <v>1017.6991150442478</v>
      </c>
      <c r="D23" s="46">
        <v>1150</v>
      </c>
      <c r="E23" s="45">
        <f>'烧碱、氯化苯、硝基氯苯'!X6</f>
        <v>579.19661356470158</v>
      </c>
      <c r="F23" s="45">
        <f>'烧碱、氯化苯、硝基氯苯'!W19</f>
        <v>817.8833336842489</v>
      </c>
      <c r="G23" s="45">
        <f>C23-E23</f>
        <v>438.50250147954625</v>
      </c>
      <c r="H23" s="45">
        <f>C23-F23</f>
        <v>199.81578135999894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20.100000000000001" customHeight="1" x14ac:dyDescent="0.25">
      <c r="A24" s="42">
        <v>4</v>
      </c>
      <c r="B24" s="28" t="s">
        <v>61</v>
      </c>
      <c r="C24" s="29">
        <v>17736.29</v>
      </c>
      <c r="D24" s="46">
        <f>C24*1.13</f>
        <v>20042.007699999998</v>
      </c>
      <c r="E24" s="45">
        <f>'合成氨、硝酸'!F22</f>
        <v>16749.508299315094</v>
      </c>
      <c r="F24" s="45">
        <f>'合成氨、硝酸'!E30</f>
        <v>19730.836571784239</v>
      </c>
      <c r="G24" s="45">
        <f t="shared" ref="G24:G27" si="7">C24-E24</f>
        <v>986.78170068490726</v>
      </c>
      <c r="H24" s="45">
        <f t="shared" ref="H24:H27" si="8">C24-F24</f>
        <v>-1994.546571784238</v>
      </c>
      <c r="I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20.100000000000001" customHeight="1" x14ac:dyDescent="0.25">
      <c r="A25" s="7">
        <v>5</v>
      </c>
      <c r="B25" s="28" t="s">
        <v>199</v>
      </c>
      <c r="C25" s="29">
        <f t="shared" si="6"/>
        <v>3628.318584070797</v>
      </c>
      <c r="D25" s="46">
        <v>4100</v>
      </c>
      <c r="E25" s="45">
        <f>'合成氨、硝酸'!F6</f>
        <v>3644.3566243555197</v>
      </c>
      <c r="F25" s="45">
        <f>'合成氨、硝酸'!E13</f>
        <v>4030.7287932174931</v>
      </c>
      <c r="G25" s="45">
        <f t="shared" si="7"/>
        <v>-16.038040284722683</v>
      </c>
      <c r="H25" s="45">
        <f t="shared" si="8"/>
        <v>-402.41020914669616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0.100000000000001" customHeight="1" x14ac:dyDescent="0.25">
      <c r="A26" s="7">
        <v>6</v>
      </c>
      <c r="B26" s="28" t="s">
        <v>292</v>
      </c>
      <c r="C26" s="29">
        <f t="shared" si="6"/>
        <v>663.71681415929208</v>
      </c>
      <c r="D26" s="46">
        <v>750</v>
      </c>
      <c r="E26" s="45">
        <f>'合成氨、硝酸'!L6*0.6</f>
        <v>690.61797475457934</v>
      </c>
      <c r="F26" s="45">
        <f>'合成氨、硝酸'!K14*0.6</f>
        <v>765.18221632824032</v>
      </c>
      <c r="G26" s="45">
        <f t="shared" si="7"/>
        <v>-26.901160595287251</v>
      </c>
      <c r="H26" s="45">
        <f t="shared" si="8"/>
        <v>-101.46540216894823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9" ht="20.100000000000001" customHeight="1" x14ac:dyDescent="0.25">
      <c r="A27" s="33">
        <v>7</v>
      </c>
      <c r="B27" s="34" t="s">
        <v>293</v>
      </c>
      <c r="C27" s="35">
        <f t="shared" si="6"/>
        <v>2522.1238938053098</v>
      </c>
      <c r="D27" s="51">
        <v>2850</v>
      </c>
      <c r="E27" s="50">
        <f>'合成氨、硝酸'!L22</f>
        <v>1689.4148901214512</v>
      </c>
      <c r="F27" s="50">
        <f>'合成氨、硝酸'!K30</f>
        <v>1827.2251647787036</v>
      </c>
      <c r="G27" s="50">
        <f t="shared" si="7"/>
        <v>832.70900368385855</v>
      </c>
      <c r="H27" s="50">
        <f t="shared" si="8"/>
        <v>694.89872902660613</v>
      </c>
      <c r="I27" s="2"/>
    </row>
    <row r="31" spans="1:19" ht="22.2" x14ac:dyDescent="0.25">
      <c r="A31" s="243" t="s">
        <v>294</v>
      </c>
      <c r="B31" s="243"/>
      <c r="C31" s="243"/>
      <c r="D31" s="243"/>
      <c r="E31" s="243"/>
      <c r="F31" s="243"/>
      <c r="G31" s="243"/>
      <c r="H31" s="243"/>
      <c r="I31" s="243"/>
    </row>
    <row r="32" spans="1:19" x14ac:dyDescent="0.25">
      <c r="H32" t="s">
        <v>295</v>
      </c>
    </row>
    <row r="33" spans="1:9" x14ac:dyDescent="0.25">
      <c r="A33" s="248" t="s">
        <v>296</v>
      </c>
      <c r="B33" s="250" t="s">
        <v>297</v>
      </c>
      <c r="C33" s="244" t="s">
        <v>298</v>
      </c>
      <c r="D33" s="244"/>
      <c r="E33" s="244" t="s">
        <v>299</v>
      </c>
      <c r="F33" s="244"/>
      <c r="G33" s="244" t="s">
        <v>300</v>
      </c>
      <c r="H33" s="244"/>
      <c r="I33" s="252" t="s">
        <v>54</v>
      </c>
    </row>
    <row r="34" spans="1:9" x14ac:dyDescent="0.25">
      <c r="A34" s="249"/>
      <c r="B34" s="251"/>
      <c r="C34" s="1" t="s">
        <v>301</v>
      </c>
      <c r="D34" s="1" t="s">
        <v>302</v>
      </c>
      <c r="E34" s="1" t="s">
        <v>277</v>
      </c>
      <c r="F34" s="1" t="s">
        <v>303</v>
      </c>
      <c r="G34" s="1" t="s">
        <v>304</v>
      </c>
      <c r="H34" s="1" t="s">
        <v>282</v>
      </c>
      <c r="I34" s="253"/>
    </row>
    <row r="35" spans="1:9" x14ac:dyDescent="0.25">
      <c r="A35" s="7">
        <v>1</v>
      </c>
      <c r="B35" s="28" t="s">
        <v>199</v>
      </c>
      <c r="C35" s="4">
        <f>'合成氨、硝酸'!F6</f>
        <v>3644.3566243555197</v>
      </c>
      <c r="D35" s="4">
        <f>'合成氨、硝酸'!E13</f>
        <v>4030.7287932174931</v>
      </c>
      <c r="E35" s="52">
        <f>D25</f>
        <v>4100</v>
      </c>
      <c r="F35" s="4">
        <f>E35/1.13</f>
        <v>3628.318584070797</v>
      </c>
      <c r="G35" s="53">
        <f>F35-C35</f>
        <v>-16.038040284722683</v>
      </c>
      <c r="H35" s="53">
        <f>F35-D35</f>
        <v>-402.41020914669616</v>
      </c>
      <c r="I35" s="6"/>
    </row>
    <row r="36" spans="1:9" x14ac:dyDescent="0.25">
      <c r="A36" s="7">
        <v>2</v>
      </c>
      <c r="B36" s="28" t="s">
        <v>305</v>
      </c>
      <c r="C36" s="4">
        <f>'合成氨、硝酸'!L6</f>
        <v>1151.029957924299</v>
      </c>
      <c r="D36" s="4">
        <f>'合成氨、硝酸'!K14</f>
        <v>1275.3036938804005</v>
      </c>
      <c r="E36" s="4">
        <f>E38/0.6</f>
        <v>1250</v>
      </c>
      <c r="F36" s="4">
        <f>E36/1.13</f>
        <v>1106.1946902654868</v>
      </c>
      <c r="G36" s="54">
        <f>F36-C36</f>
        <v>-44.835267658812199</v>
      </c>
      <c r="H36" s="54">
        <f>F36-D36</f>
        <v>-169.10900361491372</v>
      </c>
      <c r="I36" s="6"/>
    </row>
    <row r="37" spans="1:9" x14ac:dyDescent="0.25">
      <c r="A37" s="7"/>
      <c r="B37" s="28" t="s">
        <v>306</v>
      </c>
      <c r="C37" s="4"/>
      <c r="D37" s="4"/>
      <c r="E37" s="4"/>
      <c r="F37" s="4"/>
      <c r="G37" s="55">
        <f>G36*'合成氨、硝酸'!L7/'合成氨、硝酸'!J7</f>
        <v>-157.00616917902406</v>
      </c>
      <c r="H37" s="55">
        <f>H36*'合成氨、硝酸'!L14/'合成氨、硝酸'!J7</f>
        <v>-534.48643906059147</v>
      </c>
      <c r="I37" s="6"/>
    </row>
    <row r="38" spans="1:9" x14ac:dyDescent="0.25">
      <c r="A38" s="7"/>
      <c r="B38" s="56" t="s">
        <v>292</v>
      </c>
      <c r="C38" s="4"/>
      <c r="D38" s="4"/>
      <c r="E38" s="52">
        <f>D26</f>
        <v>750</v>
      </c>
      <c r="F38" s="4"/>
      <c r="G38" s="4">
        <f>G36*0.6</f>
        <v>-26.901160595287319</v>
      </c>
      <c r="H38" s="4">
        <f>H36*0.6</f>
        <v>-101.46540216894823</v>
      </c>
      <c r="I38" s="6"/>
    </row>
    <row r="39" spans="1:9" x14ac:dyDescent="0.25">
      <c r="A39" s="7"/>
      <c r="B39" s="28" t="s">
        <v>306</v>
      </c>
      <c r="C39" s="4"/>
      <c r="D39" s="4"/>
      <c r="E39" s="4"/>
      <c r="F39" s="4"/>
      <c r="G39" s="53">
        <f>G37*0.6</f>
        <v>-94.203701507414436</v>
      </c>
      <c r="H39" s="53">
        <f>H37*0.6</f>
        <v>-320.69186343635488</v>
      </c>
      <c r="I39" s="6"/>
    </row>
    <row r="40" spans="1:9" x14ac:dyDescent="0.25">
      <c r="A40" s="7">
        <v>3</v>
      </c>
      <c r="B40" s="28" t="s">
        <v>293</v>
      </c>
      <c r="C40" s="4">
        <f>'合成氨、硝酸'!L22</f>
        <v>1689.4148901214512</v>
      </c>
      <c r="D40" s="4">
        <f>'合成氨、硝酸'!K30</f>
        <v>1827.2251647787036</v>
      </c>
      <c r="E40" s="52">
        <f>D27</f>
        <v>2850</v>
      </c>
      <c r="F40" s="4">
        <f>E40/1.13</f>
        <v>2522.1238938053098</v>
      </c>
      <c r="G40" s="4">
        <f>F40-C40</f>
        <v>832.70900368385855</v>
      </c>
      <c r="H40" s="4">
        <f>F40-D40</f>
        <v>694.89872902660613</v>
      </c>
      <c r="I40" s="6"/>
    </row>
    <row r="41" spans="1:9" x14ac:dyDescent="0.25">
      <c r="A41" s="7"/>
      <c r="B41" s="28" t="s">
        <v>307</v>
      </c>
      <c r="C41" s="1"/>
      <c r="D41" s="1"/>
      <c r="E41" s="1"/>
      <c r="F41" s="1"/>
      <c r="G41" s="54">
        <f>G40*'合成氨、硝酸'!L24/'合成氨、硝酸'!J23</f>
        <v>314.29723821397988</v>
      </c>
      <c r="H41" s="54">
        <f>H40*'合成氨、硝酸'!L23/'合成氨、硝酸'!J23</f>
        <v>242.50074185787477</v>
      </c>
      <c r="I41" s="6"/>
    </row>
    <row r="42" spans="1:9" x14ac:dyDescent="0.25">
      <c r="A42" s="33"/>
      <c r="B42" s="34" t="s">
        <v>306</v>
      </c>
      <c r="C42" s="48"/>
      <c r="D42" s="48"/>
      <c r="E42" s="48"/>
      <c r="F42" s="48"/>
      <c r="G42" s="57">
        <f>G41/'合成氨、硝酸'!J7*2</f>
        <v>2190.2246565434139</v>
      </c>
      <c r="H42" s="57">
        <f>H41/'合成氨、硝酸'!J7*2</f>
        <v>1689.9006401245631</v>
      </c>
      <c r="I42" s="62"/>
    </row>
    <row r="45" spans="1:9" ht="22.2" x14ac:dyDescent="0.25">
      <c r="A45" s="243" t="s">
        <v>308</v>
      </c>
      <c r="B45" s="243"/>
      <c r="C45" s="243"/>
      <c r="D45" s="243"/>
      <c r="E45" s="243"/>
      <c r="F45" s="243"/>
      <c r="G45" s="243"/>
      <c r="H45" s="243"/>
      <c r="I45" s="243"/>
    </row>
    <row r="46" spans="1:9" x14ac:dyDescent="0.25">
      <c r="H46" t="s">
        <v>295</v>
      </c>
    </row>
    <row r="47" spans="1:9" x14ac:dyDescent="0.25">
      <c r="A47" s="248" t="s">
        <v>296</v>
      </c>
      <c r="B47" s="250" t="s">
        <v>297</v>
      </c>
      <c r="C47" s="244" t="s">
        <v>298</v>
      </c>
      <c r="D47" s="244"/>
      <c r="E47" s="244" t="s">
        <v>299</v>
      </c>
      <c r="F47" s="244"/>
      <c r="G47" s="244" t="s">
        <v>300</v>
      </c>
      <c r="H47" s="244"/>
      <c r="I47" s="252" t="s">
        <v>54</v>
      </c>
    </row>
    <row r="48" spans="1:9" x14ac:dyDescent="0.25">
      <c r="A48" s="249"/>
      <c r="B48" s="251"/>
      <c r="C48" s="1" t="s">
        <v>301</v>
      </c>
      <c r="D48" s="1" t="s">
        <v>302</v>
      </c>
      <c r="E48" s="1" t="s">
        <v>277</v>
      </c>
      <c r="F48" s="1" t="s">
        <v>303</v>
      </c>
      <c r="G48" s="1" t="s">
        <v>304</v>
      </c>
      <c r="H48" s="1" t="s">
        <v>282</v>
      </c>
      <c r="I48" s="253"/>
    </row>
    <row r="49" spans="1:9" x14ac:dyDescent="0.25">
      <c r="A49" s="7">
        <v>1</v>
      </c>
      <c r="B49" s="28" t="s">
        <v>186</v>
      </c>
      <c r="C49" s="4">
        <f>'TMQ、6PPD、NA'!AI6+'TMQ、6PPD、NA'!AI17+'TMQ、6PPD、NA'!AI18</f>
        <v>11053.345759755091</v>
      </c>
      <c r="D49" s="4">
        <f>'TMQ、6PPD、NA'!AI22</f>
        <v>12611.246149713403</v>
      </c>
      <c r="E49" s="52"/>
      <c r="F49" s="4"/>
      <c r="G49" s="53">
        <f>F49-C49</f>
        <v>-11053.345759755091</v>
      </c>
      <c r="H49" s="53">
        <f>F49-D49</f>
        <v>-12611.246149713403</v>
      </c>
      <c r="I49" s="6"/>
    </row>
    <row r="50" spans="1:9" x14ac:dyDescent="0.25">
      <c r="A50" s="7">
        <v>2</v>
      </c>
      <c r="B50" s="28" t="s">
        <v>309</v>
      </c>
      <c r="C50" s="4">
        <f>'TMQ、6PPD、NA'!AP6</f>
        <v>15028.425046923105</v>
      </c>
      <c r="D50" s="4">
        <f>'TMQ、6PPD、NA'!AO22</f>
        <v>16430.362944030956</v>
      </c>
      <c r="E50" s="4">
        <f>D17</f>
        <v>28244</v>
      </c>
      <c r="F50" s="4">
        <f>E50/1.13</f>
        <v>24994.690265486726</v>
      </c>
      <c r="G50" s="54">
        <f>F50-C50</f>
        <v>9966.2652185636216</v>
      </c>
      <c r="H50" s="54">
        <f>F50-D50</f>
        <v>8564.3273214557703</v>
      </c>
      <c r="I50" s="6"/>
    </row>
    <row r="51" spans="1:9" x14ac:dyDescent="0.25">
      <c r="A51" s="7"/>
      <c r="B51" s="28" t="s">
        <v>310</v>
      </c>
      <c r="C51" s="4"/>
      <c r="D51" s="4"/>
      <c r="E51" s="4"/>
      <c r="F51" s="4"/>
      <c r="G51" s="55">
        <f>G50*'TMQ、6PPD、NA'!AP7/'TMQ、6PPD、NA'!AN7</f>
        <v>8363.2864702855877</v>
      </c>
      <c r="H51" s="55">
        <f>H50*'TMQ、6PPD、NA'!AP16/'TMQ、6PPD、NA'!AN7</f>
        <v>6573.6125443797673</v>
      </c>
      <c r="I51" s="6"/>
    </row>
    <row r="52" spans="1:9" x14ac:dyDescent="0.25">
      <c r="A52" s="7">
        <v>3</v>
      </c>
      <c r="B52" s="28" t="s">
        <v>311</v>
      </c>
      <c r="C52" s="4">
        <f>'TMQ、6PPD、NA'!AV6</f>
        <v>12972.498907419233</v>
      </c>
      <c r="D52" s="4">
        <f>'TMQ、6PPD、NA'!AU22</f>
        <v>13596.053584266238</v>
      </c>
      <c r="E52" s="52">
        <f>D18</f>
        <v>30400</v>
      </c>
      <c r="F52" s="4">
        <f>E52/1.13</f>
        <v>26902.654867256639</v>
      </c>
      <c r="G52" s="4">
        <f>F52-C52</f>
        <v>13930.155959837406</v>
      </c>
      <c r="H52" s="4">
        <f>F52-D52</f>
        <v>13306.601282990401</v>
      </c>
      <c r="I52" s="6"/>
    </row>
    <row r="53" spans="1:9" x14ac:dyDescent="0.25">
      <c r="A53" s="33"/>
      <c r="B53" s="34" t="s">
        <v>310</v>
      </c>
      <c r="C53" s="48"/>
      <c r="D53" s="48"/>
      <c r="E53" s="48"/>
      <c r="F53" s="48"/>
      <c r="G53" s="57">
        <f>G52*'TMQ、6PPD、NA'!AV7/'TMQ、6PPD、NA'!AT7</f>
        <v>13542.234766574826</v>
      </c>
      <c r="H53" s="57">
        <f>H52*'TMQ、6PPD、NA'!AV9/'TMQ、6PPD、NA'!AT7</f>
        <v>12342.759842465037</v>
      </c>
      <c r="I53" s="62"/>
    </row>
    <row r="55" spans="1:9" ht="22.2" x14ac:dyDescent="0.25">
      <c r="A55" s="243" t="s">
        <v>312</v>
      </c>
      <c r="B55" s="243"/>
      <c r="C55" s="243"/>
      <c r="D55" s="243"/>
      <c r="E55" s="243"/>
      <c r="F55" s="243"/>
      <c r="G55" s="243"/>
      <c r="H55" s="243"/>
      <c r="I55" s="243"/>
    </row>
    <row r="56" spans="1:9" x14ac:dyDescent="0.25">
      <c r="H56" t="s">
        <v>295</v>
      </c>
    </row>
    <row r="57" spans="1:9" x14ac:dyDescent="0.25">
      <c r="A57" s="248" t="s">
        <v>296</v>
      </c>
      <c r="B57" s="250" t="s">
        <v>297</v>
      </c>
      <c r="C57" s="244" t="s">
        <v>298</v>
      </c>
      <c r="D57" s="244"/>
      <c r="E57" s="244" t="s">
        <v>299</v>
      </c>
      <c r="F57" s="244"/>
      <c r="G57" s="244" t="s">
        <v>300</v>
      </c>
      <c r="H57" s="244"/>
      <c r="I57" s="252" t="s">
        <v>54</v>
      </c>
    </row>
    <row r="58" spans="1:9" x14ac:dyDescent="0.25">
      <c r="A58" s="249"/>
      <c r="B58" s="251"/>
      <c r="C58" s="1" t="s">
        <v>301</v>
      </c>
      <c r="D58" s="1" t="s">
        <v>302</v>
      </c>
      <c r="E58" s="1" t="s">
        <v>277</v>
      </c>
      <c r="F58" s="1" t="s">
        <v>303</v>
      </c>
      <c r="G58" s="1" t="s">
        <v>304</v>
      </c>
      <c r="H58" s="1" t="s">
        <v>282</v>
      </c>
      <c r="I58" s="253"/>
    </row>
    <row r="59" spans="1:9" x14ac:dyDescent="0.25">
      <c r="A59" s="7">
        <v>1</v>
      </c>
      <c r="B59" s="28" t="s">
        <v>60</v>
      </c>
      <c r="C59" s="4">
        <f>C40</f>
        <v>1689.4148901214512</v>
      </c>
      <c r="D59" s="4">
        <f>D40</f>
        <v>1827.2251647787036</v>
      </c>
      <c r="E59" s="52">
        <f>D27</f>
        <v>2850</v>
      </c>
      <c r="F59" s="4">
        <f>E59/1.13</f>
        <v>2522.1238938053098</v>
      </c>
      <c r="G59" s="4">
        <f>F59-C59</f>
        <v>832.70900368385855</v>
      </c>
      <c r="H59" s="4">
        <f>F59-D59</f>
        <v>694.89872902660613</v>
      </c>
      <c r="I59" s="6"/>
    </row>
    <row r="60" spans="1:9" x14ac:dyDescent="0.25">
      <c r="A60" s="7">
        <v>2</v>
      </c>
      <c r="B60" s="28" t="s">
        <v>203</v>
      </c>
      <c r="C60" s="4">
        <f>E13</f>
        <v>5036.3926755289085</v>
      </c>
      <c r="D60" s="4">
        <f>F13</f>
        <v>6334.7909369330664</v>
      </c>
      <c r="E60" s="4">
        <f>D13</f>
        <v>6035</v>
      </c>
      <c r="F60" s="4">
        <f>E60/1.13</f>
        <v>5340.7079646017701</v>
      </c>
      <c r="G60" s="54">
        <f>F60-C60</f>
        <v>304.31528907286156</v>
      </c>
      <c r="H60" s="54">
        <f>F60-D60</f>
        <v>-994.08297233129633</v>
      </c>
      <c r="I60" s="6"/>
    </row>
    <row r="61" spans="1:9" x14ac:dyDescent="0.25">
      <c r="A61" s="7"/>
      <c r="B61" s="28" t="s">
        <v>313</v>
      </c>
      <c r="C61" s="4"/>
      <c r="D61" s="4"/>
      <c r="E61" s="4"/>
      <c r="F61" s="4"/>
      <c r="G61" s="55">
        <f>G60*'烧碱、氯化苯、硝基氯苯'!AJ8/'烧碱、氯化苯、硝基氯苯'!AH8</f>
        <v>110.40691027183323</v>
      </c>
      <c r="H61" s="55">
        <f>H60*'烧碱、氯化苯、硝基氯苯'!AJ18/'烧碱、氯化苯、硝基氯苯'!AH8</f>
        <v>-286.73612768050668</v>
      </c>
      <c r="I61" s="6"/>
    </row>
    <row r="62" spans="1:9" x14ac:dyDescent="0.25">
      <c r="A62" s="31">
        <v>3</v>
      </c>
      <c r="B62" s="32" t="s">
        <v>59</v>
      </c>
      <c r="C62" s="58">
        <f>E10</f>
        <v>7497.6982565202752</v>
      </c>
      <c r="D62" s="58">
        <f>F10</f>
        <v>7751.1050653353259</v>
      </c>
      <c r="E62" s="59">
        <f>D10</f>
        <v>11000</v>
      </c>
      <c r="F62" s="4">
        <f t="shared" ref="F62" si="9">E62/1.13</f>
        <v>9734.5132743362847</v>
      </c>
      <c r="G62" s="54">
        <f>F62-C62</f>
        <v>2236.8150178160095</v>
      </c>
      <c r="H62" s="54">
        <f>F62-D62</f>
        <v>1983.4082090009588</v>
      </c>
      <c r="I62" s="63"/>
    </row>
    <row r="63" spans="1:9" x14ac:dyDescent="0.25">
      <c r="A63" s="31"/>
      <c r="B63" s="60" t="s">
        <v>314</v>
      </c>
      <c r="C63" s="31"/>
      <c r="D63" s="31"/>
      <c r="E63" s="31"/>
      <c r="F63" s="31"/>
      <c r="G63" s="31">
        <f>G62*'硝基苯、苯胺'!X7/'硝基苯、苯胺'!V7</f>
        <v>1353.9352927270843</v>
      </c>
      <c r="H63" s="31">
        <f>H62*'硝基苯、苯胺'!X18/'硝基苯、苯胺'!V7</f>
        <v>1161.2996098066185</v>
      </c>
      <c r="I63" s="63"/>
    </row>
    <row r="64" spans="1:9" x14ac:dyDescent="0.25">
      <c r="A64" s="33"/>
      <c r="B64" s="34" t="s">
        <v>313</v>
      </c>
      <c r="C64" s="48"/>
      <c r="D64" s="48"/>
      <c r="E64" s="48"/>
      <c r="F64" s="48"/>
      <c r="G64" s="57">
        <f>G63*'硝基苯、苯胺'!R8/'硝基苯、苯胺'!P8</f>
        <v>554.83686536970743</v>
      </c>
      <c r="H64" s="57">
        <f>H63*'硝基苯、苯胺'!R18/'硝基苯、苯胺'!P8</f>
        <v>467.56344559476366</v>
      </c>
      <c r="I64" s="62"/>
    </row>
    <row r="67" spans="1:9" ht="22.2" x14ac:dyDescent="0.25">
      <c r="A67" s="243" t="s">
        <v>315</v>
      </c>
      <c r="B67" s="243"/>
      <c r="C67" s="243"/>
      <c r="D67" s="243"/>
      <c r="E67" s="243"/>
      <c r="F67" s="243"/>
      <c r="G67" s="243"/>
      <c r="H67" s="243"/>
      <c r="I67" s="243"/>
    </row>
    <row r="68" spans="1:9" x14ac:dyDescent="0.25">
      <c r="H68" t="s">
        <v>295</v>
      </c>
    </row>
    <row r="69" spans="1:9" x14ac:dyDescent="0.25">
      <c r="A69" s="248" t="s">
        <v>296</v>
      </c>
      <c r="B69" s="250" t="s">
        <v>297</v>
      </c>
      <c r="C69" s="244" t="s">
        <v>298</v>
      </c>
      <c r="D69" s="244"/>
      <c r="E69" s="244" t="s">
        <v>299</v>
      </c>
      <c r="F69" s="244"/>
      <c r="G69" s="244" t="s">
        <v>300</v>
      </c>
      <c r="H69" s="244"/>
      <c r="I69" s="252" t="s">
        <v>54</v>
      </c>
    </row>
    <row r="70" spans="1:9" x14ac:dyDescent="0.25">
      <c r="A70" s="249"/>
      <c r="B70" s="251"/>
      <c r="C70" s="1" t="s">
        <v>301</v>
      </c>
      <c r="D70" s="1" t="s">
        <v>302</v>
      </c>
      <c r="E70" s="1" t="s">
        <v>277</v>
      </c>
      <c r="F70" s="1" t="s">
        <v>303</v>
      </c>
      <c r="G70" s="1" t="s">
        <v>304</v>
      </c>
      <c r="H70" s="1" t="s">
        <v>282</v>
      </c>
      <c r="I70" s="253"/>
    </row>
    <row r="71" spans="1:9" x14ac:dyDescent="0.25">
      <c r="A71" s="7">
        <v>1</v>
      </c>
      <c r="B71" s="28" t="s">
        <v>102</v>
      </c>
      <c r="C71" s="4">
        <f>E12</f>
        <v>4261.9943880376786</v>
      </c>
      <c r="D71" s="4">
        <f>F12</f>
        <v>4899.3356521872756</v>
      </c>
      <c r="E71" s="52">
        <f>D12</f>
        <v>5300</v>
      </c>
      <c r="F71" s="4">
        <f>E71/1.13</f>
        <v>4690.2654867256642</v>
      </c>
      <c r="G71" s="4">
        <f>F71-C71</f>
        <v>428.27109868798561</v>
      </c>
      <c r="H71" s="4">
        <f>F71-D71</f>
        <v>-209.0701654616114</v>
      </c>
      <c r="I71" s="6"/>
    </row>
    <row r="72" spans="1:9" x14ac:dyDescent="0.25">
      <c r="A72" s="7">
        <v>2</v>
      </c>
      <c r="B72" s="28" t="s">
        <v>203</v>
      </c>
      <c r="C72" s="4">
        <f>E13</f>
        <v>5036.3926755289085</v>
      </c>
      <c r="D72" s="4">
        <f>F13</f>
        <v>6334.7909369330664</v>
      </c>
      <c r="E72" s="4">
        <f>D13</f>
        <v>6035</v>
      </c>
      <c r="F72" s="4">
        <f>E72/1.13</f>
        <v>5340.7079646017701</v>
      </c>
      <c r="G72" s="54">
        <f>F72-C72</f>
        <v>304.31528907286156</v>
      </c>
      <c r="H72" s="54">
        <f>F72-D72</f>
        <v>-994.08297233129633</v>
      </c>
      <c r="I72" s="6"/>
    </row>
    <row r="73" spans="1:9" x14ac:dyDescent="0.25">
      <c r="A73" s="7"/>
      <c r="B73" s="28" t="s">
        <v>316</v>
      </c>
      <c r="C73" s="4"/>
      <c r="D73" s="4"/>
      <c r="E73" s="4"/>
      <c r="F73" s="4"/>
      <c r="G73" s="55">
        <f>G72*'烧碱、氯化苯、硝基氯苯'!AJ7/'烧碱、氯化苯、硝基氯苯'!AH7</f>
        <v>296.03385623694891</v>
      </c>
      <c r="H73" s="55">
        <f>H72*'烧碱、氯化苯、硝基氯苯'!AJ17/'烧碱、氯化苯、硝基氯苯'!AH7</f>
        <v>-768.82507979544357</v>
      </c>
      <c r="I73" s="6"/>
    </row>
    <row r="74" spans="1:9" x14ac:dyDescent="0.25">
      <c r="A74" s="33"/>
      <c r="B74" s="34"/>
      <c r="C74" s="48"/>
      <c r="D74" s="48"/>
      <c r="E74" s="48"/>
      <c r="F74" s="48"/>
      <c r="G74" s="57"/>
      <c r="H74" s="57"/>
      <c r="I74" s="62"/>
    </row>
  </sheetData>
  <mergeCells count="32">
    <mergeCell ref="C57:D57"/>
    <mergeCell ref="E57:F57"/>
    <mergeCell ref="G57:H57"/>
    <mergeCell ref="A67:I67"/>
    <mergeCell ref="C69:D69"/>
    <mergeCell ref="E69:F69"/>
    <mergeCell ref="G69:H69"/>
    <mergeCell ref="A57:A58"/>
    <mergeCell ref="A69:A70"/>
    <mergeCell ref="B57:B58"/>
    <mergeCell ref="B69:B70"/>
    <mergeCell ref="I57:I58"/>
    <mergeCell ref="I69:I70"/>
    <mergeCell ref="A45:I45"/>
    <mergeCell ref="C47:D47"/>
    <mergeCell ref="E47:F47"/>
    <mergeCell ref="G47:H47"/>
    <mergeCell ref="A55:I55"/>
    <mergeCell ref="A47:A48"/>
    <mergeCell ref="B47:B48"/>
    <mergeCell ref="I47:I48"/>
    <mergeCell ref="A2:C2"/>
    <mergeCell ref="A9:C9"/>
    <mergeCell ref="A20:C20"/>
    <mergeCell ref="A31:I31"/>
    <mergeCell ref="C33:D33"/>
    <mergeCell ref="E33:F33"/>
    <mergeCell ref="G33:H33"/>
    <mergeCell ref="A13:A15"/>
    <mergeCell ref="A33:A34"/>
    <mergeCell ref="B33:B34"/>
    <mergeCell ref="I33:I34"/>
  </mergeCells>
  <phoneticPr fontId="68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1:V73"/>
  <sheetViews>
    <sheetView zoomScale="130" zoomScaleNormal="130" workbookViewId="0">
      <selection activeCell="F15" sqref="B1:F15"/>
    </sheetView>
  </sheetViews>
  <sheetFormatPr defaultColWidth="9" defaultRowHeight="14.4" x14ac:dyDescent="0.25"/>
  <cols>
    <col min="1" max="1" width="2.21875" customWidth="1"/>
    <col min="2" max="2" width="7.109375" customWidth="1"/>
    <col min="3" max="3" width="17.77734375" customWidth="1"/>
    <col min="4" max="4" width="10.6640625" customWidth="1"/>
    <col min="5" max="5" width="15.21875" customWidth="1"/>
    <col min="6" max="6" width="11.6640625" customWidth="1"/>
    <col min="7" max="7" width="13.109375" customWidth="1"/>
    <col min="8" max="9" width="11.33203125" customWidth="1"/>
    <col min="10" max="10" width="9.33203125" customWidth="1"/>
    <col min="12" max="12" width="9.33203125" customWidth="1"/>
    <col min="14" max="14" width="9.33203125" customWidth="1"/>
    <col min="15" max="15" width="9.44140625" customWidth="1"/>
    <col min="16" max="16" width="20.33203125" customWidth="1"/>
    <col min="17" max="17" width="9.109375" customWidth="1"/>
    <col min="18" max="18" width="9.6640625" customWidth="1"/>
    <col min="19" max="20" width="9.44140625" customWidth="1"/>
    <col min="21" max="21" width="12.6640625" customWidth="1"/>
    <col min="22" max="22" width="10.44140625" customWidth="1"/>
  </cols>
  <sheetData>
    <row r="1" spans="2:13" ht="35.25" customHeight="1" x14ac:dyDescent="0.25">
      <c r="B1" s="1" t="s">
        <v>296</v>
      </c>
      <c r="C1" s="1" t="s">
        <v>317</v>
      </c>
      <c r="D1" s="1" t="s">
        <v>281</v>
      </c>
      <c r="E1" s="1" t="s">
        <v>282</v>
      </c>
      <c r="F1" s="196" t="s">
        <v>350</v>
      </c>
      <c r="G1" s="2"/>
      <c r="H1" s="2"/>
      <c r="I1" s="2"/>
      <c r="J1" s="2"/>
      <c r="K1" s="2"/>
      <c r="L1" s="2"/>
      <c r="M1" s="2"/>
    </row>
    <row r="2" spans="2:13" ht="35.25" customHeight="1" x14ac:dyDescent="0.25">
      <c r="B2" s="1">
        <v>1</v>
      </c>
      <c r="C2" s="1" t="s">
        <v>311</v>
      </c>
      <c r="D2" s="3">
        <f>结果和效益情况!G18</f>
        <v>13930.155959837406</v>
      </c>
      <c r="E2" s="3">
        <f>结果和效益情况!H18</f>
        <v>13306.601282990401</v>
      </c>
      <c r="F2" s="2">
        <v>90</v>
      </c>
      <c r="G2" s="2"/>
      <c r="H2" s="2"/>
      <c r="I2" s="2"/>
      <c r="J2" s="2"/>
      <c r="K2" s="2"/>
      <c r="L2" s="2"/>
      <c r="M2" s="2"/>
    </row>
    <row r="3" spans="2:13" ht="25.2" customHeight="1" x14ac:dyDescent="0.25">
      <c r="B3" s="1">
        <v>2</v>
      </c>
      <c r="C3" s="1" t="s">
        <v>286</v>
      </c>
      <c r="D3" s="4">
        <f>结果和效益情况!G17</f>
        <v>9966.2652185636216</v>
      </c>
      <c r="E3" s="4">
        <f>结果和效益情况!H17</f>
        <v>8564.3273214557703</v>
      </c>
      <c r="F3" s="2">
        <v>80</v>
      </c>
      <c r="G3" s="2"/>
      <c r="H3" s="2"/>
      <c r="I3" s="2"/>
      <c r="J3" s="2"/>
      <c r="K3" s="2"/>
      <c r="L3" s="2"/>
    </row>
    <row r="4" spans="2:13" ht="25.2" customHeight="1" x14ac:dyDescent="0.25">
      <c r="B4" s="1">
        <v>3</v>
      </c>
      <c r="C4" s="1" t="s">
        <v>59</v>
      </c>
      <c r="D4" s="4">
        <f>结果和效益情况!G10</f>
        <v>2236.8150178160095</v>
      </c>
      <c r="E4" s="4">
        <f>结果和效益情况!H10</f>
        <v>1983.4082090009588</v>
      </c>
      <c r="F4" s="2">
        <v>70</v>
      </c>
      <c r="G4" s="2"/>
      <c r="H4" s="2"/>
      <c r="I4" s="2"/>
      <c r="J4" s="2"/>
      <c r="K4" s="2"/>
      <c r="L4" s="2"/>
    </row>
    <row r="5" spans="2:13" ht="25.2" customHeight="1" x14ac:dyDescent="0.25">
      <c r="B5" s="1">
        <v>4</v>
      </c>
      <c r="C5" s="1" t="s">
        <v>293</v>
      </c>
      <c r="D5" s="4">
        <f>结果和效益情况!G27</f>
        <v>832.70900368385855</v>
      </c>
      <c r="E5" s="4">
        <f>结果和效益情况!H27</f>
        <v>694.89872902660613</v>
      </c>
      <c r="F5" s="2">
        <v>60</v>
      </c>
      <c r="G5" s="2"/>
      <c r="H5" s="2"/>
      <c r="I5" s="2"/>
      <c r="J5" s="2"/>
      <c r="K5" s="2"/>
      <c r="L5" s="2"/>
    </row>
    <row r="6" spans="2:13" ht="25.2" customHeight="1" x14ac:dyDescent="0.25">
      <c r="B6" s="1">
        <v>5</v>
      </c>
      <c r="C6" s="188" t="s">
        <v>349</v>
      </c>
      <c r="D6" s="4">
        <f>结果和效益情况!G23</f>
        <v>438.50250147954625</v>
      </c>
      <c r="E6" s="4">
        <f>结果和效益情况!H23</f>
        <v>199.81578135999894</v>
      </c>
      <c r="F6" s="2">
        <v>50</v>
      </c>
      <c r="G6" s="2"/>
      <c r="H6" s="2"/>
      <c r="I6" s="2"/>
      <c r="J6" s="2"/>
      <c r="K6" s="2"/>
      <c r="L6" s="2"/>
    </row>
    <row r="7" spans="2:13" ht="25.2" customHeight="1" x14ac:dyDescent="0.25">
      <c r="B7" s="1">
        <v>6</v>
      </c>
      <c r="C7" s="1" t="s">
        <v>285</v>
      </c>
      <c r="D7" s="4">
        <f>结果和效益情况!G16</f>
        <v>1191.4440037818313</v>
      </c>
      <c r="E7" s="4">
        <f>结果和效益情况!H16</f>
        <v>113.83190369241493</v>
      </c>
      <c r="F7" s="2">
        <v>40</v>
      </c>
      <c r="G7" s="2"/>
      <c r="H7" s="2"/>
      <c r="I7" s="2"/>
      <c r="J7" s="2"/>
      <c r="K7" s="2"/>
      <c r="L7" s="2"/>
    </row>
    <row r="8" spans="2:13" ht="25.2" customHeight="1" x14ac:dyDescent="0.25">
      <c r="B8" s="1">
        <v>7</v>
      </c>
      <c r="C8" s="1" t="s">
        <v>102</v>
      </c>
      <c r="D8" s="5">
        <f>结果和效益情况!G12</f>
        <v>428.27109868798561</v>
      </c>
      <c r="E8" s="4">
        <f>结果和效益情况!H12</f>
        <v>-209.0701654616114</v>
      </c>
      <c r="F8" s="2">
        <v>30</v>
      </c>
      <c r="G8" s="2"/>
      <c r="H8" s="2"/>
      <c r="I8" s="2"/>
      <c r="J8" s="2"/>
      <c r="K8" s="2"/>
      <c r="L8" s="2"/>
    </row>
    <row r="9" spans="2:13" ht="25.2" customHeight="1" x14ac:dyDescent="0.25">
      <c r="B9" s="1">
        <v>8</v>
      </c>
      <c r="C9" s="1" t="s">
        <v>289</v>
      </c>
      <c r="D9" s="4">
        <f>结果和效益情况!G21</f>
        <v>146.40170022938298</v>
      </c>
      <c r="E9" s="4">
        <f>结果和效益情况!H21</f>
        <v>-72.562956167875939</v>
      </c>
      <c r="F9" s="2">
        <v>20</v>
      </c>
      <c r="G9" s="2"/>
      <c r="H9" s="2"/>
      <c r="I9" s="2"/>
      <c r="J9" s="2"/>
      <c r="K9" s="2"/>
      <c r="L9" s="2"/>
    </row>
    <row r="10" spans="2:13" ht="25.2" customHeight="1" x14ac:dyDescent="0.25">
      <c r="B10" s="1">
        <v>9</v>
      </c>
      <c r="C10" s="1" t="s">
        <v>292</v>
      </c>
      <c r="D10" s="5">
        <f>结果和效益情况!G26</f>
        <v>-26.901160595287251</v>
      </c>
      <c r="E10" s="4">
        <f>结果和效益情况!H26</f>
        <v>-101.46540216894823</v>
      </c>
      <c r="F10" s="2">
        <v>10</v>
      </c>
      <c r="G10" s="2"/>
      <c r="H10" s="2"/>
      <c r="I10" s="2"/>
      <c r="J10" s="2"/>
      <c r="K10" s="2"/>
      <c r="L10" s="2"/>
    </row>
    <row r="11" spans="2:13" ht="25.2" customHeight="1" x14ac:dyDescent="0.25">
      <c r="B11" s="1">
        <v>10</v>
      </c>
      <c r="C11" s="1" t="s">
        <v>290</v>
      </c>
      <c r="D11" s="4">
        <f>结果和效益情况!G22</f>
        <v>51.542755748480147</v>
      </c>
      <c r="E11" s="4">
        <f>结果和效益情况!H22</f>
        <v>-181.94506663431127</v>
      </c>
      <c r="F11" s="2">
        <v>10</v>
      </c>
      <c r="G11" s="2"/>
      <c r="H11" s="2"/>
      <c r="I11" s="2"/>
      <c r="J11" s="2"/>
      <c r="K11" s="2"/>
      <c r="L11" s="2"/>
    </row>
    <row r="12" spans="2:13" ht="25.2" customHeight="1" x14ac:dyDescent="0.25">
      <c r="B12" s="1">
        <v>11</v>
      </c>
      <c r="C12" s="189" t="s">
        <v>199</v>
      </c>
      <c r="D12" s="4">
        <f>结果和效益情况!G25</f>
        <v>-16.038040284722683</v>
      </c>
      <c r="E12" s="4">
        <f>结果和效益情况!H25</f>
        <v>-402.41020914669616</v>
      </c>
      <c r="F12" s="2">
        <v>10</v>
      </c>
      <c r="G12" s="65">
        <v>-241.18</v>
      </c>
      <c r="H12" s="27">
        <f t="shared" ref="H12" si="0">F12-D12</f>
        <v>26.038040284722683</v>
      </c>
      <c r="I12" s="27">
        <f t="shared" ref="I12" si="1">G12-E12</f>
        <v>161.23020914669615</v>
      </c>
      <c r="J12" s="2"/>
      <c r="K12" s="2"/>
      <c r="L12" s="2"/>
    </row>
    <row r="13" spans="2:13" ht="25.2" customHeight="1" x14ac:dyDescent="0.25">
      <c r="B13" s="1">
        <v>12</v>
      </c>
      <c r="C13" s="1" t="s">
        <v>203</v>
      </c>
      <c r="D13" s="4">
        <f>结果和效益情况!G13</f>
        <v>304.31528907286156</v>
      </c>
      <c r="E13" s="4">
        <f>结果和效益情况!H13</f>
        <v>-994.08297233129633</v>
      </c>
      <c r="F13" s="2">
        <v>10</v>
      </c>
      <c r="G13" s="2"/>
      <c r="H13" s="27"/>
      <c r="I13" s="27"/>
      <c r="J13" s="2"/>
      <c r="K13" s="2"/>
      <c r="L13" s="2"/>
    </row>
    <row r="14" spans="2:13" ht="25.2" customHeight="1" x14ac:dyDescent="0.25">
      <c r="B14" s="1">
        <v>13</v>
      </c>
      <c r="C14" s="189" t="s">
        <v>61</v>
      </c>
      <c r="D14" s="4">
        <f>结果和效益情况!G24</f>
        <v>986.78170068490726</v>
      </c>
      <c r="E14" s="4">
        <f>结果和效益情况!H24</f>
        <v>-1994.546571784238</v>
      </c>
      <c r="F14" s="2">
        <v>5</v>
      </c>
      <c r="G14" s="2">
        <v>-1279.8399999999999</v>
      </c>
      <c r="H14" s="27">
        <f>F14-D14</f>
        <v>-981.78170068490726</v>
      </c>
      <c r="I14" s="27">
        <f>G14-E14</f>
        <v>714.70657178423812</v>
      </c>
      <c r="J14" s="2"/>
      <c r="K14" s="2"/>
      <c r="L14" s="2"/>
    </row>
    <row r="15" spans="2:13" ht="25.2" customHeight="1" x14ac:dyDescent="0.25">
      <c r="B15" s="1">
        <v>14</v>
      </c>
      <c r="C15" s="1" t="s">
        <v>201</v>
      </c>
      <c r="D15" s="4">
        <f>结果和效益情况!G11</f>
        <v>-9717.5421529293526</v>
      </c>
      <c r="E15" s="4">
        <f>结果和效益情况!H11</f>
        <v>-11104.225892735931</v>
      </c>
      <c r="F15" s="2">
        <v>5</v>
      </c>
      <c r="G15" s="2"/>
      <c r="H15" s="2"/>
      <c r="I15" s="2"/>
      <c r="J15" s="2"/>
      <c r="K15" s="2"/>
      <c r="L15" s="2"/>
    </row>
    <row r="18" spans="2:5" x14ac:dyDescent="0.25">
      <c r="B18" s="253" t="s">
        <v>318</v>
      </c>
      <c r="C18" s="254"/>
      <c r="D18" s="254"/>
      <c r="E18" s="249"/>
    </row>
    <row r="19" spans="2:5" x14ac:dyDescent="0.25">
      <c r="B19" s="1" t="s">
        <v>296</v>
      </c>
      <c r="C19" s="1" t="s">
        <v>317</v>
      </c>
      <c r="D19" s="1" t="s">
        <v>281</v>
      </c>
      <c r="E19" s="1" t="s">
        <v>282</v>
      </c>
    </row>
    <row r="20" spans="2:5" x14ac:dyDescent="0.25">
      <c r="B20" s="1">
        <v>1</v>
      </c>
      <c r="C20" s="1" t="s">
        <v>319</v>
      </c>
      <c r="D20" s="4">
        <f>结果和效益情况!G35</f>
        <v>-16.038040284722683</v>
      </c>
      <c r="E20" s="4">
        <f>结果和效益情况!H35</f>
        <v>-402.41020914669616</v>
      </c>
    </row>
    <row r="21" spans="2:5" x14ac:dyDescent="0.25">
      <c r="B21" s="1">
        <v>2</v>
      </c>
      <c r="C21" s="1" t="s">
        <v>320</v>
      </c>
      <c r="D21" s="4">
        <f>结果和效益情况!G39</f>
        <v>-94.203701507414436</v>
      </c>
      <c r="E21" s="4">
        <f>结果和效益情况!H39</f>
        <v>-320.69186343635488</v>
      </c>
    </row>
    <row r="22" spans="2:5" x14ac:dyDescent="0.25">
      <c r="B22" s="1">
        <v>3</v>
      </c>
      <c r="C22" s="1" t="s">
        <v>293</v>
      </c>
      <c r="D22" s="4">
        <f>结果和效益情况!G42</f>
        <v>2190.2246565434139</v>
      </c>
      <c r="E22" s="4">
        <f>结果和效益情况!H42</f>
        <v>1689.9006401245631</v>
      </c>
    </row>
    <row r="24" spans="2:5" x14ac:dyDescent="0.25">
      <c r="B24" s="253" t="s">
        <v>321</v>
      </c>
      <c r="C24" s="254"/>
      <c r="D24" s="254"/>
      <c r="E24" s="249"/>
    </row>
    <row r="25" spans="2:5" x14ac:dyDescent="0.25">
      <c r="B25" s="1" t="s">
        <v>296</v>
      </c>
      <c r="C25" s="1" t="s">
        <v>317</v>
      </c>
      <c r="D25" s="1" t="s">
        <v>281</v>
      </c>
      <c r="E25" s="1" t="s">
        <v>282</v>
      </c>
    </row>
    <row r="26" spans="2:5" x14ac:dyDescent="0.25">
      <c r="B26" s="1">
        <v>1</v>
      </c>
      <c r="C26" s="1" t="s">
        <v>204</v>
      </c>
      <c r="D26" s="4">
        <f>结果和效益情况!G51</f>
        <v>8363.2864702855877</v>
      </c>
      <c r="E26" s="4">
        <f>结果和效益情况!H51</f>
        <v>6573.6125443797673</v>
      </c>
    </row>
    <row r="27" spans="2:5" x14ac:dyDescent="0.25">
      <c r="B27" s="1">
        <v>2</v>
      </c>
      <c r="C27" s="1" t="s">
        <v>311</v>
      </c>
      <c r="D27" s="4">
        <f>结果和效益情况!G53</f>
        <v>13542.234766574826</v>
      </c>
      <c r="E27" s="4">
        <f>结果和效益情况!H53</f>
        <v>12342.759842465037</v>
      </c>
    </row>
    <row r="30" spans="2:5" x14ac:dyDescent="0.25">
      <c r="B30" s="253" t="s">
        <v>322</v>
      </c>
      <c r="C30" s="254"/>
      <c r="D30" s="254"/>
      <c r="E30" s="249"/>
    </row>
    <row r="31" spans="2:5" x14ac:dyDescent="0.25">
      <c r="B31" s="1" t="s">
        <v>296</v>
      </c>
      <c r="C31" s="1" t="s">
        <v>317</v>
      </c>
      <c r="D31" s="1" t="s">
        <v>281</v>
      </c>
      <c r="E31" s="1" t="s">
        <v>282</v>
      </c>
    </row>
    <row r="32" spans="2:5" x14ac:dyDescent="0.25">
      <c r="B32" s="1">
        <v>1</v>
      </c>
      <c r="C32" s="1" t="s">
        <v>293</v>
      </c>
      <c r="D32" s="4">
        <f>结果和效益情况!G27</f>
        <v>832.70900368385855</v>
      </c>
      <c r="E32" s="4">
        <f>结果和效益情况!H27</f>
        <v>694.89872902660613</v>
      </c>
    </row>
    <row r="33" spans="2:9" x14ac:dyDescent="0.25">
      <c r="B33" s="1">
        <v>2</v>
      </c>
      <c r="C33" s="1" t="s">
        <v>203</v>
      </c>
      <c r="D33" s="4">
        <f>结果和效益情况!G61</f>
        <v>110.40691027183323</v>
      </c>
      <c r="E33" s="4">
        <f>结果和效益情况!H61</f>
        <v>-286.73612768050668</v>
      </c>
    </row>
    <row r="34" spans="2:9" x14ac:dyDescent="0.25">
      <c r="B34" s="1">
        <v>3</v>
      </c>
      <c r="C34" s="1" t="s">
        <v>59</v>
      </c>
      <c r="D34" s="3">
        <f>结果和效益情况!G64</f>
        <v>554.83686536970743</v>
      </c>
      <c r="E34" s="3">
        <f>结果和效益情况!H64</f>
        <v>467.56344559476366</v>
      </c>
    </row>
    <row r="36" spans="2:9" x14ac:dyDescent="0.25">
      <c r="B36" s="253" t="s">
        <v>323</v>
      </c>
      <c r="C36" s="254"/>
      <c r="D36" s="254"/>
      <c r="E36" s="249"/>
    </row>
    <row r="37" spans="2:9" x14ac:dyDescent="0.25">
      <c r="B37" s="1" t="s">
        <v>296</v>
      </c>
      <c r="C37" s="1" t="s">
        <v>317</v>
      </c>
      <c r="D37" s="1" t="s">
        <v>281</v>
      </c>
      <c r="E37" s="1" t="s">
        <v>282</v>
      </c>
    </row>
    <row r="38" spans="2:9" x14ac:dyDescent="0.25">
      <c r="B38" s="1">
        <v>1</v>
      </c>
      <c r="C38" s="1" t="s">
        <v>102</v>
      </c>
      <c r="D38" s="4">
        <f>结果和效益情况!G71</f>
        <v>428.27109868798561</v>
      </c>
      <c r="E38" s="4">
        <f>结果和效益情况!H71</f>
        <v>-209.0701654616114</v>
      </c>
    </row>
    <row r="39" spans="2:9" x14ac:dyDescent="0.25">
      <c r="B39" s="1">
        <v>2</v>
      </c>
      <c r="C39" s="1" t="s">
        <v>203</v>
      </c>
      <c r="D39" s="4">
        <f>结果和效益情况!G73</f>
        <v>296.03385623694891</v>
      </c>
      <c r="E39" s="4">
        <f>结果和效益情况!H73</f>
        <v>-768.82507979544357</v>
      </c>
    </row>
    <row r="46" spans="2:9" x14ac:dyDescent="0.25">
      <c r="B46" s="255" t="s">
        <v>203</v>
      </c>
      <c r="C46" s="255"/>
      <c r="D46" s="255"/>
      <c r="E46" s="255"/>
      <c r="F46" s="255"/>
      <c r="G46" s="255"/>
      <c r="H46" s="255"/>
      <c r="I46" s="255"/>
    </row>
    <row r="47" spans="2:9" x14ac:dyDescent="0.25">
      <c r="B47" s="1" t="s">
        <v>296</v>
      </c>
      <c r="C47" s="1" t="s">
        <v>317</v>
      </c>
      <c r="D47" s="1" t="s">
        <v>10</v>
      </c>
      <c r="E47" s="1" t="s">
        <v>324</v>
      </c>
      <c r="F47" s="1" t="s">
        <v>324</v>
      </c>
      <c r="G47" s="1" t="s">
        <v>324</v>
      </c>
      <c r="H47" s="1" t="s">
        <v>324</v>
      </c>
      <c r="I47" s="1" t="s">
        <v>324</v>
      </c>
    </row>
    <row r="48" spans="2:9" x14ac:dyDescent="0.25">
      <c r="B48" s="1">
        <v>1</v>
      </c>
      <c r="C48" s="1" t="s">
        <v>203</v>
      </c>
      <c r="D48" s="4">
        <v>1</v>
      </c>
      <c r="E48" s="4">
        <v>10000</v>
      </c>
      <c r="F48" s="4">
        <v>9000</v>
      </c>
      <c r="G48" s="4">
        <v>8000</v>
      </c>
      <c r="H48" s="4">
        <v>7000</v>
      </c>
      <c r="I48" s="4">
        <v>6000</v>
      </c>
    </row>
    <row r="49" spans="2:22" x14ac:dyDescent="0.25">
      <c r="B49" s="1">
        <v>2</v>
      </c>
      <c r="C49" s="1" t="s">
        <v>60</v>
      </c>
      <c r="D49" s="4">
        <f>'烧碱、氯化苯、硝基氯苯'!AH8</f>
        <v>0.4294</v>
      </c>
      <c r="E49" s="4">
        <f>E48*$D$49</f>
        <v>4294</v>
      </c>
      <c r="F49" s="4">
        <f t="shared" ref="F49:I49" si="2">F48*$D$49</f>
        <v>3864.6</v>
      </c>
      <c r="G49" s="4">
        <f t="shared" si="2"/>
        <v>3435.2</v>
      </c>
      <c r="H49" s="4">
        <f t="shared" si="2"/>
        <v>3005.8</v>
      </c>
      <c r="I49" s="4">
        <f t="shared" si="2"/>
        <v>2576.4</v>
      </c>
    </row>
    <row r="50" spans="2:22" x14ac:dyDescent="0.25">
      <c r="B50" s="1">
        <v>3</v>
      </c>
      <c r="C50" s="1" t="s">
        <v>102</v>
      </c>
      <c r="D50" s="4">
        <f>'烧碱、氯化苯、硝基氯苯'!AH7</f>
        <v>0.73429999999999995</v>
      </c>
      <c r="E50" s="4">
        <f>E48*$D$50</f>
        <v>7342.9999999999991</v>
      </c>
      <c r="F50" s="4">
        <f t="shared" ref="F50:I50" si="3">F48*$D$50</f>
        <v>6608.7</v>
      </c>
      <c r="G50" s="4">
        <f t="shared" si="3"/>
        <v>5874.4</v>
      </c>
      <c r="H50" s="4">
        <f t="shared" si="3"/>
        <v>5140.0999999999995</v>
      </c>
      <c r="I50" s="4">
        <f t="shared" si="3"/>
        <v>4405.7999999999993</v>
      </c>
    </row>
    <row r="51" spans="2:22" x14ac:dyDescent="0.25">
      <c r="B51" s="1">
        <v>4</v>
      </c>
      <c r="C51" s="1" t="s">
        <v>325</v>
      </c>
      <c r="D51" s="1" t="s">
        <v>326</v>
      </c>
      <c r="E51" s="1">
        <f>E48*$D$6+($E$49-E49)*$D$5+($E$50-E50)*$D$15</f>
        <v>4385025.0147954626</v>
      </c>
      <c r="F51" s="1">
        <f>F48*$D$6+($E$49-F49)*$D$5+($E$50-F50)*$D$15</f>
        <v>-2831503.4433982512</v>
      </c>
      <c r="G51" s="1">
        <f t="shared" ref="G51:I51" si="4">G48*$D$6+($E$49-G49)*$D$5+($E$50-G50)*$D$15</f>
        <v>-10048031.901591975</v>
      </c>
      <c r="H51" s="1">
        <f t="shared" si="4"/>
        <v>-17264560.359785698</v>
      </c>
      <c r="I51" s="1">
        <f t="shared" si="4"/>
        <v>-24481088.817979418</v>
      </c>
    </row>
    <row r="52" spans="2:22" x14ac:dyDescent="0.25">
      <c r="B52" s="1">
        <v>5</v>
      </c>
      <c r="C52" s="1" t="s">
        <v>327</v>
      </c>
      <c r="D52" s="1" t="s">
        <v>326</v>
      </c>
      <c r="E52" s="1">
        <f>E48*$E$6+($E$49-E49)*$E$5+($E$50-E50)*$E$15</f>
        <v>1998157.8135999893</v>
      </c>
      <c r="F52" s="1">
        <f t="shared" ref="F52:I52" si="5">F48*$E$6+($E$49-F49)*$E$5+($E$50-F50)*$E$15</f>
        <v>-6057101.5265519712</v>
      </c>
      <c r="G52" s="1">
        <f t="shared" si="5"/>
        <v>-14112360.866703941</v>
      </c>
      <c r="H52" s="1">
        <f t="shared" si="5"/>
        <v>-22167620.206855912</v>
      </c>
      <c r="I52" s="1">
        <f t="shared" si="5"/>
        <v>-30222879.547007881</v>
      </c>
    </row>
    <row r="54" spans="2:22" x14ac:dyDescent="0.25">
      <c r="B54" s="255" t="s">
        <v>328</v>
      </c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5"/>
      <c r="P54" s="255"/>
    </row>
    <row r="55" spans="2:22" x14ac:dyDescent="0.25">
      <c r="B55" s="1" t="s">
        <v>296</v>
      </c>
      <c r="C55" s="1" t="s">
        <v>317</v>
      </c>
      <c r="D55" s="1" t="s">
        <v>10</v>
      </c>
      <c r="E55" s="1" t="s">
        <v>329</v>
      </c>
      <c r="F55" s="1" t="s">
        <v>330</v>
      </c>
      <c r="G55" s="1" t="s">
        <v>329</v>
      </c>
      <c r="H55" s="1" t="s">
        <v>330</v>
      </c>
      <c r="I55" s="1" t="s">
        <v>329</v>
      </c>
      <c r="J55" s="1" t="s">
        <v>330</v>
      </c>
      <c r="K55" s="1" t="s">
        <v>329</v>
      </c>
      <c r="L55" s="1" t="s">
        <v>330</v>
      </c>
      <c r="M55" s="1" t="s">
        <v>329</v>
      </c>
      <c r="N55" s="1" t="s">
        <v>330</v>
      </c>
      <c r="O55" s="1" t="s">
        <v>329</v>
      </c>
      <c r="P55" s="1" t="s">
        <v>330</v>
      </c>
      <c r="Q55" s="10" t="s">
        <v>331</v>
      </c>
      <c r="R55" s="10" t="s">
        <v>332</v>
      </c>
      <c r="S55" s="13"/>
      <c r="T55" s="13"/>
      <c r="U55" s="13"/>
    </row>
    <row r="56" spans="2:22" x14ac:dyDescent="0.25">
      <c r="B56" s="1">
        <v>1</v>
      </c>
      <c r="C56" s="1" t="s">
        <v>203</v>
      </c>
      <c r="D56" s="4">
        <v>1</v>
      </c>
      <c r="E56" s="8">
        <v>10000</v>
      </c>
      <c r="F56" s="8">
        <v>10000</v>
      </c>
      <c r="G56" s="8">
        <v>9000</v>
      </c>
      <c r="H56" s="9">
        <v>9000</v>
      </c>
      <c r="I56" s="8">
        <v>8000</v>
      </c>
      <c r="J56" s="8">
        <v>8000</v>
      </c>
      <c r="K56" s="8">
        <v>7000</v>
      </c>
      <c r="L56" s="8">
        <v>7000</v>
      </c>
      <c r="M56" s="8">
        <v>6000</v>
      </c>
      <c r="N56" s="8">
        <v>6000</v>
      </c>
      <c r="O56" s="8">
        <v>5000</v>
      </c>
      <c r="P56" s="8">
        <v>5000</v>
      </c>
      <c r="Q56" s="9">
        <v>-1136</v>
      </c>
      <c r="R56" s="9">
        <v>-83</v>
      </c>
      <c r="S56" s="14"/>
      <c r="T56" s="14"/>
      <c r="U56" s="14"/>
    </row>
    <row r="57" spans="2:22" x14ac:dyDescent="0.25">
      <c r="B57" s="1">
        <v>2</v>
      </c>
      <c r="C57" s="1" t="s">
        <v>62</v>
      </c>
      <c r="D57" s="4">
        <v>3.2000000000000001E-2</v>
      </c>
      <c r="E57" s="8">
        <v>7500</v>
      </c>
      <c r="F57" s="8">
        <v>13000</v>
      </c>
      <c r="G57" s="8">
        <v>7500</v>
      </c>
      <c r="H57" s="8">
        <f>F57+(F56-H56)*D57</f>
        <v>13032</v>
      </c>
      <c r="I57" s="8">
        <v>7500</v>
      </c>
      <c r="J57" s="8">
        <f>H57+1000*D57</f>
        <v>13064</v>
      </c>
      <c r="K57" s="8">
        <v>7500</v>
      </c>
      <c r="L57" s="8">
        <f>J57+1000*D57</f>
        <v>13096</v>
      </c>
      <c r="M57" s="8">
        <v>7500</v>
      </c>
      <c r="N57" s="8">
        <f>L57+1000*D57</f>
        <v>13128</v>
      </c>
      <c r="O57" s="8">
        <v>7500</v>
      </c>
      <c r="P57" s="8">
        <f>N57+1000*D57+120/0.32</f>
        <v>13535</v>
      </c>
      <c r="Q57" s="9">
        <v>154</v>
      </c>
      <c r="R57" s="15">
        <v>319</v>
      </c>
      <c r="S57" s="14"/>
      <c r="T57" s="14"/>
      <c r="U57" s="14"/>
    </row>
    <row r="58" spans="2:22" x14ac:dyDescent="0.25">
      <c r="B58" s="1">
        <v>3</v>
      </c>
      <c r="C58" s="1" t="s">
        <v>102</v>
      </c>
      <c r="D58" s="4">
        <v>0.73499999999999999</v>
      </c>
      <c r="E58" s="8">
        <v>9300</v>
      </c>
      <c r="F58" s="8">
        <f>E58-E56*D58</f>
        <v>1950</v>
      </c>
      <c r="G58" s="8">
        <v>9300</v>
      </c>
      <c r="H58" s="8">
        <f>F58+1000*D58</f>
        <v>2685</v>
      </c>
      <c r="I58" s="8">
        <v>9300</v>
      </c>
      <c r="J58" s="8">
        <f>H58+1000*D58</f>
        <v>3420</v>
      </c>
      <c r="K58" s="8">
        <v>9300</v>
      </c>
      <c r="L58" s="8">
        <f>J58+1000*D58</f>
        <v>4155</v>
      </c>
      <c r="M58" s="8">
        <v>9300</v>
      </c>
      <c r="N58" s="8">
        <f>L58+1000*D58</f>
        <v>4890</v>
      </c>
      <c r="O58" s="8">
        <v>9300</v>
      </c>
      <c r="P58" s="8">
        <f>N58+1000*D58+600</f>
        <v>6225</v>
      </c>
      <c r="Q58" s="9">
        <v>12</v>
      </c>
      <c r="R58" s="15">
        <v>456</v>
      </c>
      <c r="S58" s="14"/>
      <c r="T58" s="14"/>
      <c r="U58" s="14"/>
    </row>
    <row r="59" spans="2:22" x14ac:dyDescent="0.25">
      <c r="B59" s="1">
        <v>4</v>
      </c>
      <c r="C59" s="1" t="s">
        <v>325</v>
      </c>
      <c r="D59" s="1" t="s">
        <v>326</v>
      </c>
      <c r="E59" s="256">
        <f>F56*结果和效益情况!G13+结果和效益情况!G23*效益排序!F57+效益排序!F58*结果和效益情况!G12</f>
        <v>9578814.0524042901</v>
      </c>
      <c r="F59" s="257"/>
      <c r="G59" s="256">
        <f>H56*结果和效益情况!G13+结果和效益情况!G23*效益排序!H57+效益排序!H58*结果和效益情况!G12</f>
        <v>9603310.100914441</v>
      </c>
      <c r="H59" s="257"/>
      <c r="I59" s="258">
        <f>J56*结果和效益情况!G13+结果和效益情况!G23*效益排序!J57+效益排序!J58*结果和效益情况!G12</f>
        <v>9627806.1494245958</v>
      </c>
      <c r="J59" s="258"/>
      <c r="K59" s="258">
        <f>L56*结果和效益情况!G13+结果和效益情况!G23*效益排序!L57+效益排序!L58*结果和效益情况!G12</f>
        <v>9652302.1979347486</v>
      </c>
      <c r="L59" s="258"/>
      <c r="M59" s="258">
        <f>N56*结果和效益情况!G13+结果和效益情况!G23*效益排序!N57+效益排序!N58*结果和效益情况!G12</f>
        <v>9676798.2464449033</v>
      </c>
      <c r="N59" s="258"/>
      <c r="O59" s="258">
        <f>P56*结果和效益情况!G13+结果和效益情况!G23*效益排序!P57+效益排序!P58*结果和效益情况!G12</f>
        <v>10122695.392222676</v>
      </c>
      <c r="P59" s="258"/>
    </row>
    <row r="60" spans="2:22" x14ac:dyDescent="0.25">
      <c r="B60" s="1">
        <v>5</v>
      </c>
      <c r="C60" s="1" t="s">
        <v>327</v>
      </c>
      <c r="D60" s="1" t="s">
        <v>326</v>
      </c>
      <c r="E60" s="256">
        <f>结果和效益情况!H13*效益排序!F56+效益排序!F57*结果和效益情况!H23+结果和效益情况!H12*效益排序!F58</f>
        <v>-7750911.3882831186</v>
      </c>
      <c r="F60" s="257"/>
      <c r="G60" s="256">
        <f>结果和效益情况!H13*效益排序!H56+效益排序!H57*结果和效益情况!H23+结果和效益情况!H12*效益排序!H58</f>
        <v>-6904100.882562587</v>
      </c>
      <c r="H60" s="257"/>
      <c r="I60" s="258">
        <f>结果和效益情况!H13*效益排序!J56+效益排序!J57*结果和效益情况!H23+结果和效益情况!H12*效益排序!J58</f>
        <v>-6057290.3768420555</v>
      </c>
      <c r="J60" s="258"/>
      <c r="K60" s="258">
        <f>结果和效益情况!H13*效益排序!L56+效益排序!L57*结果和效益情况!H23+结果和效益情况!H12*效益排序!L58</f>
        <v>-5210479.8711215239</v>
      </c>
      <c r="L60" s="258"/>
      <c r="M60" s="258">
        <f>结果和效益情况!H13*效益排序!N56+效益排序!N57*结果和效益情况!H23+结果和效益情况!H12*效益排序!N58</f>
        <v>-4363669.3654009923</v>
      </c>
      <c r="N60" s="258"/>
      <c r="O60" s="258">
        <f>结果和效益情况!H13*效益排序!P56+效益排序!P57*结果和效益情况!H23+结果和效益情况!H12*效益排序!P58</f>
        <v>-3567370.040947427</v>
      </c>
      <c r="P60" s="258"/>
    </row>
    <row r="61" spans="2:22" x14ac:dyDescent="0.25">
      <c r="C61" s="10" t="s">
        <v>333</v>
      </c>
      <c r="D61" s="11">
        <v>2500</v>
      </c>
      <c r="E61" s="11">
        <f>D61*(1100/1.13-结果和效益情况!F23)/0.32</f>
        <v>1215374.9511670275</v>
      </c>
    </row>
    <row r="62" spans="2:22" ht="55.5" customHeight="1" x14ac:dyDescent="0.25">
      <c r="C62" s="265" t="s">
        <v>334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</row>
    <row r="63" spans="2:22" x14ac:dyDescent="0.25">
      <c r="C63" s="266" t="s">
        <v>335</v>
      </c>
      <c r="D63" s="266"/>
      <c r="E63" s="266"/>
      <c r="F63" s="266"/>
      <c r="G63" s="266"/>
      <c r="H63" s="266"/>
      <c r="I63" s="266"/>
      <c r="J63" s="266"/>
      <c r="K63" s="266"/>
      <c r="P63" s="267" t="s">
        <v>336</v>
      </c>
      <c r="Q63" s="267"/>
      <c r="R63" s="267"/>
      <c r="S63" s="267"/>
      <c r="T63" s="267"/>
      <c r="U63" s="267"/>
      <c r="V63" s="267"/>
    </row>
    <row r="64" spans="2:22" x14ac:dyDescent="0.25">
      <c r="C64" s="1" t="s">
        <v>296</v>
      </c>
      <c r="D64" s="1" t="s">
        <v>317</v>
      </c>
      <c r="E64" s="1" t="s">
        <v>337</v>
      </c>
      <c r="F64" s="1" t="s">
        <v>324</v>
      </c>
      <c r="G64" s="1" t="s">
        <v>324</v>
      </c>
      <c r="H64" s="1" t="s">
        <v>324</v>
      </c>
      <c r="I64" s="1" t="s">
        <v>324</v>
      </c>
      <c r="J64" s="1" t="s">
        <v>324</v>
      </c>
      <c r="K64" s="1" t="s">
        <v>203</v>
      </c>
      <c r="P64" s="12" t="s">
        <v>338</v>
      </c>
      <c r="Q64" s="12" t="s">
        <v>329</v>
      </c>
      <c r="R64" s="12" t="s">
        <v>330</v>
      </c>
      <c r="S64" s="12" t="s">
        <v>339</v>
      </c>
      <c r="T64" s="12" t="s">
        <v>340</v>
      </c>
      <c r="U64" s="12" t="s">
        <v>304</v>
      </c>
      <c r="V64" s="12" t="s">
        <v>282</v>
      </c>
    </row>
    <row r="65" spans="3:22" x14ac:dyDescent="0.25">
      <c r="C65" s="1">
        <v>1</v>
      </c>
      <c r="D65" s="1" t="s">
        <v>62</v>
      </c>
      <c r="E65" s="4">
        <v>1</v>
      </c>
      <c r="F65" s="4">
        <v>6000</v>
      </c>
      <c r="G65" s="4">
        <v>6500</v>
      </c>
      <c r="H65" s="4">
        <v>7000</v>
      </c>
      <c r="I65" s="4">
        <v>7500</v>
      </c>
      <c r="J65" s="4">
        <v>8000</v>
      </c>
      <c r="K65" s="4">
        <v>6000</v>
      </c>
      <c r="P65" s="12" t="s">
        <v>102</v>
      </c>
      <c r="Q65" s="18">
        <v>331</v>
      </c>
      <c r="R65" s="18">
        <f>Q65-Q67*0.737</f>
        <v>194.655</v>
      </c>
      <c r="S65" s="18">
        <f>E9</f>
        <v>-72.562956167875939</v>
      </c>
      <c r="T65" s="18">
        <f>D9</f>
        <v>146.40170022938298</v>
      </c>
      <c r="U65" s="18">
        <f>R65*T65</f>
        <v>28497.822958150544</v>
      </c>
      <c r="V65" s="18">
        <f>R65*E9</f>
        <v>-14124.74223285789</v>
      </c>
    </row>
    <row r="66" spans="3:22" x14ac:dyDescent="0.25">
      <c r="C66" s="1">
        <v>2</v>
      </c>
      <c r="D66" s="1" t="s">
        <v>102</v>
      </c>
      <c r="E66" s="4">
        <v>1.24</v>
      </c>
      <c r="F66" s="4">
        <f>F65*$E$66</f>
        <v>7440</v>
      </c>
      <c r="G66" s="4">
        <f t="shared" ref="G66:J66" si="6">G65*$E$66</f>
        <v>8060</v>
      </c>
      <c r="H66" s="4">
        <f t="shared" si="6"/>
        <v>8680</v>
      </c>
      <c r="I66" s="4">
        <f t="shared" si="6"/>
        <v>9300</v>
      </c>
      <c r="J66" s="4">
        <f t="shared" si="6"/>
        <v>9920</v>
      </c>
      <c r="K66" s="4">
        <f>K65*D58</f>
        <v>4410</v>
      </c>
      <c r="P66" s="12" t="s">
        <v>62</v>
      </c>
      <c r="Q66" s="18">
        <v>254</v>
      </c>
      <c r="R66" s="18">
        <f>(Q66-2500/30)/0.32</f>
        <v>533.33333333333337</v>
      </c>
      <c r="S66" s="18">
        <f>E7</f>
        <v>113.83190369241493</v>
      </c>
      <c r="T66" s="18">
        <f>D7</f>
        <v>1191.4440037818313</v>
      </c>
      <c r="U66" s="18">
        <f>R66*T66</f>
        <v>635436.80201697676</v>
      </c>
      <c r="V66" s="18">
        <f>R66*E7</f>
        <v>60710.34863595463</v>
      </c>
    </row>
    <row r="67" spans="3:22" x14ac:dyDescent="0.25">
      <c r="C67" s="1">
        <v>3</v>
      </c>
      <c r="D67" s="1" t="s">
        <v>325</v>
      </c>
      <c r="E67" s="1" t="s">
        <v>326</v>
      </c>
      <c r="F67" s="1">
        <f>(F65/0.32-2500)*结果和效益情况!G23+(F66-$K$66)*结果和效益情况!G12</f>
        <v>8423327.0780672226</v>
      </c>
      <c r="G67" s="1">
        <f>(G65/0.32-2500)*结果和效益情况!G23+(G66-$K$66)*结果和效益情况!G12</f>
        <v>9374015.3178155646</v>
      </c>
      <c r="H67" s="1">
        <f>(H65/0.32-2500)*结果和效益情况!G23+(H66-$K$66)*结果和效益情况!G12</f>
        <v>10324703.557563908</v>
      </c>
      <c r="I67" s="1">
        <f>(I65/0.32-2500)*结果和效益情况!G23+(I66-$K$66)*结果和效益情况!G12</f>
        <v>11275391.797312248</v>
      </c>
      <c r="J67" s="1">
        <f>(J65/0.32-2500)*结果和效益情况!G23+(J66-$K$66)*结果和效益情况!G12</f>
        <v>12226080.03706059</v>
      </c>
      <c r="P67" s="12" t="s">
        <v>203</v>
      </c>
      <c r="Q67" s="18">
        <v>185</v>
      </c>
      <c r="R67" s="18">
        <v>185</v>
      </c>
      <c r="S67" s="18">
        <f>E15</f>
        <v>-11104.225892735931</v>
      </c>
      <c r="T67" s="18">
        <f>D15</f>
        <v>-9717.5421529293526</v>
      </c>
      <c r="U67" s="18">
        <f>T67*R67</f>
        <v>-1797745.2982919302</v>
      </c>
      <c r="V67" s="18">
        <f>E15*R67</f>
        <v>-2054281.7901561472</v>
      </c>
    </row>
    <row r="68" spans="3:22" x14ac:dyDescent="0.25">
      <c r="C68" s="1">
        <v>4</v>
      </c>
      <c r="D68" s="1" t="s">
        <v>327</v>
      </c>
      <c r="E68" s="1" t="s">
        <v>326</v>
      </c>
      <c r="F68" s="1">
        <f>(F66/0.32-2500)*结果和效益情况!H23+(F66-$K$66)*结果和效益情况!H12</f>
        <v>3512694.8618712956</v>
      </c>
      <c r="G68" s="1">
        <f>(G66/0.32-2500)*结果和效益情况!H23+(G66-$K$66)*结果和效益情况!H12</f>
        <v>3770214.4356700941</v>
      </c>
      <c r="H68" s="1">
        <f>(H66/0.32-2500)*结果和效益情况!H23+(H66-$K$66)*结果和效益情况!H12</f>
        <v>4027734.0094688931</v>
      </c>
      <c r="I68" s="1">
        <f>(I66/0.32-2500)*结果和效益情况!H23+(I66-$K$66)*结果和效益情况!H12</f>
        <v>4285253.5832676925</v>
      </c>
      <c r="J68" s="1">
        <f>(J66/0.32-2500)*结果和效益情况!H23+(J66-$K$66)*结果和效益情况!H12</f>
        <v>4542773.1570664905</v>
      </c>
      <c r="P68" s="262" t="s">
        <v>341</v>
      </c>
      <c r="Q68" s="263"/>
      <c r="R68" s="263"/>
      <c r="S68" s="263"/>
      <c r="T68" s="264"/>
      <c r="U68" s="19">
        <f>U67+U66+U65</f>
        <v>-1133810.6733168028</v>
      </c>
      <c r="V68" s="20">
        <f>V65+V66+V67</f>
        <v>-2007696.1837530504</v>
      </c>
    </row>
    <row r="69" spans="3:22" x14ac:dyDescent="0.25">
      <c r="P69" s="12" t="s">
        <v>342</v>
      </c>
      <c r="Q69" s="259">
        <f>2500/0.32/30</f>
        <v>260.41666666666669</v>
      </c>
      <c r="R69" s="260"/>
      <c r="S69" s="260"/>
      <c r="T69" s="261"/>
      <c r="U69" s="19">
        <f>Q69*T66</f>
        <v>310271.87598485191</v>
      </c>
      <c r="V69" s="20">
        <f>Q69*E7</f>
        <v>29643.724919899723</v>
      </c>
    </row>
    <row r="70" spans="3:22" x14ac:dyDescent="0.25">
      <c r="C70" s="13"/>
      <c r="D70" s="13" t="s">
        <v>343</v>
      </c>
      <c r="E70" s="13" t="s">
        <v>344</v>
      </c>
      <c r="F70" s="13" t="s">
        <v>345</v>
      </c>
      <c r="G70" s="13" t="s">
        <v>346</v>
      </c>
      <c r="P70" s="262" t="s">
        <v>198</v>
      </c>
      <c r="Q70" s="263"/>
      <c r="R70" s="263"/>
      <c r="S70" s="263"/>
      <c r="T70" s="264"/>
      <c r="U70" s="19">
        <f>U69+U68</f>
        <v>-823538.79733195086</v>
      </c>
      <c r="V70" s="20">
        <f>V65+V66+V67+V69</f>
        <v>-1978052.4588331506</v>
      </c>
    </row>
    <row r="71" spans="3:22" x14ac:dyDescent="0.25">
      <c r="C71" s="13" t="s">
        <v>206</v>
      </c>
      <c r="D71" s="16">
        <f>结果和效益情况!H16</f>
        <v>113.83190369241493</v>
      </c>
      <c r="E71" s="16">
        <f>'TMQ、6PPD、NA'!V7</f>
        <v>0.54</v>
      </c>
      <c r="F71" s="17">
        <f>'TMQ、6PPD、NA'!X7</f>
        <v>0.42390375024037025</v>
      </c>
      <c r="G71" s="13">
        <f>结果和效益情况!D16</f>
        <v>11552</v>
      </c>
    </row>
    <row r="72" spans="3:22" x14ac:dyDescent="0.25">
      <c r="C72" s="13" t="s">
        <v>347</v>
      </c>
      <c r="D72" s="16"/>
      <c r="E72" s="16">
        <f>D71/E71</f>
        <v>210.79982165262021</v>
      </c>
      <c r="F72" s="16">
        <f>D71/F71</f>
        <v>268.53242894847642</v>
      </c>
      <c r="G72" s="13"/>
      <c r="R72" s="21"/>
      <c r="S72" s="21"/>
      <c r="T72" s="21"/>
      <c r="U72" s="21"/>
    </row>
    <row r="73" spans="3:22" x14ac:dyDescent="0.25">
      <c r="C73" s="13" t="s">
        <v>348</v>
      </c>
      <c r="D73" s="16">
        <f>结果和效益情况!H10</f>
        <v>1983.4082090009588</v>
      </c>
      <c r="E73" s="13"/>
      <c r="F73" s="13"/>
      <c r="G73" s="13">
        <f>结果和效益情况!D10</f>
        <v>11000</v>
      </c>
    </row>
  </sheetData>
  <sortState xmlns:xlrd2="http://schemas.microsoft.com/office/spreadsheetml/2017/richdata2" ref="C2:E15">
    <sortCondition descending="1" ref="E2:E15"/>
  </sortState>
  <mergeCells count="24">
    <mergeCell ref="Q69:T69"/>
    <mergeCell ref="P70:T70"/>
    <mergeCell ref="O60:P60"/>
    <mergeCell ref="C62:P62"/>
    <mergeCell ref="C63:K63"/>
    <mergeCell ref="P63:V63"/>
    <mergeCell ref="P68:T68"/>
    <mergeCell ref="E60:F60"/>
    <mergeCell ref="G60:H60"/>
    <mergeCell ref="I60:J60"/>
    <mergeCell ref="K60:L60"/>
    <mergeCell ref="M60:N60"/>
    <mergeCell ref="B54:P54"/>
    <mergeCell ref="E59:F59"/>
    <mergeCell ref="G59:H59"/>
    <mergeCell ref="I59:J59"/>
    <mergeCell ref="K59:L59"/>
    <mergeCell ref="M59:N59"/>
    <mergeCell ref="O59:P59"/>
    <mergeCell ref="B18:E18"/>
    <mergeCell ref="B24:E24"/>
    <mergeCell ref="B30:E30"/>
    <mergeCell ref="B36:E36"/>
    <mergeCell ref="B46:I46"/>
  </mergeCells>
  <phoneticPr fontId="68" type="noConversion"/>
  <pageMargins left="0.7" right="0.7" top="0.75" bottom="0.75" header="0.3" footer="0.3"/>
  <pageSetup paperSize="9"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0000000-0003-0000-07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F4</xm:sqref>
            </x14:sparkline>
            <x14:sparkline>
              <xm:sqref>G4</xm:sqref>
            </x14:sparkline>
            <x14:sparkline>
              <xm:sqref>F7</xm:sqref>
            </x14:sparkline>
            <x14:sparkline>
              <xm:sqref>F10</xm:sqref>
            </x14:sparkline>
            <x14:sparkline>
              <xm:sqref>F13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FAB33-5BA2-441C-8C33-D346043FC6B0}">
  <dimension ref="A1:K15"/>
  <sheetViews>
    <sheetView topLeftCell="D7" zoomScale="160" zoomScaleNormal="160" workbookViewId="0">
      <selection activeCell="M14" sqref="M14"/>
    </sheetView>
  </sheetViews>
  <sheetFormatPr defaultRowHeight="14.4" x14ac:dyDescent="0.25"/>
  <cols>
    <col min="3" max="4" width="10.5546875" bestFit="1" customWidth="1"/>
    <col min="5" max="10" width="10.5546875" customWidth="1"/>
  </cols>
  <sheetData>
    <row r="1" spans="1:11" x14ac:dyDescent="0.25">
      <c r="A1" s="1" t="s">
        <v>296</v>
      </c>
      <c r="B1" s="1" t="s">
        <v>317</v>
      </c>
      <c r="C1" s="1" t="s">
        <v>281</v>
      </c>
      <c r="D1" s="1" t="s">
        <v>282</v>
      </c>
      <c r="E1" s="13"/>
      <c r="F1" s="13"/>
      <c r="G1" s="13"/>
      <c r="H1" s="13"/>
      <c r="I1" s="13"/>
      <c r="J1" s="13"/>
      <c r="K1" s="196" t="s">
        <v>350</v>
      </c>
    </row>
    <row r="2" spans="1:11" x14ac:dyDescent="0.25">
      <c r="A2" s="1">
        <v>1</v>
      </c>
      <c r="B2" s="1" t="s">
        <v>311</v>
      </c>
      <c r="C2" s="3">
        <f>结果和效益情况!F18</f>
        <v>13596.053584266238</v>
      </c>
      <c r="D2" s="3">
        <f>结果和效益情况!G18</f>
        <v>13930.155959837406</v>
      </c>
      <c r="E2" s="16"/>
      <c r="F2" s="16"/>
      <c r="G2" s="16"/>
      <c r="H2" s="16"/>
      <c r="I2" s="16"/>
      <c r="J2" s="16"/>
      <c r="K2" s="2">
        <v>90</v>
      </c>
    </row>
    <row r="3" spans="1:11" x14ac:dyDescent="0.25">
      <c r="A3" s="1">
        <v>2</v>
      </c>
      <c r="B3" s="1" t="s">
        <v>286</v>
      </c>
      <c r="C3" s="4">
        <f>结果和效益情况!F17</f>
        <v>16430.362944030956</v>
      </c>
      <c r="D3" s="4">
        <f>结果和效益情况!G17</f>
        <v>9966.2652185636216</v>
      </c>
      <c r="E3" s="197"/>
      <c r="F3" s="197"/>
      <c r="G3" s="197"/>
      <c r="H3" s="197"/>
      <c r="I3" s="197"/>
      <c r="J3" s="197"/>
      <c r="K3" s="2">
        <v>80</v>
      </c>
    </row>
    <row r="4" spans="1:11" x14ac:dyDescent="0.25">
      <c r="A4" s="1">
        <v>3</v>
      </c>
      <c r="B4" s="1" t="s">
        <v>59</v>
      </c>
      <c r="C4" s="4">
        <f>结果和效益情况!F10</f>
        <v>7751.1050653353259</v>
      </c>
      <c r="D4" s="4">
        <f>结果和效益情况!G10</f>
        <v>2236.8150178160095</v>
      </c>
      <c r="E4" s="197"/>
      <c r="F4" s="197"/>
      <c r="G4" s="197"/>
      <c r="H4" s="197"/>
      <c r="I4" s="197"/>
      <c r="J4" s="197"/>
      <c r="K4" s="2">
        <v>70</v>
      </c>
    </row>
    <row r="5" spans="1:11" x14ac:dyDescent="0.25">
      <c r="A5" s="1">
        <v>4</v>
      </c>
      <c r="B5" s="1" t="s">
        <v>293</v>
      </c>
      <c r="C5" s="4">
        <f>结果和效益情况!F27</f>
        <v>1827.2251647787036</v>
      </c>
      <c r="D5" s="4">
        <f>结果和效益情况!G27</f>
        <v>832.70900368385855</v>
      </c>
      <c r="E5" s="197"/>
      <c r="F5" s="197"/>
      <c r="G5" s="197"/>
      <c r="H5" s="197"/>
      <c r="I5" s="197"/>
      <c r="J5" s="197"/>
      <c r="K5" s="2">
        <v>60</v>
      </c>
    </row>
    <row r="6" spans="1:11" x14ac:dyDescent="0.25">
      <c r="A6" s="1">
        <v>5</v>
      </c>
      <c r="B6" s="188" t="s">
        <v>349</v>
      </c>
      <c r="C6" s="4">
        <f>结果和效益情况!F23</f>
        <v>817.8833336842489</v>
      </c>
      <c r="D6" s="4">
        <f>结果和效益情况!G23</f>
        <v>438.50250147954625</v>
      </c>
      <c r="E6" s="197"/>
      <c r="F6" s="197"/>
      <c r="G6" s="197"/>
      <c r="H6" s="197"/>
      <c r="I6" s="197"/>
      <c r="J6" s="197"/>
      <c r="K6" s="2">
        <v>50</v>
      </c>
    </row>
    <row r="7" spans="1:11" x14ac:dyDescent="0.25">
      <c r="A7" s="1">
        <v>6</v>
      </c>
      <c r="B7" s="1" t="s">
        <v>285</v>
      </c>
      <c r="C7" s="4">
        <f>结果和效益情况!F16</f>
        <v>10109.176945865109</v>
      </c>
      <c r="D7" s="4">
        <f>结果和效益情况!G16</f>
        <v>1191.4440037818313</v>
      </c>
      <c r="E7" s="197"/>
      <c r="F7" s="197"/>
      <c r="G7" s="197"/>
      <c r="H7" s="197"/>
      <c r="I7" s="197"/>
      <c r="J7" s="197"/>
      <c r="K7" s="2">
        <v>40</v>
      </c>
    </row>
    <row r="8" spans="1:11" x14ac:dyDescent="0.25">
      <c r="A8" s="1">
        <v>7</v>
      </c>
      <c r="B8" s="1" t="s">
        <v>102</v>
      </c>
      <c r="C8" s="5">
        <f>结果和效益情况!F12</f>
        <v>4899.3356521872756</v>
      </c>
      <c r="D8" s="4">
        <f>结果和效益情况!G12</f>
        <v>428.27109868798561</v>
      </c>
      <c r="E8" s="197"/>
      <c r="F8" s="197"/>
      <c r="G8" s="197"/>
      <c r="H8" s="197"/>
      <c r="I8" s="197"/>
      <c r="J8" s="197"/>
      <c r="K8" s="2">
        <v>30</v>
      </c>
    </row>
    <row r="9" spans="1:11" x14ac:dyDescent="0.25">
      <c r="A9" s="1">
        <v>8</v>
      </c>
      <c r="B9" s="1" t="s">
        <v>289</v>
      </c>
      <c r="C9" s="4">
        <f>结果和效益情况!F21</f>
        <v>515.04083227407068</v>
      </c>
      <c r="D9" s="4">
        <f>结果和效益情况!G21</f>
        <v>146.40170022938298</v>
      </c>
      <c r="E9" s="197"/>
      <c r="F9" s="197"/>
      <c r="G9" s="197"/>
      <c r="H9" s="197"/>
      <c r="I9" s="197"/>
      <c r="J9" s="197"/>
      <c r="K9" s="2">
        <v>20</v>
      </c>
    </row>
    <row r="10" spans="1:11" x14ac:dyDescent="0.25">
      <c r="A10" s="1">
        <v>9</v>
      </c>
      <c r="B10" s="1" t="s">
        <v>292</v>
      </c>
      <c r="C10" s="5">
        <f>结果和效益情况!F26</f>
        <v>765.18221632824032</v>
      </c>
      <c r="D10" s="4">
        <f>结果和效益情况!G26</f>
        <v>-26.901160595287251</v>
      </c>
      <c r="E10" s="197"/>
      <c r="F10" s="197"/>
      <c r="G10" s="197"/>
      <c r="H10" s="197"/>
      <c r="I10" s="197"/>
      <c r="J10" s="197"/>
      <c r="K10" s="2">
        <v>10</v>
      </c>
    </row>
    <row r="11" spans="1:11" x14ac:dyDescent="0.25">
      <c r="A11" s="1">
        <v>10</v>
      </c>
      <c r="B11" s="1" t="s">
        <v>290</v>
      </c>
      <c r="C11" s="4">
        <f>结果和效益情况!F22</f>
        <v>549.20170380245293</v>
      </c>
      <c r="D11" s="4">
        <f>结果和效益情况!G22</f>
        <v>51.542755748480147</v>
      </c>
      <c r="E11" s="197"/>
      <c r="F11" s="197"/>
      <c r="G11" s="197"/>
      <c r="H11" s="197"/>
      <c r="I11" s="197"/>
      <c r="J11" s="197"/>
      <c r="K11" s="2">
        <v>10</v>
      </c>
    </row>
    <row r="12" spans="1:11" x14ac:dyDescent="0.25">
      <c r="A12" s="1">
        <v>11</v>
      </c>
      <c r="B12" s="189" t="s">
        <v>199</v>
      </c>
      <c r="C12" s="4">
        <f>结果和效益情况!F25</f>
        <v>4030.7287932174931</v>
      </c>
      <c r="D12" s="4">
        <f>结果和效益情况!G25</f>
        <v>-16.038040284722683</v>
      </c>
      <c r="E12" s="197"/>
      <c r="F12" s="197"/>
      <c r="G12" s="197"/>
      <c r="H12" s="197"/>
      <c r="I12" s="197"/>
      <c r="J12" s="197"/>
      <c r="K12" s="2">
        <v>10</v>
      </c>
    </row>
    <row r="13" spans="1:11" x14ac:dyDescent="0.25">
      <c r="A13" s="1">
        <v>12</v>
      </c>
      <c r="B13" s="1" t="s">
        <v>203</v>
      </c>
      <c r="C13" s="4">
        <f>结果和效益情况!F13</f>
        <v>6334.7909369330664</v>
      </c>
      <c r="D13" s="4">
        <f>结果和效益情况!G13</f>
        <v>304.31528907286156</v>
      </c>
      <c r="E13" s="197"/>
      <c r="F13" s="197"/>
      <c r="G13" s="197"/>
      <c r="H13" s="197"/>
      <c r="I13" s="197"/>
      <c r="J13" s="197"/>
      <c r="K13" s="2">
        <v>10</v>
      </c>
    </row>
    <row r="14" spans="1:11" x14ac:dyDescent="0.25">
      <c r="A14" s="1">
        <v>13</v>
      </c>
      <c r="B14" s="189" t="s">
        <v>61</v>
      </c>
      <c r="C14" s="4">
        <f>结果和效益情况!F24</f>
        <v>19730.836571784239</v>
      </c>
      <c r="D14" s="4">
        <f>结果和效益情况!G24</f>
        <v>986.78170068490726</v>
      </c>
      <c r="E14" s="197"/>
      <c r="F14" s="197"/>
      <c r="G14" s="197"/>
      <c r="H14" s="197"/>
      <c r="I14" s="197"/>
      <c r="J14" s="197"/>
      <c r="K14" s="2">
        <v>5</v>
      </c>
    </row>
    <row r="15" spans="1:11" x14ac:dyDescent="0.25">
      <c r="A15" s="1">
        <v>14</v>
      </c>
      <c r="B15" s="1" t="s">
        <v>201</v>
      </c>
      <c r="C15" s="4">
        <f>结果和效益情况!F11</f>
        <v>11104.225892735931</v>
      </c>
      <c r="D15" s="4">
        <f>结果和效益情况!G11</f>
        <v>-9717.5421529293526</v>
      </c>
      <c r="E15" s="197"/>
      <c r="F15" s="197"/>
      <c r="G15" s="197"/>
      <c r="H15" s="197"/>
      <c r="I15" s="197"/>
      <c r="J15" s="197"/>
      <c r="K15" s="2">
        <v>5</v>
      </c>
    </row>
  </sheetData>
  <phoneticPr fontId="68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0EC6F05F-5533-4008-9B4F-7651939410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K4</xm:sqref>
            </x14:sparkline>
            <x14:sparkline>
              <xm:sqref>K7</xm:sqref>
            </x14:sparkline>
            <x14:sparkline>
              <xm:sqref>K10</xm:sqref>
            </x14:sparkline>
            <x14:sparkline>
              <xm:sqref>K13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硝基苯、苯胺</vt:lpstr>
      <vt:lpstr>烧碱、氯化苯、硝基氯苯</vt:lpstr>
      <vt:lpstr>TMQ、6PPD、NA</vt:lpstr>
      <vt:lpstr>9月与8月固定费用对比</vt:lpstr>
      <vt:lpstr>硫酸</vt:lpstr>
      <vt:lpstr>合成氨、硝酸</vt:lpstr>
      <vt:lpstr>结果和效益情况</vt:lpstr>
      <vt:lpstr>效益排序</vt:lpstr>
      <vt:lpstr>Sheet1</vt:lpstr>
    </vt:vector>
  </TitlesOfParts>
  <Company>Sinopec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冯文静</dc:creator>
  <cp:lastModifiedBy>Lhy</cp:lastModifiedBy>
  <cp:lastPrinted>2022-12-06T08:27:00Z</cp:lastPrinted>
  <dcterms:created xsi:type="dcterms:W3CDTF">2022-06-27T06:55:00Z</dcterms:created>
  <dcterms:modified xsi:type="dcterms:W3CDTF">2023-02-10T09:30:19Z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5E94A2C6AC87455BA401B43A59ED9830</vt:lpwstr>
  </property>
  <property fmtid="{D5CDD505-2E9C-101B-9397-08002B2CF9AE}" pid="3" name="KSOProductBuildVer">
    <vt:lpwstr>2052-11.8.2.11718</vt:lpwstr>
  </property>
</Properties>
</file>