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75" windowHeight="18045" tabRatio="820"/>
  </bookViews>
  <sheets>
    <sheet name="基础" sheetId="1" r:id="rId1"/>
    <sheet name="公式换算全新界面" sheetId="8" r:id="rId2"/>
    <sheet name="属性偏移数" sheetId="9" state="hidden" r:id="rId3"/>
    <sheet name="下拉范围" sheetId="10" state="hidden" r:id="rId4"/>
    <sheet name="公式换算" sheetId="11" r:id="rId5"/>
  </sheets>
  <calcPr calcId="144525"/>
</workbook>
</file>

<file path=xl/sharedStrings.xml><?xml version="1.0" encoding="utf-8"?>
<sst xmlns="http://schemas.openxmlformats.org/spreadsheetml/2006/main" count="128">
  <si>
    <t>Switch P5S自助DIY数据表 by 露易娘
http://ruisan.blog.jp/
https://weibo.com/ruisan/</t>
  </si>
  <si>
    <t>Switch ポケモン不思議のダンジョン救助隊DX v1.0.1
TID：01003D200BAA2000
BID：9dda1efeef70de46</t>
  </si>
  <si>
    <r>
      <rPr>
        <sz val="11"/>
        <color theme="1"/>
        <rFont val="MS Gothic"/>
        <charset val="134"/>
      </rPr>
      <t>感</t>
    </r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浅汐&amp;AVZ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助完成功能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目</t>
    </r>
  </si>
  <si>
    <t>No.1</t>
  </si>
  <si>
    <t>角色一</t>
  </si>
  <si>
    <t>HP</t>
  </si>
  <si>
    <t>MAIN+0x05562290</t>
  </si>
  <si>
    <r>
      <rPr>
        <sz val="11"/>
        <color rgb="FFFF0000"/>
        <rFont val="MS Gothic"/>
        <charset val="134"/>
      </rPr>
      <t>角色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隔+150</t>
    </r>
  </si>
  <si>
    <t>HP上限</t>
  </si>
  <si>
    <t>MAIN+0x05562294</t>
  </si>
  <si>
    <r>
      <rPr>
        <sz val="11"/>
        <color theme="1"/>
        <rFont val="宋体"/>
        <charset val="134"/>
      </rPr>
      <t>饥饿</t>
    </r>
    <r>
      <rPr>
        <sz val="11"/>
        <color theme="1"/>
        <rFont val="MS Gothic"/>
        <charset val="134"/>
      </rPr>
      <t>感</t>
    </r>
  </si>
  <si>
    <t>MAIN+0x05562298</t>
  </si>
  <si>
    <r>
      <rPr>
        <sz val="11"/>
        <color rgb="FF0070C0"/>
        <rFont val="MS Gothic"/>
        <charset val="134"/>
      </rPr>
      <t>4E20</t>
    </r>
    <r>
      <rPr>
        <sz val="11"/>
        <color rgb="FF0070C0"/>
        <rFont val="宋体"/>
        <charset val="134"/>
      </rPr>
      <t>为满</t>
    </r>
  </si>
  <si>
    <r>
      <rPr>
        <sz val="11"/>
        <color theme="1"/>
        <rFont val="MS Gothic"/>
        <charset val="134"/>
      </rPr>
      <t>等</t>
    </r>
    <r>
      <rPr>
        <sz val="11"/>
        <color theme="1"/>
        <rFont val="宋体"/>
        <charset val="134"/>
      </rPr>
      <t>级</t>
    </r>
  </si>
  <si>
    <t>MAIN+0x055622A0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</si>
  <si>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</si>
  <si>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MAIN+0x055622C4</t>
  </si>
  <si>
    <t>与HP位置+34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</si>
  <si>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</si>
  <si>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MAIN+0x055622C8</t>
  </si>
  <si>
    <r>
      <rPr>
        <sz val="11"/>
        <color theme="1"/>
        <rFont val="MS Gothic"/>
        <charset val="134"/>
      </rPr>
      <t>防御(迷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</si>
  <si>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MAIN+0x055622CC</t>
  </si>
  <si>
    <r>
      <rPr>
        <sz val="11"/>
        <color theme="1"/>
        <rFont val="MS Gothic"/>
        <charset val="134"/>
      </rPr>
      <t>防御（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</si>
  <si>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MAIN+0x055622D0</t>
  </si>
  <si>
    <r>
      <rPr>
        <sz val="11"/>
        <color theme="1"/>
        <rFont val="MS Gothic"/>
        <charset val="134"/>
      </rPr>
      <t>特攻(迷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</si>
  <si>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MAIN+0x055622D4</t>
  </si>
  <si>
    <r>
      <rPr>
        <sz val="11"/>
        <color theme="1"/>
        <rFont val="MS Gothic"/>
        <charset val="134"/>
      </rPr>
      <t>特攻（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</si>
  <si>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MAIN+0x055622D8</t>
  </si>
  <si>
    <r>
      <rPr>
        <sz val="11"/>
        <color theme="1"/>
        <rFont val="MS Gothic"/>
        <charset val="134"/>
      </rPr>
      <t>特防(迷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</si>
  <si>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MAIN+0x055622DC</t>
  </si>
  <si>
    <r>
      <rPr>
        <sz val="11"/>
        <color theme="1"/>
        <rFont val="MS Gothic"/>
        <charset val="134"/>
      </rPr>
      <t>特防（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</si>
  <si>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MAIN+0x055622E0</t>
  </si>
  <si>
    <r>
      <rPr>
        <sz val="11"/>
        <color theme="1"/>
        <rFont val="MS Gothic"/>
        <charset val="134"/>
      </rPr>
      <t>速度(迷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</si>
  <si>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MAIN+0x055622FC</t>
  </si>
  <si>
    <t>与特防位置+20</t>
  </si>
  <si>
    <r>
      <rPr>
        <sz val="11"/>
        <color theme="1"/>
        <rFont val="MS Gothic"/>
        <charset val="134"/>
      </rPr>
      <t>速度（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</si>
  <si>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MAIN+0x05562300</t>
  </si>
  <si>
    <r>
      <rPr>
        <sz val="11"/>
        <color theme="1"/>
        <rFont val="MS Gothic"/>
        <charset val="134"/>
      </rPr>
      <t>A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</si>
  <si>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MAIN+0x05562358</t>
  </si>
  <si>
    <r>
      <rPr>
        <sz val="11"/>
        <color rgb="FFFF0000"/>
        <rFont val="MS Gothic"/>
        <charset val="134"/>
      </rPr>
      <t>技能之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 xml:space="preserve"> 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隔+14</t>
    </r>
  </si>
  <si>
    <t>与HP位置+C8</t>
  </si>
  <si>
    <r>
      <rPr>
        <sz val="11"/>
        <color theme="1"/>
        <rFont val="MS Gothic"/>
        <charset val="134"/>
      </rPr>
      <t>B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</si>
  <si>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MAIN+0x0556236C</t>
  </si>
  <si>
    <r>
      <rPr>
        <sz val="11"/>
        <color theme="1"/>
        <rFont val="MS Gothic"/>
        <charset val="134"/>
      </rPr>
      <t>X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</si>
  <si>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MAIN+0x05562380</t>
  </si>
  <si>
    <r>
      <rPr>
        <sz val="11"/>
        <color theme="1"/>
        <rFont val="MS Gothic"/>
        <charset val="134"/>
      </rPr>
      <t>Y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</si>
  <si>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MAIN+0x05562394</t>
  </si>
  <si>
    <t>(迷宫内BUFF)最高500,在迷宫中升级会显示全部都满255，但离开迷宫数值为实际增加为准</t>
  </si>
  <si>
    <t>（实际）修改此项进入迷宫不会有变化，需要完成一次迷宫后回到营地查看即可生效</t>
  </si>
  <si>
    <t>队伍一角色1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</si>
  <si>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34"/>
      </rPr>
      <t>感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</si>
  <si>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</si>
  <si>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</si>
  <si>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防御(迷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</si>
  <si>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防御(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</si>
  <si>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特攻(迷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</si>
  <si>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特攻(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</si>
  <si>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特防(迷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</si>
  <si>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特防(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</si>
  <si>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速度(迷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</si>
  <si>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速度(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</si>
  <si>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</si>
  <si>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</si>
  <si>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</si>
  <si>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</si>
  <si>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t>参数</t>
  </si>
  <si>
    <r>
      <rPr>
        <b/>
        <sz val="11"/>
        <color theme="1"/>
        <rFont val="MS Gothic"/>
        <charset val="134"/>
      </rPr>
      <t>位移</t>
    </r>
    <r>
      <rPr>
        <b/>
        <sz val="11"/>
        <color theme="1"/>
        <rFont val="宋体"/>
        <charset val="134"/>
      </rPr>
      <t>值</t>
    </r>
  </si>
  <si>
    <r>
      <rPr>
        <b/>
        <sz val="11"/>
        <color theme="1"/>
        <rFont val="MS Gothic"/>
        <charset val="134"/>
      </rPr>
      <t>前置代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</si>
  <si>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后置代</t>
    </r>
    <r>
      <rPr>
        <b/>
        <sz val="11"/>
        <color theme="1"/>
        <rFont val="宋体"/>
        <charset val="134"/>
      </rPr>
      <t>码</t>
    </r>
  </si>
  <si>
    <t>02000000</t>
  </si>
  <si>
    <t>000003E7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</si>
  <si>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28"/>
      </rPr>
      <t>感</t>
    </r>
  </si>
  <si>
    <t>00004E20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</si>
  <si>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</si>
  <si>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t>000001F4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</si>
  <si>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</si>
  <si>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</si>
  <si>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</si>
  <si>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</si>
  <si>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</si>
  <si>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</si>
  <si>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</si>
  <si>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</si>
  <si>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</si>
  <si>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</si>
  <si>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t>01000000</t>
  </si>
  <si>
    <t>00000023</t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</si>
  <si>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</si>
  <si>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</si>
  <si>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</si>
  <si>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伍一角色1</t>
    </r>
  </si>
  <si>
    <r>
      <rPr>
        <sz val="11"/>
        <color theme="1"/>
        <rFont val="MS Gothic"/>
        <charset val="134"/>
      </rPr>
      <t>基</t>
    </r>
    <r>
      <rPr>
        <sz val="11"/>
        <color theme="1"/>
        <rFont val="宋体"/>
        <charset val="134"/>
      </rPr>
      <t>础值</t>
    </r>
  </si>
  <si>
    <r>
      <rPr>
        <b/>
        <sz val="11"/>
        <color theme="1"/>
        <rFont val="MS Gothic"/>
        <charset val="134"/>
      </rPr>
      <t>起始</t>
    </r>
    <r>
      <rPr>
        <b/>
        <sz val="11"/>
        <color theme="1"/>
        <rFont val="MS Gothic"/>
        <charset val="128"/>
      </rPr>
      <t>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</si>
  <si>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t>05562140</t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</si>
  <si>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伍一角色2</t>
    </r>
  </si>
  <si>
    <t>倍率修正率</t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</si>
  <si>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28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</si>
  <si>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</si>
  <si>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</si>
  <si>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</si>
  <si>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</si>
  <si>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</si>
  <si>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</si>
  <si>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</si>
  <si>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</si>
  <si>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</si>
  <si>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</si>
  <si>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</si>
  <si>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</si>
  <si>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</si>
  <si>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</si>
  <si>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</si>
  <si>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伍六角色3</t>
    </r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</si>
  <si>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</si>
  <si>
    <t>防御</t>
  </si>
  <si>
    <t>特攻</t>
  </si>
  <si>
    <t>特防</t>
  </si>
  <si>
    <t>速度</t>
  </si>
  <si>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制偏移</t>
    </r>
  </si>
  <si>
    <r>
      <rPr>
        <b/>
        <sz val="11"/>
        <color theme="1"/>
        <rFont val="MS Gothic"/>
        <charset val="134"/>
      </rPr>
      <t>起始16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</si>
  <si>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</si>
  <si>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b/>
        <sz val="11"/>
        <color theme="1"/>
        <rFont val="MS Gothic"/>
        <charset val="134"/>
      </rPr>
      <t>抓取 攻</t>
    </r>
    <r>
      <rPr>
        <b/>
        <sz val="11"/>
        <color theme="1"/>
        <rFont val="宋体"/>
        <charset val="134"/>
      </rPr>
      <t>击</t>
    </r>
    <r>
      <rPr>
        <b/>
        <sz val="11"/>
        <color theme="1"/>
        <rFont val="MS Gothic"/>
        <charset val="134"/>
      </rPr>
      <t xml:space="preserve">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</si>
  <si>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防御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</si>
  <si>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特攻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</si>
  <si>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特防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</si>
  <si>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A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</si>
  <si>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B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</si>
  <si>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X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</si>
</sst>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00"/>
  </numFmts>
  <fonts count="40">
    <font>
      <sz val="11"/>
      <color theme="1"/>
      <name val="宋体"/>
      <charset val="134"/>
      <scheme val="minor"/>
    </font>
    <font>
      <sz val="11"/>
      <color theme="1"/>
      <name val="MS Gothic"/>
      <charset val="134"/>
    </font>
    <font>
      <sz val="11"/>
      <color theme="1"/>
      <name val="宋体"/>
      <charset val="134"/>
    </font>
    <font>
      <sz val="11"/>
      <name val="MS Gothic"/>
      <charset val="134"/>
    </font>
    <font>
      <b/>
      <sz val="11"/>
      <color theme="1"/>
      <name val="MS Gothic"/>
      <charset val="134"/>
    </font>
    <font>
      <sz val="11"/>
      <color theme="1"/>
      <name val="MS Gothic"/>
      <charset val="128"/>
    </font>
    <font>
      <sz val="11"/>
      <color theme="0"/>
      <name val="MS Gothic"/>
      <charset val="128"/>
    </font>
    <font>
      <sz val="11"/>
      <color theme="0"/>
      <name val="宋体"/>
      <charset val="134"/>
    </font>
    <font>
      <sz val="11"/>
      <name val="MS Gothic"/>
      <charset val="128"/>
    </font>
    <font>
      <sz val="11"/>
      <color rgb="FF7030A0"/>
      <name val="MS Gothic"/>
      <charset val="128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2"/>
      <color theme="1"/>
      <name val="宋体"/>
      <charset val="134"/>
    </font>
    <font>
      <sz val="11"/>
      <color rgb="FF7030A0"/>
      <name val="MS Gothic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theme="1"/>
      <name val="MS Gothic"/>
      <charset val="128"/>
    </font>
    <font>
      <sz val="11"/>
      <color theme="0"/>
      <name val="MS Gothic"/>
      <charset val="134"/>
    </font>
    <font>
      <sz val="11"/>
      <color theme="0"/>
      <name val="宋体"/>
      <charset val="128"/>
    </font>
    <font>
      <sz val="11"/>
      <color rgb="FFFF0000"/>
      <name val="宋体"/>
      <charset val="134"/>
    </font>
    <font>
      <sz val="11"/>
      <color rgb="FF0070C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29" fillId="12" borderId="6" applyNumberFormat="0" applyAlignment="0" applyProtection="0">
      <alignment vertical="center"/>
    </xf>
    <xf numFmtId="0" fontId="30" fillId="26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49" fontId="4" fillId="0" borderId="0" xfId="0" applyNumberFormat="1" applyFont="1">
      <alignment vertical="center"/>
    </xf>
    <xf numFmtId="0" fontId="2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6" fillId="4" borderId="0" xfId="0" applyNumberFormat="1" applyFont="1" applyFill="1" applyBorder="1" applyAlignment="1">
      <alignment horizontal="left" vertical="center"/>
    </xf>
    <xf numFmtId="49" fontId="7" fillId="4" borderId="0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6" fillId="4" borderId="0" xfId="0" applyNumberFormat="1" applyFont="1" applyFill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49" fontId="13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vertical="center"/>
    </xf>
    <xf numFmtId="11" fontId="5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A1" sqref="A1:D3"/>
    </sheetView>
  </sheetViews>
  <sheetFormatPr defaultColWidth="9" defaultRowHeight="13.5" outlineLevelCol="7"/>
  <cols>
    <col min="1" max="1" width="5.375" style="27" customWidth="1"/>
    <col min="2" max="2" width="7.375" style="27" customWidth="1"/>
    <col min="3" max="3" width="15.875" style="27" customWidth="1"/>
    <col min="4" max="4" width="17.125" style="27" customWidth="1"/>
    <col min="5" max="5" width="19.125" style="27" customWidth="1"/>
    <col min="6" max="6" width="30" style="27" customWidth="1"/>
    <col min="7" max="16384" width="9" style="27"/>
  </cols>
  <sheetData>
    <row r="1" spans="1:8">
      <c r="A1" s="28" t="s">
        <v>0</v>
      </c>
      <c r="B1" s="28"/>
      <c r="C1" s="28"/>
      <c r="D1" s="28"/>
      <c r="E1" s="29" t="s">
        <v>1</v>
      </c>
      <c r="F1" s="29"/>
      <c r="G1" s="30"/>
      <c r="H1" s="30"/>
    </row>
    <row r="2" spans="1:8">
      <c r="A2" s="28"/>
      <c r="B2" s="28"/>
      <c r="C2" s="28"/>
      <c r="D2" s="28"/>
      <c r="E2" s="29"/>
      <c r="F2" s="29"/>
      <c r="G2" s="30"/>
      <c r="H2" s="30"/>
    </row>
    <row r="3" spans="1:8">
      <c r="A3" s="28"/>
      <c r="B3" s="28"/>
      <c r="C3" s="28"/>
      <c r="D3" s="28"/>
      <c r="E3" s="29"/>
      <c r="F3" s="29"/>
      <c r="G3" s="30"/>
      <c r="H3" s="30"/>
    </row>
    <row r="4" spans="1:6">
      <c r="A4" s="5" t="s">
        <v>2</v>
      </c>
      <c r="B4" s="5"/>
      <c r="C4" s="5"/>
      <c r="D4" s="5"/>
      <c r="E4" s="7"/>
      <c r="F4" s="7"/>
    </row>
    <row r="5" spans="1:6">
      <c r="A5" s="7"/>
      <c r="B5" s="7"/>
      <c r="C5" s="7"/>
      <c r="D5" s="7"/>
      <c r="E5" s="7"/>
      <c r="F5" s="7"/>
    </row>
    <row r="6" spans="1:6">
      <c r="A6" s="5" t="s">
        <v>3</v>
      </c>
      <c r="B6" s="5" t="s">
        <v>4</v>
      </c>
      <c r="C6" s="7" t="s">
        <v>5</v>
      </c>
      <c r="D6" s="7" t="s">
        <v>6</v>
      </c>
      <c r="E6" s="31" t="s">
        <v>7</v>
      </c>
      <c r="F6" s="7"/>
    </row>
    <row r="7" spans="1:6">
      <c r="A7" s="5"/>
      <c r="B7" s="5"/>
      <c r="C7" s="7" t="s">
        <v>8</v>
      </c>
      <c r="D7" s="7" t="s">
        <v>9</v>
      </c>
      <c r="E7" s="7"/>
      <c r="F7" s="7"/>
    </row>
    <row r="8" spans="1:6">
      <c r="A8" s="5"/>
      <c r="B8" s="5"/>
      <c r="C8" s="9" t="s">
        <v>10</v>
      </c>
      <c r="D8" s="7" t="s">
        <v>11</v>
      </c>
      <c r="E8" s="32" t="s">
        <v>12</v>
      </c>
      <c r="F8" s="7"/>
    </row>
    <row r="9" spans="1:6">
      <c r="A9" s="5"/>
      <c r="B9" s="5"/>
      <c r="C9" s="7" t="s">
        <v>13</v>
      </c>
      <c r="D9" s="7" t="s">
        <v>14</v>
      </c>
      <c r="E9" s="7"/>
      <c r="F9" s="7"/>
    </row>
    <row r="10" ht="14.25" spans="1:7">
      <c r="A10" s="5"/>
      <c r="B10" s="5"/>
      <c r="C10" s="7" t="s">
        <v>15</v>
      </c>
      <c r="D10" s="7" t="s">
        <v>16</v>
      </c>
      <c r="E10" s="33" t="s">
        <v>17</v>
      </c>
      <c r="F10" s="1"/>
      <c r="G10" s="34"/>
    </row>
    <row r="11" spans="1:6">
      <c r="A11" s="5"/>
      <c r="B11" s="5"/>
      <c r="C11" s="7" t="s">
        <v>18</v>
      </c>
      <c r="D11" s="7" t="s">
        <v>19</v>
      </c>
      <c r="F11" s="7"/>
    </row>
    <row r="12" spans="1:6">
      <c r="A12" s="5"/>
      <c r="B12" s="5"/>
      <c r="C12" s="7" t="s">
        <v>20</v>
      </c>
      <c r="D12" s="7" t="s">
        <v>21</v>
      </c>
      <c r="E12" s="7"/>
      <c r="F12" s="35"/>
    </row>
    <row r="13" spans="1:6">
      <c r="A13" s="5"/>
      <c r="B13" s="5"/>
      <c r="C13" s="7" t="s">
        <v>22</v>
      </c>
      <c r="D13" s="7" t="s">
        <v>23</v>
      </c>
      <c r="E13" s="7"/>
      <c r="F13" s="35"/>
    </row>
    <row r="14" spans="1:6">
      <c r="A14" s="5"/>
      <c r="B14" s="5"/>
      <c r="C14" s="7" t="s">
        <v>24</v>
      </c>
      <c r="D14" s="7" t="s">
        <v>25</v>
      </c>
      <c r="E14" s="7"/>
      <c r="F14" s="7"/>
    </row>
    <row r="15" spans="1:6">
      <c r="A15" s="5"/>
      <c r="B15" s="5"/>
      <c r="C15" s="7" t="s">
        <v>26</v>
      </c>
      <c r="D15" s="7" t="s">
        <v>27</v>
      </c>
      <c r="E15" s="7"/>
      <c r="F15" s="7"/>
    </row>
    <row r="16" spans="1:6">
      <c r="A16" s="5"/>
      <c r="B16" s="5"/>
      <c r="C16" s="7" t="s">
        <v>28</v>
      </c>
      <c r="D16" s="7" t="s">
        <v>29</v>
      </c>
      <c r="E16" s="7"/>
      <c r="F16" s="7"/>
    </row>
    <row r="17" spans="1:6">
      <c r="A17" s="5"/>
      <c r="B17" s="5"/>
      <c r="C17" s="7" t="s">
        <v>30</v>
      </c>
      <c r="D17" s="7" t="s">
        <v>31</v>
      </c>
      <c r="E17" s="7"/>
      <c r="F17" s="7"/>
    </row>
    <row r="18" spans="1:6">
      <c r="A18" s="5"/>
      <c r="B18" s="5"/>
      <c r="C18" s="7" t="s">
        <v>32</v>
      </c>
      <c r="D18" s="7" t="s">
        <v>33</v>
      </c>
      <c r="E18" s="33" t="s">
        <v>34</v>
      </c>
      <c r="F18" s="7"/>
    </row>
    <row r="19" spans="1:6">
      <c r="A19" s="5"/>
      <c r="B19" s="5"/>
      <c r="C19" s="7" t="s">
        <v>35</v>
      </c>
      <c r="D19" s="7" t="s">
        <v>36</v>
      </c>
      <c r="E19" s="7"/>
      <c r="F19" s="7"/>
    </row>
    <row r="20" spans="1:6">
      <c r="A20" s="5"/>
      <c r="B20" s="5"/>
      <c r="C20" s="7" t="s">
        <v>37</v>
      </c>
      <c r="D20" s="7" t="s">
        <v>38</v>
      </c>
      <c r="E20" s="31" t="s">
        <v>39</v>
      </c>
      <c r="F20" s="33" t="s">
        <v>40</v>
      </c>
    </row>
    <row r="21" spans="1:6">
      <c r="A21" s="5"/>
      <c r="B21" s="5"/>
      <c r="C21" s="7" t="s">
        <v>41</v>
      </c>
      <c r="D21" s="7" t="s">
        <v>42</v>
      </c>
      <c r="E21" s="35"/>
      <c r="F21" s="7"/>
    </row>
    <row r="22" spans="1:6">
      <c r="A22" s="5"/>
      <c r="B22" s="5"/>
      <c r="C22" s="7" t="s">
        <v>43</v>
      </c>
      <c r="D22" s="7" t="s">
        <v>44</v>
      </c>
      <c r="E22" s="35"/>
      <c r="F22" s="7"/>
    </row>
    <row r="23" spans="1:6">
      <c r="A23" s="5"/>
      <c r="B23" s="5"/>
      <c r="C23" s="7" t="s">
        <v>45</v>
      </c>
      <c r="D23" s="7" t="s">
        <v>46</v>
      </c>
      <c r="E23" s="35"/>
      <c r="F23" s="7"/>
    </row>
    <row r="24" s="26" customFormat="1" spans="1:6">
      <c r="A24" s="36" t="s">
        <v>47</v>
      </c>
      <c r="B24" s="36"/>
      <c r="C24" s="36"/>
      <c r="D24" s="36"/>
      <c r="E24" s="36"/>
      <c r="F24" s="36"/>
    </row>
    <row r="25" s="26" customFormat="1" spans="1:6">
      <c r="A25" s="37" t="s">
        <v>48</v>
      </c>
      <c r="B25" s="37"/>
      <c r="C25" s="37"/>
      <c r="D25" s="37"/>
      <c r="E25" s="37"/>
      <c r="F25" s="37"/>
    </row>
    <row r="26" spans="4:5">
      <c r="D26" s="38"/>
      <c r="E26" s="38"/>
    </row>
    <row r="27" spans="4:5">
      <c r="D27" s="38"/>
      <c r="E27" s="38"/>
    </row>
    <row r="31" spans="4:4">
      <c r="D31" s="39"/>
    </row>
    <row r="34" spans="3:3">
      <c r="C34" s="40"/>
    </row>
    <row r="47" spans="3:3">
      <c r="C47" s="40"/>
    </row>
    <row r="60" spans="3:3">
      <c r="C60" s="40"/>
    </row>
    <row r="66" spans="4:5">
      <c r="D66" s="38"/>
      <c r="E66" s="38"/>
    </row>
    <row r="70" spans="4:4">
      <c r="D70" s="39"/>
    </row>
    <row r="73" spans="3:3">
      <c r="C73" s="40"/>
    </row>
    <row r="89" spans="2:2">
      <c r="B89" s="40"/>
    </row>
  </sheetData>
  <sheetProtection password="CE2A" sheet="1" objects="1"/>
  <mergeCells count="7">
    <mergeCell ref="A4:D4"/>
    <mergeCell ref="A24:F24"/>
    <mergeCell ref="A25:F25"/>
    <mergeCell ref="A6:A23"/>
    <mergeCell ref="B6:B23"/>
    <mergeCell ref="A1:D3"/>
    <mergeCell ref="E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C16"/>
  <sheetViews>
    <sheetView workbookViewId="0">
      <selection activeCell="A1" sqref="A1:A16"/>
    </sheetView>
  </sheetViews>
  <sheetFormatPr defaultColWidth="9" defaultRowHeight="13.5" outlineLevelCol="2"/>
  <cols>
    <col min="1" max="1" width="12.25" style="7" customWidth="1"/>
    <col min="2" max="2" width="15.625" style="7" customWidth="1"/>
    <col min="3" max="3" width="29.375" style="7" customWidth="1"/>
    <col min="4" max="4" width="9" style="22"/>
    <col min="5" max="16384" width="9" style="7"/>
  </cols>
  <sheetData>
    <row r="1" spans="1:3">
      <c r="A1" s="2" t="s">
        <v>49</v>
      </c>
      <c r="B1" s="23" t="s">
        <v>5</v>
      </c>
      <c r="C1" s="24" t="str">
        <f>VLOOKUP($B1,属性偏移数!A:C,3,0)&amp;" "&amp;DEC2HEX(下拉范围!$I$2+VLOOKUP($B1,属性偏移数!A:B,2,0),8)&amp;" "&amp;VLOOKUP($B1,属性偏移数!A:D,4,0)</f>
        <v>02000000 05562290 000003E7</v>
      </c>
    </row>
    <row r="2" spans="1:3">
      <c r="A2" s="5"/>
      <c r="B2" s="25" t="s">
        <v>50</v>
      </c>
      <c r="C2" s="24" t="str">
        <f>VLOOKUP($B2,属性偏移数!A:C,3,0)&amp;" "&amp;DEC2HEX(下拉范围!$I$2+VLOOKUP($B2,属性偏移数!A:B,2,0),8)&amp;" "&amp;VLOOKUP($B2,属性偏移数!A:D,4,0)</f>
        <v>02000000 05562298 00004E20</v>
      </c>
    </row>
    <row r="3" spans="1:3">
      <c r="A3" s="5"/>
      <c r="B3" s="23" t="s">
        <v>51</v>
      </c>
      <c r="C3" s="24" t="str">
        <f>VLOOKUP($B3,属性偏移数!A:C,3,0)&amp;" "&amp;DEC2HEX(下拉范围!$I$2+VLOOKUP($B3,属性偏移数!A:B,2,0),8)&amp;" "&amp;VLOOKUP($B3,属性偏移数!A:D,4,0)</f>
        <v>02000000 055622C4 000001F4</v>
      </c>
    </row>
    <row r="4" spans="1:3">
      <c r="A4" s="5"/>
      <c r="B4" s="23" t="s">
        <v>52</v>
      </c>
      <c r="C4" s="24" t="str">
        <f>VLOOKUP($B4,属性偏移数!A:C,3,0)&amp;" "&amp;DEC2HEX(下拉范围!$I$2+VLOOKUP($B4,属性偏移数!A:B,2,0),8)&amp;" "&amp;VLOOKUP($B4,属性偏移数!A:D,4,0)</f>
        <v>02000000 055622C8 000001F4</v>
      </c>
    </row>
    <row r="5" spans="1:3">
      <c r="A5" s="5"/>
      <c r="B5" s="23" t="s">
        <v>53</v>
      </c>
      <c r="C5" s="24" t="str">
        <f>VLOOKUP($B5,属性偏移数!A:C,3,0)&amp;" "&amp;DEC2HEX(下拉范围!$I$2+VLOOKUP($B5,属性偏移数!A:B,2,0),8)&amp;" "&amp;VLOOKUP($B5,属性偏移数!A:D,4,0)</f>
        <v>02000000 055622CC 000001F4</v>
      </c>
    </row>
    <row r="6" spans="1:3">
      <c r="A6" s="5"/>
      <c r="B6" s="23" t="s">
        <v>54</v>
      </c>
      <c r="C6" s="24" t="str">
        <f>VLOOKUP($B6,属性偏移数!A:C,3,0)&amp;" "&amp;DEC2HEX(下拉范围!$I$2+VLOOKUP($B6,属性偏移数!A:B,2,0),8)&amp;" "&amp;VLOOKUP($B6,属性偏移数!A:D,4,0)</f>
        <v>02000000 055622D0 000001F4</v>
      </c>
    </row>
    <row r="7" spans="1:3">
      <c r="A7" s="5"/>
      <c r="B7" s="23" t="s">
        <v>55</v>
      </c>
      <c r="C7" s="24" t="str">
        <f>VLOOKUP($B7,属性偏移数!A:C,3,0)&amp;" "&amp;DEC2HEX(下拉范围!$I$2+VLOOKUP($B7,属性偏移数!A:B,2,0),8)&amp;" "&amp;VLOOKUP($B7,属性偏移数!A:D,4,0)</f>
        <v>02000000 055622D4 000001F4</v>
      </c>
    </row>
    <row r="8" spans="1:3">
      <c r="A8" s="5"/>
      <c r="B8" s="23" t="s">
        <v>56</v>
      </c>
      <c r="C8" s="24" t="str">
        <f>VLOOKUP($B8,属性偏移数!A:C,3,0)&amp;" "&amp;DEC2HEX(下拉范围!$I$2+VLOOKUP($B8,属性偏移数!A:B,2,0),8)&amp;" "&amp;VLOOKUP($B8,属性偏移数!A:D,4,0)</f>
        <v>02000000 055622D8 000001F4</v>
      </c>
    </row>
    <row r="9" spans="1:3">
      <c r="A9" s="5"/>
      <c r="B9" s="23" t="s">
        <v>57</v>
      </c>
      <c r="C9" s="24" t="str">
        <f>VLOOKUP($B9,属性偏移数!A:C,3,0)&amp;" "&amp;DEC2HEX(下拉范围!$I$2+VLOOKUP($B9,属性偏移数!A:B,2,0),8)&amp;" "&amp;VLOOKUP($B9,属性偏移数!A:D,4,0)</f>
        <v>02000000 055622DC 000001F4</v>
      </c>
    </row>
    <row r="10" spans="1:3">
      <c r="A10" s="5"/>
      <c r="B10" s="23" t="s">
        <v>58</v>
      </c>
      <c r="C10" s="24" t="str">
        <f>VLOOKUP($B10,属性偏移数!A:C,3,0)&amp;" "&amp;DEC2HEX(下拉范围!$I$2+VLOOKUP($B10,属性偏移数!A:B,2,0),8)&amp;" "&amp;VLOOKUP($B10,属性偏移数!A:D,4,0)</f>
        <v>02000000 055622E0 000001F4</v>
      </c>
    </row>
    <row r="11" spans="1:3">
      <c r="A11" s="5"/>
      <c r="B11" s="23" t="s">
        <v>59</v>
      </c>
      <c r="C11" s="24" t="str">
        <f>VLOOKUP($B11,属性偏移数!A:C,3,0)&amp;" "&amp;DEC2HEX(下拉范围!$I$2+VLOOKUP($B11,属性偏移数!A:B,2,0),8)&amp;" "&amp;VLOOKUP($B11,属性偏移数!A:D,4,0)</f>
        <v>02000000 055622FC 000001F4</v>
      </c>
    </row>
    <row r="12" spans="1:3">
      <c r="A12" s="5"/>
      <c r="B12" s="23" t="s">
        <v>60</v>
      </c>
      <c r="C12" s="24" t="str">
        <f>VLOOKUP($B12,属性偏移数!A:C,3,0)&amp;" "&amp;DEC2HEX(下拉范围!$I$2+VLOOKUP($B12,属性偏移数!A:B,2,0),8)&amp;" "&amp;VLOOKUP($B12,属性偏移数!A:D,4,0)</f>
        <v>02000000 05562300 000001F4</v>
      </c>
    </row>
    <row r="13" spans="1:3">
      <c r="A13" s="5"/>
      <c r="B13" s="23" t="s">
        <v>61</v>
      </c>
      <c r="C13" s="24" t="str">
        <f>VLOOKUP($B13,属性偏移数!A:C,3,0)&amp;" "&amp;DEC2HEX(下拉范围!$I$2+VLOOKUP($B13,属性偏移数!A:B,2,0),8)&amp;" "&amp;VLOOKUP($B13,属性偏移数!A:D,4,0)</f>
        <v>01000000 05562358 00000023</v>
      </c>
    </row>
    <row r="14" spans="1:3">
      <c r="A14" s="5"/>
      <c r="B14" s="23" t="s">
        <v>62</v>
      </c>
      <c r="C14" s="24" t="str">
        <f>VLOOKUP($B14,属性偏移数!A:C,3,0)&amp;" "&amp;DEC2HEX(下拉范围!$I$2+VLOOKUP($B14,属性偏移数!A:B,2,0),8)&amp;" "&amp;VLOOKUP($B14,属性偏移数!A:D,4,0)</f>
        <v>01000000 0556236C 00000023</v>
      </c>
    </row>
    <row r="15" spans="1:3">
      <c r="A15" s="5"/>
      <c r="B15" s="23" t="s">
        <v>63</v>
      </c>
      <c r="C15" s="24" t="str">
        <f>VLOOKUP($B15,属性偏移数!A:C,3,0)&amp;" "&amp;DEC2HEX(下拉范围!$I$2+VLOOKUP($B15,属性偏移数!A:B,2,0),8)&amp;" "&amp;VLOOKUP($B15,属性偏移数!A:D,4,0)</f>
        <v>01000000 05562380 00000023</v>
      </c>
    </row>
    <row r="16" spans="1:3">
      <c r="A16" s="5"/>
      <c r="B16" s="23" t="s">
        <v>64</v>
      </c>
      <c r="C16" s="24" t="str">
        <f>VLOOKUP($B16,属性偏移数!A:C,3,0)&amp;" "&amp;DEC2HEX(下拉范围!$I$2+VLOOKUP($B16,属性偏移数!A:B,2,0),8)&amp;" "&amp;VLOOKUP($B16,属性偏移数!A:D,4,0)</f>
        <v>01000000 05562394 00000023</v>
      </c>
    </row>
  </sheetData>
  <sheetProtection password="CE2A" sheet="1" objects="1"/>
  <protectedRanges>
    <protectedRange sqref="A1" name="区域1_2" securityDescriptor="O:WDG:WDD:"/>
    <protectedRange sqref="A1" name="区域2" securityDescriptor=""/>
  </protectedRanges>
  <mergeCells count="1">
    <mergeCell ref="A1:A16"/>
  </mergeCells>
  <dataValidations count="1">
    <dataValidation type="list" allowBlank="1" sqref="A1:A16">
      <formula1>下拉范围!$B$1:$B$18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7"/>
  <sheetViews>
    <sheetView workbookViewId="0">
      <selection activeCell="A1" sqref="A1"/>
    </sheetView>
  </sheetViews>
  <sheetFormatPr defaultColWidth="9" defaultRowHeight="13.5" outlineLevelCol="3"/>
  <cols>
    <col min="1" max="1" width="15.625" style="12" customWidth="1"/>
    <col min="2" max="2" width="7.375" style="12" customWidth="1"/>
    <col min="3" max="4" width="9.5" style="12" customWidth="1"/>
    <col min="5" max="16384" width="9" style="12"/>
  </cols>
  <sheetData>
    <row r="1" spans="1:4">
      <c r="A1" s="19" t="s">
        <v>65</v>
      </c>
      <c r="B1" s="19" t="s">
        <v>66</v>
      </c>
      <c r="C1" s="19" t="s">
        <v>67</v>
      </c>
      <c r="D1" s="19" t="s">
        <v>68</v>
      </c>
    </row>
    <row r="2" spans="1:4">
      <c r="A2" s="20" t="s">
        <v>5</v>
      </c>
      <c r="B2" s="12">
        <v>0</v>
      </c>
      <c r="C2" s="17" t="s">
        <v>69</v>
      </c>
      <c r="D2" s="17" t="s">
        <v>70</v>
      </c>
    </row>
    <row r="3" spans="1:4">
      <c r="A3" s="21" t="s">
        <v>71</v>
      </c>
      <c r="B3" s="12">
        <v>8</v>
      </c>
      <c r="C3" s="17" t="s">
        <v>69</v>
      </c>
      <c r="D3" s="17" t="s">
        <v>72</v>
      </c>
    </row>
    <row r="4" spans="1:4">
      <c r="A4" s="20" t="s">
        <v>73</v>
      </c>
      <c r="B4" s="12">
        <v>52</v>
      </c>
      <c r="C4" s="17" t="s">
        <v>69</v>
      </c>
      <c r="D4" s="17" t="s">
        <v>74</v>
      </c>
    </row>
    <row r="5" spans="1:4">
      <c r="A5" s="20" t="s">
        <v>75</v>
      </c>
      <c r="B5" s="12">
        <v>56</v>
      </c>
      <c r="C5" s="17" t="s">
        <v>69</v>
      </c>
      <c r="D5" s="17" t="s">
        <v>74</v>
      </c>
    </row>
    <row r="6" spans="1:4">
      <c r="A6" s="20" t="s">
        <v>76</v>
      </c>
      <c r="B6" s="12">
        <v>60</v>
      </c>
      <c r="C6" s="17" t="s">
        <v>69</v>
      </c>
      <c r="D6" s="17" t="s">
        <v>74</v>
      </c>
    </row>
    <row r="7" spans="1:4">
      <c r="A7" s="20" t="s">
        <v>77</v>
      </c>
      <c r="B7" s="12">
        <v>64</v>
      </c>
      <c r="C7" s="17" t="s">
        <v>69</v>
      </c>
      <c r="D7" s="17" t="s">
        <v>74</v>
      </c>
    </row>
    <row r="8" spans="1:4">
      <c r="A8" s="20" t="s">
        <v>78</v>
      </c>
      <c r="B8" s="12">
        <v>68</v>
      </c>
      <c r="C8" s="17" t="s">
        <v>69</v>
      </c>
      <c r="D8" s="17" t="s">
        <v>74</v>
      </c>
    </row>
    <row r="9" spans="1:4">
      <c r="A9" s="20" t="s">
        <v>79</v>
      </c>
      <c r="B9" s="12">
        <v>72</v>
      </c>
      <c r="C9" s="17" t="s">
        <v>69</v>
      </c>
      <c r="D9" s="17" t="s">
        <v>74</v>
      </c>
    </row>
    <row r="10" spans="1:4">
      <c r="A10" s="20" t="s">
        <v>80</v>
      </c>
      <c r="B10" s="12">
        <v>76</v>
      </c>
      <c r="C10" s="17" t="s">
        <v>69</v>
      </c>
      <c r="D10" s="17" t="s">
        <v>74</v>
      </c>
    </row>
    <row r="11" spans="1:4">
      <c r="A11" s="20" t="s">
        <v>81</v>
      </c>
      <c r="B11" s="12">
        <v>80</v>
      </c>
      <c r="C11" s="17" t="s">
        <v>69</v>
      </c>
      <c r="D11" s="17" t="s">
        <v>74</v>
      </c>
    </row>
    <row r="12" spans="1:4">
      <c r="A12" s="20" t="s">
        <v>82</v>
      </c>
      <c r="B12" s="12">
        <v>108</v>
      </c>
      <c r="C12" s="17" t="s">
        <v>69</v>
      </c>
      <c r="D12" s="17" t="s">
        <v>74</v>
      </c>
    </row>
    <row r="13" spans="1:4">
      <c r="A13" s="20" t="s">
        <v>83</v>
      </c>
      <c r="B13" s="12">
        <v>112</v>
      </c>
      <c r="C13" s="17" t="s">
        <v>69</v>
      </c>
      <c r="D13" s="17" t="s">
        <v>74</v>
      </c>
    </row>
    <row r="14" spans="1:4">
      <c r="A14" s="20" t="s">
        <v>84</v>
      </c>
      <c r="B14" s="12">
        <v>200</v>
      </c>
      <c r="C14" s="17" t="s">
        <v>85</v>
      </c>
      <c r="D14" s="17" t="s">
        <v>86</v>
      </c>
    </row>
    <row r="15" spans="1:4">
      <c r="A15" s="20" t="s">
        <v>87</v>
      </c>
      <c r="B15" s="12">
        <v>220</v>
      </c>
      <c r="C15" s="17" t="s">
        <v>85</v>
      </c>
      <c r="D15" s="17" t="s">
        <v>86</v>
      </c>
    </row>
    <row r="16" spans="1:4">
      <c r="A16" s="20" t="s">
        <v>88</v>
      </c>
      <c r="B16" s="12">
        <v>240</v>
      </c>
      <c r="C16" s="17" t="s">
        <v>85</v>
      </c>
      <c r="D16" s="17" t="s">
        <v>86</v>
      </c>
    </row>
    <row r="17" spans="1:4">
      <c r="A17" s="20" t="s">
        <v>89</v>
      </c>
      <c r="B17" s="12">
        <v>260</v>
      </c>
      <c r="C17" s="17" t="s">
        <v>85</v>
      </c>
      <c r="D17" s="17" t="s">
        <v>86</v>
      </c>
    </row>
  </sheetData>
  <pageMargins left="0.699305555555556" right="0.699305555555556" top="0.75" bottom="0.75" header="0.3" footer="0.3"/>
  <headerFooter/>
  <ignoredErrors>
    <ignoredError sqref="C2:C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I18"/>
  <sheetViews>
    <sheetView workbookViewId="0">
      <selection activeCell="A1" sqref="A1"/>
    </sheetView>
  </sheetViews>
  <sheetFormatPr defaultColWidth="9" defaultRowHeight="13.5"/>
  <cols>
    <col min="1" max="1" width="3.375" style="12" customWidth="1"/>
    <col min="2" max="2" width="12.25" style="12" customWidth="1"/>
    <col min="3" max="3" width="5.375" style="12" customWidth="1"/>
    <col min="4" max="4" width="9" style="12"/>
    <col min="5" max="5" width="11.5" style="12" customWidth="1"/>
    <col min="6" max="6" width="4.375" style="12" customWidth="1"/>
    <col min="7" max="7" width="9" style="12"/>
    <col min="8" max="8" width="32.875" style="12" customWidth="1"/>
    <col min="9" max="9" width="9.375" style="12" customWidth="1"/>
    <col min="10" max="16384" width="9" style="12"/>
  </cols>
  <sheetData>
    <row r="1" spans="1:9">
      <c r="A1" s="12">
        <v>1</v>
      </c>
      <c r="B1" s="13" t="s">
        <v>90</v>
      </c>
      <c r="C1" s="12">
        <f>$F$1*$A1*$F$2</f>
        <v>336</v>
      </c>
      <c r="E1" s="12" t="s">
        <v>91</v>
      </c>
      <c r="F1" s="14">
        <v>336</v>
      </c>
      <c r="H1" s="15" t="s">
        <v>92</v>
      </c>
      <c r="I1" s="17" t="s">
        <v>93</v>
      </c>
    </row>
    <row r="2" spans="1:9">
      <c r="A2" s="12">
        <v>2</v>
      </c>
      <c r="B2" s="13" t="s">
        <v>94</v>
      </c>
      <c r="C2" s="12">
        <f t="shared" ref="C2:C18" si="0">$F$1*$A2*$F$2</f>
        <v>672</v>
      </c>
      <c r="E2" s="12" t="s">
        <v>95</v>
      </c>
      <c r="F2" s="16">
        <v>1</v>
      </c>
      <c r="H2" s="15" t="s">
        <v>96</v>
      </c>
      <c r="I2" s="18">
        <f>HEX2DEC(I1)+VLOOKUP(公式换算全新界面!$A$1,下拉范围!B:C,2,0)</f>
        <v>89531024</v>
      </c>
    </row>
    <row r="3" spans="1:3">
      <c r="A3" s="12">
        <v>3</v>
      </c>
      <c r="B3" s="13" t="s">
        <v>97</v>
      </c>
      <c r="C3" s="12">
        <f t="shared" si="0"/>
        <v>1008</v>
      </c>
    </row>
    <row r="4" spans="1:3">
      <c r="A4" s="12">
        <v>4</v>
      </c>
      <c r="B4" s="13" t="s">
        <v>98</v>
      </c>
      <c r="C4" s="12">
        <f t="shared" si="0"/>
        <v>1344</v>
      </c>
    </row>
    <row r="5" spans="1:3">
      <c r="A5" s="12">
        <v>5</v>
      </c>
      <c r="B5" s="13" t="s">
        <v>99</v>
      </c>
      <c r="C5" s="12">
        <f t="shared" si="0"/>
        <v>1680</v>
      </c>
    </row>
    <row r="6" spans="1:3">
      <c r="A6" s="12">
        <v>6</v>
      </c>
      <c r="B6" s="13" t="s">
        <v>100</v>
      </c>
      <c r="C6" s="12">
        <f t="shared" si="0"/>
        <v>2016</v>
      </c>
    </row>
    <row r="7" spans="1:3">
      <c r="A7" s="12">
        <v>7</v>
      </c>
      <c r="B7" s="13" t="s">
        <v>101</v>
      </c>
      <c r="C7" s="12">
        <f t="shared" si="0"/>
        <v>2352</v>
      </c>
    </row>
    <row r="8" spans="1:3">
      <c r="A8" s="12">
        <v>8</v>
      </c>
      <c r="B8" s="13" t="s">
        <v>102</v>
      </c>
      <c r="C8" s="12">
        <f t="shared" si="0"/>
        <v>2688</v>
      </c>
    </row>
    <row r="9" spans="1:3">
      <c r="A9" s="12">
        <v>9</v>
      </c>
      <c r="B9" s="13" t="s">
        <v>103</v>
      </c>
      <c r="C9" s="12">
        <f t="shared" si="0"/>
        <v>3024</v>
      </c>
    </row>
    <row r="10" spans="1:3">
      <c r="A10" s="12">
        <v>10</v>
      </c>
      <c r="B10" s="13" t="s">
        <v>104</v>
      </c>
      <c r="C10" s="12">
        <f t="shared" si="0"/>
        <v>3360</v>
      </c>
    </row>
    <row r="11" spans="1:3">
      <c r="A11" s="12">
        <v>11</v>
      </c>
      <c r="B11" s="13" t="s">
        <v>105</v>
      </c>
      <c r="C11" s="12">
        <f t="shared" si="0"/>
        <v>3696</v>
      </c>
    </row>
    <row r="12" spans="1:3">
      <c r="A12" s="12">
        <v>12</v>
      </c>
      <c r="B12" s="13" t="s">
        <v>106</v>
      </c>
      <c r="C12" s="12">
        <f t="shared" si="0"/>
        <v>4032</v>
      </c>
    </row>
    <row r="13" spans="1:3">
      <c r="A13" s="12">
        <v>13</v>
      </c>
      <c r="B13" s="13" t="s">
        <v>107</v>
      </c>
      <c r="C13" s="12">
        <f t="shared" si="0"/>
        <v>4368</v>
      </c>
    </row>
    <row r="14" spans="1:3">
      <c r="A14" s="12">
        <v>14</v>
      </c>
      <c r="B14" s="13" t="s">
        <v>108</v>
      </c>
      <c r="C14" s="12">
        <f t="shared" si="0"/>
        <v>4704</v>
      </c>
    </row>
    <row r="15" spans="1:3">
      <c r="A15" s="12">
        <v>15</v>
      </c>
      <c r="B15" s="13" t="s">
        <v>109</v>
      </c>
      <c r="C15" s="12">
        <f t="shared" si="0"/>
        <v>5040</v>
      </c>
    </row>
    <row r="16" spans="1:3">
      <c r="A16" s="12">
        <v>16</v>
      </c>
      <c r="B16" s="13" t="s">
        <v>110</v>
      </c>
      <c r="C16" s="12">
        <f t="shared" si="0"/>
        <v>5376</v>
      </c>
    </row>
    <row r="17" spans="1:3">
      <c r="A17" s="12">
        <v>17</v>
      </c>
      <c r="B17" s="13" t="s">
        <v>111</v>
      </c>
      <c r="C17" s="12">
        <f t="shared" si="0"/>
        <v>5712</v>
      </c>
    </row>
    <row r="18" spans="1:3">
      <c r="A18" s="12">
        <v>18</v>
      </c>
      <c r="B18" s="13" t="s">
        <v>112</v>
      </c>
      <c r="C18" s="12">
        <f t="shared" si="0"/>
        <v>6048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A16"/>
    </sheetView>
  </sheetViews>
  <sheetFormatPr defaultColWidth="9" defaultRowHeight="13.5" outlineLevelCol="5"/>
  <cols>
    <col min="1" max="1" width="32.875" style="1" customWidth="1"/>
    <col min="2" max="7" width="9.375" style="1" customWidth="1"/>
    <col min="8" max="16384" width="9" style="1"/>
  </cols>
  <sheetData>
    <row r="1" spans="1:5">
      <c r="A1" s="2" t="s">
        <v>49</v>
      </c>
      <c r="B1" s="3" t="s">
        <v>5</v>
      </c>
      <c r="C1" s="3" t="s">
        <v>69</v>
      </c>
      <c r="D1" s="4" t="str">
        <f>DEC2HEX(B38,8)</f>
        <v>05562290</v>
      </c>
      <c r="E1" s="3" t="s">
        <v>70</v>
      </c>
    </row>
    <row r="2" spans="1:5">
      <c r="A2" s="5"/>
      <c r="B2" s="6" t="s">
        <v>10</v>
      </c>
      <c r="C2" s="3" t="s">
        <v>69</v>
      </c>
      <c r="D2" s="4" t="str">
        <f>DEC2HEX(B38+8,8)</f>
        <v>05562298</v>
      </c>
      <c r="E2" s="3" t="s">
        <v>72</v>
      </c>
    </row>
    <row r="3" spans="1:6">
      <c r="A3" s="5"/>
      <c r="B3" s="3" t="s">
        <v>113</v>
      </c>
      <c r="C3" s="3" t="s">
        <v>69</v>
      </c>
      <c r="D3" s="4" t="str">
        <f>DEC2HEX(B38+52,8)</f>
        <v>055622C4</v>
      </c>
      <c r="E3" s="3" t="s">
        <v>74</v>
      </c>
      <c r="F3" s="7"/>
    </row>
    <row r="4" spans="1:5">
      <c r="A4" s="5"/>
      <c r="B4" s="3" t="s">
        <v>113</v>
      </c>
      <c r="C4" s="3" t="s">
        <v>69</v>
      </c>
      <c r="D4" s="4" t="str">
        <f t="shared" ref="D4:D10" si="0">DEC2HEX(B40+4,8)</f>
        <v>055622C8</v>
      </c>
      <c r="E4" s="3" t="s">
        <v>74</v>
      </c>
    </row>
    <row r="5" spans="1:5">
      <c r="A5" s="5"/>
      <c r="B5" s="3" t="s">
        <v>114</v>
      </c>
      <c r="C5" s="3" t="s">
        <v>69</v>
      </c>
      <c r="D5" s="4" t="str">
        <f t="shared" si="0"/>
        <v>055622CC</v>
      </c>
      <c r="E5" s="3" t="s">
        <v>74</v>
      </c>
    </row>
    <row r="6" spans="1:5">
      <c r="A6" s="5"/>
      <c r="B6" s="3" t="s">
        <v>114</v>
      </c>
      <c r="C6" s="3" t="s">
        <v>69</v>
      </c>
      <c r="D6" s="4" t="str">
        <f t="shared" si="0"/>
        <v>055622D0</v>
      </c>
      <c r="E6" s="3" t="s">
        <v>74</v>
      </c>
    </row>
    <row r="7" spans="1:5">
      <c r="A7" s="5"/>
      <c r="B7" s="3" t="s">
        <v>115</v>
      </c>
      <c r="C7" s="3" t="s">
        <v>69</v>
      </c>
      <c r="D7" s="4" t="str">
        <f t="shared" si="0"/>
        <v>055622D4</v>
      </c>
      <c r="E7" s="3" t="s">
        <v>74</v>
      </c>
    </row>
    <row r="8" spans="1:5">
      <c r="A8" s="5"/>
      <c r="B8" s="3" t="s">
        <v>115</v>
      </c>
      <c r="C8" s="3" t="s">
        <v>69</v>
      </c>
      <c r="D8" s="4" t="str">
        <f t="shared" si="0"/>
        <v>055622D8</v>
      </c>
      <c r="E8" s="3" t="s">
        <v>74</v>
      </c>
    </row>
    <row r="9" spans="1:5">
      <c r="A9" s="5"/>
      <c r="B9" s="3" t="s">
        <v>116</v>
      </c>
      <c r="C9" s="3" t="s">
        <v>69</v>
      </c>
      <c r="D9" s="4" t="str">
        <f t="shared" si="0"/>
        <v>055622DC</v>
      </c>
      <c r="E9" s="3" t="s">
        <v>74</v>
      </c>
    </row>
    <row r="10" spans="1:5">
      <c r="A10" s="5"/>
      <c r="B10" s="3" t="s">
        <v>116</v>
      </c>
      <c r="C10" s="3" t="s">
        <v>69</v>
      </c>
      <c r="D10" s="4" t="str">
        <f t="shared" si="0"/>
        <v>055622E0</v>
      </c>
      <c r="E10" s="3" t="s">
        <v>74</v>
      </c>
    </row>
    <row r="11" spans="1:5">
      <c r="A11" s="5"/>
      <c r="B11" s="3" t="s">
        <v>117</v>
      </c>
      <c r="C11" s="3" t="s">
        <v>69</v>
      </c>
      <c r="D11" s="4" t="str">
        <f>DEC2HEX(B46+32,8)</f>
        <v>055622FC</v>
      </c>
      <c r="E11" s="3" t="s">
        <v>74</v>
      </c>
    </row>
    <row r="12" spans="1:5">
      <c r="A12" s="5"/>
      <c r="B12" s="3" t="s">
        <v>117</v>
      </c>
      <c r="C12" s="3" t="s">
        <v>69</v>
      </c>
      <c r="D12" s="4" t="str">
        <f>DEC2HEX(B47+32,8)</f>
        <v>05562300</v>
      </c>
      <c r="E12" s="3" t="s">
        <v>74</v>
      </c>
    </row>
    <row r="13" spans="1:5">
      <c r="A13" s="5"/>
      <c r="B13" s="3" t="s">
        <v>37</v>
      </c>
      <c r="C13" s="3" t="s">
        <v>85</v>
      </c>
      <c r="D13" s="4" t="str">
        <f>DEC2HEX(B38+200,8)</f>
        <v>05562358</v>
      </c>
      <c r="E13" s="3" t="s">
        <v>86</v>
      </c>
    </row>
    <row r="14" spans="1:5">
      <c r="A14" s="5"/>
      <c r="B14" s="3" t="s">
        <v>41</v>
      </c>
      <c r="C14" s="3" t="s">
        <v>85</v>
      </c>
      <c r="D14" s="4" t="str">
        <f>DEC2HEX(B49+20,8)</f>
        <v>0556236C</v>
      </c>
      <c r="E14" s="3" t="s">
        <v>86</v>
      </c>
    </row>
    <row r="15" spans="1:5">
      <c r="A15" s="5"/>
      <c r="B15" s="3" t="s">
        <v>43</v>
      </c>
      <c r="C15" s="3" t="s">
        <v>85</v>
      </c>
      <c r="D15" s="4" t="str">
        <f>DEC2HEX(B50+20,8)</f>
        <v>05562380</v>
      </c>
      <c r="E15" s="3" t="s">
        <v>86</v>
      </c>
    </row>
    <row r="16" spans="1:5">
      <c r="A16" s="5"/>
      <c r="B16" s="3" t="s">
        <v>45</v>
      </c>
      <c r="C16" s="3" t="s">
        <v>85</v>
      </c>
      <c r="D16" s="4" t="str">
        <f>DEC2HEX(B51+20,8)</f>
        <v>05562394</v>
      </c>
      <c r="E16" s="3" t="s">
        <v>86</v>
      </c>
    </row>
    <row r="17" hidden="1" spans="1:3">
      <c r="A17" s="8" t="s">
        <v>118</v>
      </c>
      <c r="B17" s="7">
        <f>IF(A1=A18,B18,IF(A1=A19,B19,IF(A1=A20,B20,IF(A1=A21,B21,IF(A1=A22,B22,IF(A1=A23,B23,IF(A1=A24,B24,IF(A1=A25,B25,IF(A1=A26,B26,IF(A1=A27,B27,IF(A1=A28,B28,IF(A1=A29,B29,IF(A1=A30,B30,IF(A1=A31,B31,IF(A1=A32,B32,IF(A1=A33,B33,IF(A1=A34,B34,IF(A1=A35,B35))))))))))))))))))</f>
        <v>336</v>
      </c>
      <c r="C17" s="3"/>
    </row>
    <row r="18" hidden="1" spans="1:3">
      <c r="A18" s="9" t="s">
        <v>90</v>
      </c>
      <c r="B18" s="7">
        <v>336</v>
      </c>
      <c r="C18" s="7"/>
    </row>
    <row r="19" hidden="1" spans="1:5">
      <c r="A19" s="9" t="s">
        <v>94</v>
      </c>
      <c r="B19" s="7">
        <v>672</v>
      </c>
      <c r="C19" s="7"/>
      <c r="D19" s="7"/>
      <c r="E19" s="7"/>
    </row>
    <row r="20" hidden="1" spans="1:5">
      <c r="A20" s="9" t="s">
        <v>97</v>
      </c>
      <c r="B20" s="7">
        <v>1008</v>
      </c>
      <c r="C20" s="7"/>
      <c r="D20" s="7"/>
      <c r="E20" s="7"/>
    </row>
    <row r="21" hidden="1" spans="1:5">
      <c r="A21" s="9" t="s">
        <v>98</v>
      </c>
      <c r="B21" s="7">
        <v>1344</v>
      </c>
      <c r="C21" s="7"/>
      <c r="D21" s="7"/>
      <c r="E21" s="7"/>
    </row>
    <row r="22" hidden="1" spans="1:5">
      <c r="A22" s="9" t="s">
        <v>99</v>
      </c>
      <c r="B22" s="7">
        <v>1680</v>
      </c>
      <c r="C22" s="7"/>
      <c r="D22" s="7"/>
      <c r="E22" s="7"/>
    </row>
    <row r="23" hidden="1" spans="1:5">
      <c r="A23" s="9" t="s">
        <v>100</v>
      </c>
      <c r="B23" s="7">
        <v>2016</v>
      </c>
      <c r="C23" s="7"/>
      <c r="D23" s="7"/>
      <c r="E23" s="7"/>
    </row>
    <row r="24" hidden="1" spans="1:5">
      <c r="A24" s="9" t="s">
        <v>101</v>
      </c>
      <c r="B24" s="7">
        <v>2352</v>
      </c>
      <c r="C24" s="7"/>
      <c r="D24" s="7"/>
      <c r="E24" s="7"/>
    </row>
    <row r="25" hidden="1" spans="1:5">
      <c r="A25" s="9" t="s">
        <v>102</v>
      </c>
      <c r="B25" s="7">
        <v>2688</v>
      </c>
      <c r="C25" s="7"/>
      <c r="D25" s="7"/>
      <c r="E25" s="7"/>
    </row>
    <row r="26" hidden="1" spans="1:5">
      <c r="A26" s="9" t="s">
        <v>103</v>
      </c>
      <c r="B26" s="7">
        <v>3024</v>
      </c>
      <c r="C26" s="7"/>
      <c r="D26" s="7"/>
      <c r="E26" s="7"/>
    </row>
    <row r="27" hidden="1" spans="1:5">
      <c r="A27" s="9" t="s">
        <v>104</v>
      </c>
      <c r="B27" s="7">
        <v>3360</v>
      </c>
      <c r="C27" s="7"/>
      <c r="D27" s="7"/>
      <c r="E27" s="7"/>
    </row>
    <row r="28" hidden="1" spans="1:5">
      <c r="A28" s="9" t="s">
        <v>105</v>
      </c>
      <c r="B28" s="7">
        <v>3696</v>
      </c>
      <c r="C28" s="7"/>
      <c r="D28" s="7"/>
      <c r="E28" s="7"/>
    </row>
    <row r="29" hidden="1" spans="1:5">
      <c r="A29" s="9" t="s">
        <v>106</v>
      </c>
      <c r="B29" s="7">
        <v>4032</v>
      </c>
      <c r="C29" s="7"/>
      <c r="D29" s="7"/>
      <c r="E29" s="7"/>
    </row>
    <row r="30" hidden="1" spans="1:5">
      <c r="A30" s="9" t="s">
        <v>107</v>
      </c>
      <c r="B30" s="7">
        <v>4368</v>
      </c>
      <c r="C30" s="7"/>
      <c r="D30" s="7"/>
      <c r="E30" s="7"/>
    </row>
    <row r="31" hidden="1" spans="1:5">
      <c r="A31" s="9" t="s">
        <v>108</v>
      </c>
      <c r="B31" s="7">
        <v>4704</v>
      </c>
      <c r="C31" s="7"/>
      <c r="D31" s="7"/>
      <c r="E31" s="7"/>
    </row>
    <row r="32" hidden="1" spans="1:5">
      <c r="A32" s="9" t="s">
        <v>109</v>
      </c>
      <c r="B32" s="7">
        <v>5040</v>
      </c>
      <c r="C32" s="7"/>
      <c r="D32" s="7"/>
      <c r="E32" s="7"/>
    </row>
    <row r="33" hidden="1" spans="1:5">
      <c r="A33" s="9" t="s">
        <v>110</v>
      </c>
      <c r="B33" s="7">
        <v>5376</v>
      </c>
      <c r="C33" s="7"/>
      <c r="D33" s="7"/>
      <c r="E33" s="7"/>
    </row>
    <row r="34" hidden="1" spans="1:5">
      <c r="A34" s="9" t="s">
        <v>111</v>
      </c>
      <c r="B34" s="7">
        <v>5712</v>
      </c>
      <c r="C34" s="7"/>
      <c r="D34" s="7"/>
      <c r="E34" s="7"/>
    </row>
    <row r="35" hidden="1" spans="1:5">
      <c r="A35" s="9" t="s">
        <v>112</v>
      </c>
      <c r="B35" s="7">
        <v>6048</v>
      </c>
      <c r="C35" s="7"/>
      <c r="D35" s="7"/>
      <c r="E35" s="7"/>
    </row>
    <row r="36" hidden="1"/>
    <row r="37" hidden="1" spans="1:2">
      <c r="A37" s="10" t="s">
        <v>119</v>
      </c>
      <c r="B37" s="3" t="s">
        <v>93</v>
      </c>
    </row>
    <row r="38" hidden="1" spans="1:2">
      <c r="A38" s="10" t="s">
        <v>120</v>
      </c>
      <c r="B38" s="11">
        <f>HEX2DEC(B37)+(B17)</f>
        <v>89531024</v>
      </c>
    </row>
    <row r="39" hidden="1" spans="1:2">
      <c r="A39" s="10"/>
      <c r="B39" s="3"/>
    </row>
    <row r="40" hidden="1" spans="1:2">
      <c r="A40" s="10" t="s">
        <v>121</v>
      </c>
      <c r="B40" s="11">
        <f t="shared" ref="B40:B47" si="1">HEX2DEC(D3)</f>
        <v>89531076</v>
      </c>
    </row>
    <row r="41" hidden="1" spans="1:2">
      <c r="A41" s="10" t="s">
        <v>121</v>
      </c>
      <c r="B41" s="11">
        <f t="shared" si="1"/>
        <v>89531080</v>
      </c>
    </row>
    <row r="42" hidden="1" spans="1:2">
      <c r="A42" s="10" t="s">
        <v>122</v>
      </c>
      <c r="B42" s="11">
        <f t="shared" si="1"/>
        <v>89531084</v>
      </c>
    </row>
    <row r="43" hidden="1" spans="1:2">
      <c r="A43" s="10" t="s">
        <v>122</v>
      </c>
      <c r="B43" s="11">
        <f t="shared" si="1"/>
        <v>89531088</v>
      </c>
    </row>
    <row r="44" hidden="1" spans="1:2">
      <c r="A44" s="10" t="s">
        <v>123</v>
      </c>
      <c r="B44" s="11">
        <f t="shared" si="1"/>
        <v>89531092</v>
      </c>
    </row>
    <row r="45" hidden="1" spans="1:2">
      <c r="A45" s="10" t="s">
        <v>123</v>
      </c>
      <c r="B45" s="11">
        <f t="shared" si="1"/>
        <v>89531096</v>
      </c>
    </row>
    <row r="46" hidden="1" spans="1:2">
      <c r="A46" s="10" t="s">
        <v>124</v>
      </c>
      <c r="B46" s="11">
        <f t="shared" si="1"/>
        <v>89531100</v>
      </c>
    </row>
    <row r="47" hidden="1" spans="1:2">
      <c r="A47" s="10" t="s">
        <v>124</v>
      </c>
      <c r="B47" s="11">
        <f t="shared" si="1"/>
        <v>89531104</v>
      </c>
    </row>
    <row r="48" hidden="1" spans="1:2">
      <c r="A48" s="10"/>
      <c r="B48" s="3"/>
    </row>
    <row r="49" hidden="1" spans="1:2">
      <c r="A49" s="10" t="s">
        <v>125</v>
      </c>
      <c r="B49" s="11">
        <f>HEX2DEC(D13)</f>
        <v>89531224</v>
      </c>
    </row>
    <row r="50" hidden="1" spans="1:2">
      <c r="A50" s="10" t="s">
        <v>126</v>
      </c>
      <c r="B50" s="11">
        <f>HEX2DEC(D14)</f>
        <v>89531244</v>
      </c>
    </row>
    <row r="51" hidden="1" spans="1:2">
      <c r="A51" s="10" t="s">
        <v>127</v>
      </c>
      <c r="B51" s="11">
        <f>HEX2DEC(D15)</f>
        <v>89531264</v>
      </c>
    </row>
  </sheetData>
  <sheetProtection password="CE2A" sheet="1" objects="1"/>
  <protectedRanges>
    <protectedRange sqref="A1" name="区域1" securityDescriptor=""/>
  </protectedRanges>
  <mergeCells count="1">
    <mergeCell ref="A1:A16"/>
  </mergeCells>
  <dataValidations count="1">
    <dataValidation type="list" allowBlank="1" sqref="A1:A16">
      <formula1>$A$18:$A$35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</vt:lpstr>
      <vt:lpstr>公式换算全新界面</vt:lpstr>
      <vt:lpstr>属性偏移数</vt:lpstr>
      <vt:lpstr>下拉范围</vt:lpstr>
      <vt:lpstr>公式换算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</dc:creator>
  <cp:lastModifiedBy>v_xyhe</cp:lastModifiedBy>
  <dcterms:created xsi:type="dcterms:W3CDTF">2020-03-07T06:21:00Z</dcterms:created>
  <dcterms:modified xsi:type="dcterms:W3CDTF">2020-03-11T02:23:40Z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