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BAJO UNIVERSIDAD\"/>
    </mc:Choice>
  </mc:AlternateContent>
  <xr:revisionPtr revIDLastSave="0" documentId="13_ncr:1_{E5C34279-D20E-46C3-A8B6-31F6E4C38255}" xr6:coauthVersionLast="47" xr6:coauthVersionMax="47" xr10:uidLastSave="{00000000-0000-0000-0000-000000000000}"/>
  <bookViews>
    <workbookView xWindow="-120" yWindow="-120" windowWidth="20730" windowHeight="11160" activeTab="1" xr2:uid="{868AD13A-3CA3-4A2D-998D-8D54DBDB0B3A}"/>
  </bookViews>
  <sheets>
    <sheet name="Hoja1" sheetId="1" r:id="rId1"/>
    <sheet name="Hoja1 (2)" sheetId="2" r:id="rId2"/>
    <sheet name="Hoja1 (3)" sheetId="5" r:id="rId3"/>
    <sheet name="Hoja5" sheetId="6" r:id="rId4"/>
    <sheet name="lista de entrega" sheetId="7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4" i="2" l="1"/>
  <c r="I71" i="2"/>
  <c r="I5" i="2"/>
  <c r="I6" i="2"/>
  <c r="I7" i="2"/>
  <c r="I8" i="2"/>
  <c r="I9" i="2"/>
  <c r="I10" i="2"/>
  <c r="I11" i="2"/>
  <c r="I12" i="2"/>
  <c r="I4" i="2"/>
  <c r="I3" i="2"/>
  <c r="I45" i="2"/>
  <c r="I44" i="2"/>
  <c r="I70" i="2"/>
  <c r="I65" i="2"/>
  <c r="I68" i="2"/>
  <c r="I69" i="2"/>
  <c r="G67" i="2"/>
  <c r="I67" i="2" s="1"/>
  <c r="G66" i="2"/>
  <c r="I66" i="2" s="1"/>
  <c r="G64" i="2"/>
  <c r="I64" i="2" s="1"/>
  <c r="I14" i="2"/>
  <c r="G43" i="2"/>
  <c r="I43" i="2" s="1"/>
  <c r="I39" i="2"/>
  <c r="I13" i="2"/>
  <c r="G51" i="2"/>
  <c r="I51" i="2" s="1"/>
  <c r="J51" i="2" s="1"/>
  <c r="I37" i="2"/>
  <c r="I42" i="2"/>
  <c r="I41" i="2"/>
  <c r="I40" i="2"/>
  <c r="J78" i="2"/>
  <c r="J76" i="2"/>
  <c r="J74" i="2"/>
  <c r="J73" i="2"/>
  <c r="J72" i="2"/>
  <c r="J62" i="2"/>
  <c r="J61" i="2"/>
  <c r="D52" i="2"/>
  <c r="G49" i="2"/>
  <c r="I49" i="2" s="1"/>
  <c r="I16" i="2"/>
  <c r="I15" i="2"/>
  <c r="J3" i="2"/>
  <c r="I50" i="2"/>
  <c r="I48" i="2"/>
  <c r="I47" i="2"/>
  <c r="I38" i="2"/>
  <c r="G18" i="2"/>
  <c r="I18" i="2" s="1"/>
  <c r="I46" i="2"/>
  <c r="I36" i="2"/>
  <c r="I35" i="2"/>
  <c r="I17" i="2"/>
  <c r="I33" i="2"/>
  <c r="I26" i="2"/>
  <c r="I29" i="2"/>
  <c r="I30" i="2"/>
  <c r="I28" i="2"/>
  <c r="I22" i="2"/>
  <c r="I23" i="2"/>
  <c r="G24" i="2"/>
  <c r="I24" i="2" s="1"/>
  <c r="I31" i="2"/>
  <c r="I32" i="2"/>
  <c r="I34" i="2"/>
  <c r="I27" i="2"/>
  <c r="I20" i="2"/>
  <c r="I21" i="2"/>
  <c r="I25" i="2"/>
  <c r="I19" i="2"/>
  <c r="E19" i="2"/>
  <c r="E27" i="2"/>
  <c r="D79" i="2"/>
  <c r="J55" i="2"/>
  <c r="E55" i="2"/>
  <c r="E47" i="2"/>
  <c r="E35" i="2"/>
  <c r="E51" i="2"/>
  <c r="E17" i="2"/>
  <c r="E15" i="2"/>
  <c r="E13" i="2"/>
  <c r="E78" i="2"/>
  <c r="E74" i="2"/>
  <c r="E73" i="2"/>
  <c r="E72" i="2"/>
  <c r="K72" i="2" s="1"/>
  <c r="E64" i="2"/>
  <c r="E62" i="2"/>
  <c r="E61" i="2"/>
  <c r="K61" i="2" s="1"/>
  <c r="E3" i="2"/>
  <c r="K3" i="2" s="1"/>
  <c r="F22" i="1"/>
  <c r="G22" i="1"/>
  <c r="I22" i="1"/>
  <c r="J22" i="1"/>
  <c r="D22" i="1" s="1"/>
  <c r="D24" i="1" s="1"/>
  <c r="E15" i="1"/>
  <c r="E23" i="1"/>
  <c r="E17" i="1"/>
  <c r="E18" i="1"/>
  <c r="E19" i="1"/>
  <c r="E20" i="1"/>
  <c r="E21" i="1"/>
  <c r="E16" i="1"/>
  <c r="E3" i="1"/>
  <c r="D12" i="1"/>
  <c r="E4" i="1"/>
  <c r="E5" i="1"/>
  <c r="E6" i="1"/>
  <c r="E7" i="1"/>
  <c r="E8" i="1"/>
  <c r="E9" i="1"/>
  <c r="E10" i="1"/>
  <c r="E11" i="1"/>
  <c r="J17" i="2" l="1"/>
  <c r="J13" i="2"/>
  <c r="K13" i="2" s="1"/>
  <c r="K51" i="2"/>
  <c r="K62" i="2"/>
  <c r="K78" i="2"/>
  <c r="K73" i="2"/>
  <c r="I79" i="2"/>
  <c r="K74" i="2"/>
  <c r="E52" i="2"/>
  <c r="J47" i="2"/>
  <c r="K47" i="2" s="1"/>
  <c r="J15" i="2"/>
  <c r="K15" i="2" s="1"/>
  <c r="J35" i="2"/>
  <c r="K35" i="2" s="1"/>
  <c r="K17" i="2"/>
  <c r="J27" i="2"/>
  <c r="K27" i="2" s="1"/>
  <c r="L27" i="2" s="1"/>
  <c r="J19" i="2"/>
  <c r="K19" i="2" s="1"/>
  <c r="L19" i="2" s="1"/>
  <c r="L3" i="2"/>
  <c r="K55" i="2"/>
  <c r="L55" i="2" s="1"/>
  <c r="E76" i="2"/>
  <c r="E22" i="1"/>
  <c r="E24" i="1" s="1"/>
  <c r="E12" i="1"/>
  <c r="E79" i="2" l="1"/>
  <c r="L79" i="2" s="1"/>
  <c r="K76" i="2"/>
  <c r="I52" i="2"/>
  <c r="L52" i="2" s="1"/>
  <c r="E25" i="1"/>
  <c r="E26" i="1"/>
  <c r="E80" i="2" l="1"/>
  <c r="E81" i="2"/>
  <c r="I80" i="2" s="1"/>
</calcChain>
</file>

<file path=xl/sharedStrings.xml><?xml version="1.0" encoding="utf-8"?>
<sst xmlns="http://schemas.openxmlformats.org/spreadsheetml/2006/main" count="621" uniqueCount="177">
  <si>
    <t>MATERIAL</t>
  </si>
  <si>
    <t>CANTIDAD</t>
  </si>
  <si>
    <t>UNIDAD</t>
  </si>
  <si>
    <t>VALOR UNITARIO</t>
  </si>
  <si>
    <t>VALOR TOTAL</t>
  </si>
  <si>
    <t>Manguera para compresor de ¼”</t>
  </si>
  <si>
    <t>METROS</t>
  </si>
  <si>
    <t>Resistencia Calefactora de agua 110 VAC</t>
  </si>
  <si>
    <t>Sensor de temperatura PT100</t>
  </si>
  <si>
    <t>Lampara Infrarroja</t>
  </si>
  <si>
    <t>Lampara Led Ultravioleta 2W longitud de onda entre 395 nm a 405 nm</t>
  </si>
  <si>
    <t>Pistones Hidráulicos para vidrio de 6 mm</t>
  </si>
  <si>
    <t>Accesorios de Conexión (Cable, relés, tarjetas de circuito, pilotos e interruptores)</t>
  </si>
  <si>
    <t>GLOBAL</t>
  </si>
  <si>
    <t>Deposito Metálico</t>
  </si>
  <si>
    <t>TOTAL</t>
  </si>
  <si>
    <t>KIT RPI4 8GB – Incluye:
• Fuente de alimentación Tarjeta micro SD de 32 GB 
• Adaptador Micro HDMI a HDMI.
• Raspberry Pi 4-8GB.
• Caja Plástica.</t>
  </si>
  <si>
    <t xml:space="preserve">UNIDAD </t>
  </si>
  <si>
    <t>Caja para PCB</t>
  </si>
  <si>
    <t xml:space="preserve"> Arduino Nano</t>
  </si>
  <si>
    <t>Cargador Arduino nano</t>
  </si>
  <si>
    <t>IVA 19%</t>
  </si>
  <si>
    <t>VALOR TOTAL DEL PROYECTO</t>
  </si>
  <si>
    <t>MATERIALES PARA LA INSTRUMENTACION DEL PRIMER EQUIPO</t>
  </si>
  <si>
    <t xml:space="preserve">Tarjeta de Adquisición </t>
  </si>
  <si>
    <t xml:space="preserve">Potenciómetro de Precisión </t>
  </si>
  <si>
    <t xml:space="preserve">Pantalla LCD 20x4 </t>
  </si>
  <si>
    <t xml:space="preserve">MATERIALES PARA LA INSTRUMENTACION DEL SEGUNDO EQUIPO </t>
  </si>
  <si>
    <t>Motorreductor Y Variador 1/2hp 110v 80 Rpm de Salida</t>
  </si>
  <si>
    <t>RaspBerry PI 400 (ES)</t>
  </si>
  <si>
    <t>Fuente Para RaspBerry PI 4 KSA-15E-051300-HU</t>
  </si>
  <si>
    <t>Cable Micro-HDMI a HDMI SC0358</t>
  </si>
  <si>
    <t>MicroSD SC0251B 32GB SanDisck Gen10</t>
  </si>
  <si>
    <t>Libro Guia RaspBerry PI 4 MAG35 en (ES)</t>
  </si>
  <si>
    <t>Presupuestado en Accesorios de conexión Electronica y Varios</t>
  </si>
  <si>
    <t>Gastos de envio Presupuestado</t>
  </si>
  <si>
    <t>SALDO</t>
  </si>
  <si>
    <t>PORCENTAJE</t>
  </si>
  <si>
    <t>LED Infrarrojo</t>
  </si>
  <si>
    <t>LED Rojo</t>
  </si>
  <si>
    <t xml:space="preserve">Circuito </t>
  </si>
  <si>
    <t>Carcasa</t>
  </si>
  <si>
    <t>VALOR UNITARIO DEL EQUIPO</t>
  </si>
  <si>
    <t xml:space="preserve">LED Azul </t>
  </si>
  <si>
    <t>Envio</t>
  </si>
  <si>
    <t>Bornera</t>
  </si>
  <si>
    <t xml:space="preserve">Cable </t>
  </si>
  <si>
    <t>Sensor Temperatura - Termocupla Sumergible DS18B20</t>
  </si>
  <si>
    <t>Partes de carcasa</t>
  </si>
  <si>
    <t>Amplificador de voltaje</t>
  </si>
  <si>
    <t>Fuente 12 V de 10 A</t>
  </si>
  <si>
    <t>Elementos del circuito</t>
  </si>
  <si>
    <t xml:space="preserve">Resistencia calefactora </t>
  </si>
  <si>
    <t>Adaptador HMI a Micro HMI</t>
  </si>
  <si>
    <t xml:space="preserve">Adaptador VGA a HDMI </t>
  </si>
  <si>
    <t>Circuito de Potencia</t>
  </si>
  <si>
    <t>Sensor de Nivel</t>
  </si>
  <si>
    <t>Recipiente Metalico</t>
  </si>
  <si>
    <t>Módulo / Sensor de Temperatura Termocupla MAX6675</t>
  </si>
  <si>
    <t>Hornilllo</t>
  </si>
  <si>
    <t xml:space="preserve">VALOR DE LA EJECUCIÓN </t>
  </si>
  <si>
    <t>Rele de Estado Solido con disipador</t>
  </si>
  <si>
    <t xml:space="preserve">Soporte de la Resistencia </t>
  </si>
  <si>
    <t>Arduino Nano</t>
  </si>
  <si>
    <t>Pantalla Display LCD 4x20 Verde</t>
  </si>
  <si>
    <t>Modulo Adaptador Interfaz I2C para LCD 2x16 - LCD 4x20</t>
  </si>
  <si>
    <t>Encoder Rotativo KY-040 Sensor de Posición Angular</t>
  </si>
  <si>
    <t>Caja Plástica Para Proyectos 19.3 x 20.7 x 9.6 cm REF11</t>
  </si>
  <si>
    <t>Motorreductor Y Variador</t>
  </si>
  <si>
    <t xml:space="preserve">Tarjeta </t>
  </si>
  <si>
    <t>Accesorios</t>
  </si>
  <si>
    <t>Adaptador Conduit 1/2"</t>
  </si>
  <si>
    <t>Curva PVC conduit 1/2 "</t>
  </si>
  <si>
    <t>Tubo PVC conduit 1/2"</t>
  </si>
  <si>
    <t>Circuito de Control</t>
  </si>
  <si>
    <t>Conenctor Rasberry</t>
  </si>
  <si>
    <t>Brazo neumático 150n</t>
  </si>
  <si>
    <t>Manguera 300 psi 1/4</t>
  </si>
  <si>
    <t xml:space="preserve">Elemenos del circuito </t>
  </si>
  <si>
    <t xml:space="preserve">SALDO TOTAL </t>
  </si>
  <si>
    <t>Conduleta en T salidas de 1/2"</t>
  </si>
  <si>
    <t>Fuente De Poder Metálica 12v 2 Amp Adaptador.</t>
  </si>
  <si>
    <t>Conectores  1/4 para manguera 300 psi</t>
  </si>
  <si>
    <t xml:space="preserve">Extension  GPIO </t>
  </si>
  <si>
    <t>Cable 3x12 Centel nexus</t>
  </si>
  <si>
    <t xml:space="preserve">Clavija Caucho FC3 </t>
  </si>
  <si>
    <t>Botones con Tuerca</t>
  </si>
  <si>
    <t>Jack Banana Hembra Rojos</t>
  </si>
  <si>
    <t xml:space="preserve">Jack Banana Hembra Negro </t>
  </si>
  <si>
    <t>Interruptor 2500</t>
  </si>
  <si>
    <t xml:space="preserve">Sensor Infrarrojo </t>
  </si>
  <si>
    <t>Cable encauchetado 3 x 10</t>
  </si>
  <si>
    <t>Sensor Acelerometro  Digital de 3 Ejes ADXL345</t>
  </si>
  <si>
    <t>Lampara Led Ultravioleta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</si>
  <si>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</si>
  <si>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</si>
  <si>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</si>
  <si>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</si>
  <si>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</si>
  <si>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</si>
  <si>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</si>
  <si>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</si>
  <si>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</si>
  <si>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CODIGO</t>
  </si>
  <si>
    <t>1202-2</t>
  </si>
  <si>
    <t>1301-1</t>
  </si>
  <si>
    <t>1302-1</t>
  </si>
  <si>
    <t>1401-2</t>
  </si>
  <si>
    <t>1402-2</t>
  </si>
  <si>
    <t>1501-4</t>
  </si>
  <si>
    <t>1601-4</t>
  </si>
  <si>
    <t>1701-2</t>
  </si>
  <si>
    <t>1702-1</t>
  </si>
  <si>
    <t>1703-1</t>
  </si>
  <si>
    <t>1704-1</t>
  </si>
  <si>
    <t>1705-4</t>
  </si>
  <si>
    <t>1706-1</t>
  </si>
  <si>
    <t>1707-4</t>
  </si>
  <si>
    <t>1708-2</t>
  </si>
  <si>
    <t>1709-1</t>
  </si>
  <si>
    <t>1801-1</t>
  </si>
  <si>
    <t>1802-1</t>
  </si>
  <si>
    <t>1803-1</t>
  </si>
  <si>
    <t>1804-1</t>
  </si>
  <si>
    <t>1901-1</t>
  </si>
  <si>
    <t>Pantalla Display LCD 4x20 Verde Modulo Adaptador Interfaz I2C para LCD 2x16 - LCD 4x20</t>
  </si>
  <si>
    <t>ITEM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</si>
  <si>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</si>
  <si>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</si>
  <si>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</si>
  <si>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</si>
  <si>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</si>
  <si>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</si>
  <si>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</si>
  <si>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</si>
  <si>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</si>
  <si>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2101-1</t>
  </si>
  <si>
    <t>2102-1</t>
  </si>
  <si>
    <t>2103-1</t>
  </si>
  <si>
    <t>2104-1</t>
  </si>
  <si>
    <t>2105-1</t>
  </si>
  <si>
    <t>2201-1</t>
  </si>
  <si>
    <t>2301-1</t>
  </si>
  <si>
    <t>2401-2</t>
  </si>
  <si>
    <t>2402-1</t>
  </si>
  <si>
    <t>2403-2</t>
  </si>
  <si>
    <t>2404-6</t>
  </si>
  <si>
    <t>2405-6</t>
  </si>
  <si>
    <t>2406-1</t>
  </si>
  <si>
    <t>2407-1</t>
  </si>
  <si>
    <t>2408-1</t>
  </si>
  <si>
    <t>2501-3</t>
  </si>
  <si>
    <t>2601-1</t>
  </si>
  <si>
    <t>2701-1</t>
  </si>
  <si>
    <t>2801-1</t>
  </si>
  <si>
    <t>2901-1</t>
  </si>
  <si>
    <t xml:space="preserve">ITEM </t>
  </si>
  <si>
    <t>Interruptor (Incluya cable</t>
  </si>
  <si>
    <t>Caja para PBC</t>
  </si>
  <si>
    <t>Motorreductor Y Variador 1/2 HP 110 V 80 RPM de Salida</t>
  </si>
  <si>
    <t>Pistones Hidráulicos para vidrios</t>
  </si>
  <si>
    <t># ASIGANADO EN LA ORDEN DE COMPRA</t>
  </si>
  <si>
    <t>1401-3</t>
  </si>
  <si>
    <t>1101 - 1</t>
  </si>
  <si>
    <t>1102 - 1</t>
  </si>
  <si>
    <t>1103 - 1</t>
  </si>
  <si>
    <t>1104 - 1</t>
  </si>
  <si>
    <t>1105 - 1</t>
  </si>
  <si>
    <t>1106 - 1</t>
  </si>
  <si>
    <t>1107 - 1</t>
  </si>
  <si>
    <t xml:space="preserve">1201 - 1 </t>
  </si>
  <si>
    <t>Sensor Temperatura - Sumergible Pt100</t>
  </si>
  <si>
    <t>Relé De Estado Sólido Para Control Con Sensor Pt 100</t>
  </si>
  <si>
    <t>Disipador Relé De Estado Sólido Para Control Con Sensor Pt 100</t>
  </si>
  <si>
    <t>KIT RPI4 - Bgb Incluye Fuente de Alimentación Tarjeta Micro SD 32 GB</t>
  </si>
  <si>
    <t>Kit Rpi4 - Bgb Incluye Fuente de Alimentación Tarjeta Micro SD 32 GB</t>
  </si>
  <si>
    <t>Pistones  Hidraulicos para Vidrios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</si>
</sst>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FFF2CC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42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  <xf numFmtId="0" fontId="5" fillId="6" borderId="0" applyNumberFormat="0" applyBorder="0" applyAlignment="0" applyProtection="0"/>
    <xf numFmtId="0" fontId="1" fillId="8" borderId="0" applyNumberFormat="0" applyBorder="0" applyAlignment="0" applyProtection="0"/>
    <xf numFmtId="44" fontId="1" fillId="0" borderId="0" applyFont="0" applyFill="0" applyBorder="0" applyAlignment="0" applyProtection="0"/>
    <xf numFmtId="0" fontId="1" fillId="10" borderId="39" applyNumberFormat="0" applyFont="0" applyAlignment="0" applyProtection="0"/>
  </cellStyleXfs>
  <cellXfs count="47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42" fontId="0" fillId="0" borderId="1" xfId="1" applyFont="1" applyBorder="1" applyAlignment="1">
      <alignment vertical="center" wrapText="1"/>
    </xf>
    <xf numFmtId="42" fontId="0" fillId="0" borderId="0" xfId="0" applyNumberFormat="1"/>
    <xf numFmtId="0" fontId="2" fillId="3" borderId="1" xfId="3" applyFont="1" applyBorder="1" applyAlignment="1">
      <alignment horizontal="center" vertical="center"/>
    </xf>
    <xf numFmtId="0" fontId="2" fillId="3" borderId="1" xfId="3" applyFont="1" applyBorder="1" applyAlignment="1">
      <alignment horizontal="center" vertical="center" wrapText="1"/>
    </xf>
    <xf numFmtId="42" fontId="2" fillId="3" borderId="1" xfId="3" applyNumberFormat="1" applyFont="1" applyBorder="1" applyAlignment="1">
      <alignment horizontal="center" vertical="center" wrapText="1"/>
    </xf>
    <xf numFmtId="0" fontId="0" fillId="0" borderId="1" xfId="0" applyBorder="1"/>
    <xf numFmtId="42" fontId="0" fillId="0" borderId="1" xfId="1" applyFont="1" applyBorder="1"/>
    <xf numFmtId="42" fontId="0" fillId="0" borderId="1" xfId="1" applyFont="1" applyFill="1" applyBorder="1"/>
    <xf numFmtId="42" fontId="2" fillId="0" borderId="1" xfId="0" applyNumberFormat="1" applyFont="1" applyBorder="1"/>
    <xf numFmtId="42" fontId="4" fillId="2" borderId="1" xfId="2" applyNumberFormat="1" applyFont="1" applyBorder="1"/>
    <xf numFmtId="0" fontId="0" fillId="4" borderId="6" xfId="0" applyFill="1" applyBorder="1" applyAlignment="1">
      <alignment wrapText="1"/>
    </xf>
    <xf numFmtId="44" fontId="0" fillId="4" borderId="6" xfId="4" applyFont="1" applyFill="1" applyBorder="1" applyAlignment="1">
      <alignment wrapText="1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44" fontId="0" fillId="4" borderId="1" xfId="4" applyFont="1" applyFill="1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4" borderId="16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44" fontId="0" fillId="5" borderId="11" xfId="4" applyFont="1" applyFill="1" applyBorder="1" applyAlignment="1">
      <alignment wrapText="1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vertical="center" wrapText="1"/>
    </xf>
    <xf numFmtId="44" fontId="0" fillId="5" borderId="4" xfId="4" applyFont="1" applyFill="1" applyBorder="1" applyAlignment="1">
      <alignment wrapText="1"/>
    </xf>
    <xf numFmtId="44" fontId="0" fillId="5" borderId="4" xfId="0" applyNumberFormat="1" applyFill="1" applyBorder="1"/>
    <xf numFmtId="0" fontId="0" fillId="7" borderId="1" xfId="0" applyFill="1" applyBorder="1"/>
    <xf numFmtId="42" fontId="0" fillId="7" borderId="1" xfId="1" applyFont="1" applyFill="1" applyBorder="1"/>
    <xf numFmtId="42" fontId="0" fillId="7" borderId="1" xfId="0" applyNumberFormat="1" applyFill="1" applyBorder="1"/>
    <xf numFmtId="0" fontId="0" fillId="7" borderId="6" xfId="0" applyFill="1" applyBorder="1"/>
    <xf numFmtId="42" fontId="0" fillId="7" borderId="6" xfId="1" applyFont="1" applyFill="1" applyBorder="1"/>
    <xf numFmtId="42" fontId="0" fillId="7" borderId="6" xfId="0" applyNumberFormat="1" applyFill="1" applyBorder="1"/>
    <xf numFmtId="42" fontId="0" fillId="7" borderId="11" xfId="0" applyNumberFormat="1" applyFill="1" applyBorder="1"/>
    <xf numFmtId="44" fontId="0" fillId="5" borderId="11" xfId="0" applyNumberFormat="1" applyFill="1" applyBorder="1"/>
    <xf numFmtId="0" fontId="0" fillId="4" borderId="4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4" borderId="3" xfId="0" applyFill="1" applyBorder="1" applyAlignment="1">
      <alignment wrapText="1"/>
    </xf>
    <xf numFmtId="0" fontId="0" fillId="7" borderId="3" xfId="0" applyFill="1" applyBorder="1"/>
    <xf numFmtId="42" fontId="0" fillId="7" borderId="3" xfId="1" applyFont="1" applyFill="1" applyBorder="1"/>
    <xf numFmtId="42" fontId="0" fillId="7" borderId="3" xfId="0" applyNumberFormat="1" applyFill="1" applyBorder="1"/>
    <xf numFmtId="42" fontId="0" fillId="7" borderId="3" xfId="0" applyNumberFormat="1" applyFill="1" applyBorder="1" applyAlignment="1">
      <alignment horizontal="left"/>
    </xf>
    <xf numFmtId="42" fontId="0" fillId="5" borderId="1" xfId="1" applyFont="1" applyFill="1" applyBorder="1"/>
    <xf numFmtId="0" fontId="0" fillId="5" borderId="1" xfId="0" applyFill="1" applyBorder="1"/>
    <xf numFmtId="42" fontId="0" fillId="5" borderId="1" xfId="0" applyNumberFormat="1" applyFill="1" applyBorder="1"/>
    <xf numFmtId="42" fontId="0" fillId="5" borderId="6" xfId="1" applyFont="1" applyFill="1" applyBorder="1"/>
    <xf numFmtId="0" fontId="0" fillId="5" borderId="6" xfId="0" applyFill="1" applyBorder="1"/>
    <xf numFmtId="42" fontId="0" fillId="5" borderId="6" xfId="0" applyNumberFormat="1" applyFill="1" applyBorder="1"/>
    <xf numFmtId="42" fontId="0" fillId="5" borderId="3" xfId="1" applyFont="1" applyFill="1" applyBorder="1"/>
    <xf numFmtId="0" fontId="0" fillId="5" borderId="3" xfId="0" applyFill="1" applyBorder="1"/>
    <xf numFmtId="42" fontId="0" fillId="5" borderId="3" xfId="0" applyNumberFormat="1" applyFill="1" applyBorder="1"/>
    <xf numFmtId="42" fontId="0" fillId="5" borderId="1" xfId="0" applyNumberFormat="1" applyFill="1" applyBorder="1" applyAlignment="1">
      <alignment vertical="center"/>
    </xf>
    <xf numFmtId="42" fontId="0" fillId="5" borderId="3" xfId="0" applyNumberFormat="1" applyFill="1" applyBorder="1" applyAlignment="1">
      <alignment vertical="center"/>
    </xf>
    <xf numFmtId="42" fontId="0" fillId="5" borderId="6" xfId="0" applyNumberFormat="1" applyFill="1" applyBorder="1" applyAlignment="1">
      <alignment vertical="center" wrapText="1"/>
    </xf>
    <xf numFmtId="0" fontId="0" fillId="7" borderId="4" xfId="0" applyFill="1" applyBorder="1"/>
    <xf numFmtId="42" fontId="0" fillId="7" borderId="4" xfId="1" applyFont="1" applyFill="1" applyBorder="1"/>
    <xf numFmtId="0" fontId="0" fillId="7" borderId="4" xfId="0" applyFill="1" applyBorder="1" applyAlignment="1">
      <alignment horizontal="center"/>
    </xf>
    <xf numFmtId="42" fontId="0" fillId="7" borderId="4" xfId="0" applyNumberFormat="1" applyFill="1" applyBorder="1"/>
    <xf numFmtId="42" fontId="2" fillId="3" borderId="25" xfId="3" applyNumberFormat="1" applyFont="1" applyBorder="1" applyAlignment="1">
      <alignment horizontal="center" vertical="center" wrapText="1"/>
    </xf>
    <xf numFmtId="0" fontId="6" fillId="6" borderId="25" xfId="5" applyFont="1" applyBorder="1" applyAlignment="1">
      <alignment horizontal="center" vertical="center"/>
    </xf>
    <xf numFmtId="44" fontId="6" fillId="6" borderId="26" xfId="5" applyNumberFormat="1" applyFont="1" applyBorder="1" applyAlignment="1">
      <alignment horizontal="center" vertical="center"/>
    </xf>
    <xf numFmtId="0" fontId="2" fillId="3" borderId="2" xfId="3" applyFont="1" applyBorder="1" applyAlignment="1">
      <alignment horizontal="center" vertical="center"/>
    </xf>
    <xf numFmtId="0" fontId="2" fillId="3" borderId="2" xfId="3" applyFont="1" applyBorder="1" applyAlignment="1">
      <alignment horizontal="center" vertical="center" wrapText="1"/>
    </xf>
    <xf numFmtId="0" fontId="2" fillId="3" borderId="27" xfId="3" applyFont="1" applyBorder="1" applyAlignment="1">
      <alignment horizontal="center" vertical="center" wrapText="1"/>
    </xf>
    <xf numFmtId="44" fontId="0" fillId="0" borderId="0" xfId="0" applyNumberFormat="1"/>
    <xf numFmtId="0" fontId="7" fillId="5" borderId="11" xfId="0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44" fontId="0" fillId="7" borderId="1" xfId="4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44" fontId="0" fillId="7" borderId="6" xfId="4" applyFont="1" applyFill="1" applyBorder="1" applyAlignment="1">
      <alignment wrapText="1"/>
    </xf>
    <xf numFmtId="0" fontId="0" fillId="7" borderId="11" xfId="0" applyFill="1" applyBorder="1" applyAlignment="1">
      <alignment wrapText="1"/>
    </xf>
    <xf numFmtId="44" fontId="0" fillId="7" borderId="11" xfId="4" applyFont="1" applyFill="1" applyBorder="1" applyAlignment="1">
      <alignment wrapText="1"/>
    </xf>
    <xf numFmtId="0" fontId="0" fillId="7" borderId="11" xfId="0" applyFill="1" applyBorder="1"/>
    <xf numFmtId="0" fontId="0" fillId="5" borderId="25" xfId="0" applyFill="1" applyBorder="1"/>
    <xf numFmtId="42" fontId="0" fillId="5" borderId="25" xfId="1" applyFont="1" applyFill="1" applyBorder="1"/>
    <xf numFmtId="0" fontId="0" fillId="5" borderId="26" xfId="0" applyFill="1" applyBorder="1"/>
    <xf numFmtId="42" fontId="0" fillId="5" borderId="25" xfId="0" applyNumberFormat="1" applyFill="1" applyBorder="1"/>
    <xf numFmtId="0" fontId="0" fillId="5" borderId="2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7" fillId="5" borderId="6" xfId="0" applyFont="1" applyFill="1" applyBorder="1" applyAlignment="1">
      <alignment vertical="center" wrapText="1"/>
    </xf>
    <xf numFmtId="42" fontId="7" fillId="5" borderId="6" xfId="1" applyFon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42" fontId="0" fillId="5" borderId="11" xfId="1" applyFont="1" applyFill="1" applyBorder="1" applyAlignment="1">
      <alignment vertical="center"/>
    </xf>
    <xf numFmtId="0" fontId="0" fillId="5" borderId="11" xfId="0" applyFill="1" applyBorder="1" applyAlignment="1">
      <alignment horizontal="center" vertical="center"/>
    </xf>
    <xf numFmtId="42" fontId="2" fillId="3" borderId="4" xfId="3" applyNumberFormat="1" applyFont="1" applyBorder="1" applyAlignment="1">
      <alignment horizontal="center" vertical="center" wrapText="1"/>
    </xf>
    <xf numFmtId="0" fontId="1" fillId="8" borderId="25" xfId="6" applyBorder="1" applyAlignment="1">
      <alignment horizontal="center" vertical="center"/>
    </xf>
    <xf numFmtId="42" fontId="1" fillId="8" borderId="25" xfId="6" applyNumberFormat="1" applyBorder="1" applyAlignment="1">
      <alignment horizontal="center" vertical="center"/>
    </xf>
    <xf numFmtId="0" fontId="1" fillId="8" borderId="26" xfId="6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42" fontId="1" fillId="7" borderId="11" xfId="1" applyFont="1" applyFill="1" applyBorder="1"/>
    <xf numFmtId="44" fontId="1" fillId="4" borderId="3" xfId="4" applyFont="1" applyFill="1" applyBorder="1" applyAlignment="1">
      <alignment wrapText="1"/>
    </xf>
    <xf numFmtId="42" fontId="1" fillId="5" borderId="25" xfId="1" applyFont="1" applyFill="1" applyBorder="1"/>
    <xf numFmtId="0" fontId="0" fillId="4" borderId="25" xfId="0" applyFill="1" applyBorder="1" applyAlignment="1">
      <alignment wrapText="1"/>
    </xf>
    <xf numFmtId="42" fontId="0" fillId="7" borderId="11" xfId="1" applyFont="1" applyFill="1" applyBorder="1"/>
    <xf numFmtId="0" fontId="7" fillId="7" borderId="3" xfId="0" applyFont="1" applyFill="1" applyBorder="1"/>
    <xf numFmtId="42" fontId="7" fillId="7" borderId="3" xfId="1" applyFont="1" applyFill="1" applyBorder="1"/>
    <xf numFmtId="42" fontId="7" fillId="7" borderId="6" xfId="1" applyFont="1" applyFill="1" applyBorder="1"/>
    <xf numFmtId="0" fontId="0" fillId="7" borderId="12" xfId="0" applyFill="1" applyBorder="1" applyAlignment="1">
      <alignment vertical="center" wrapText="1"/>
    </xf>
    <xf numFmtId="42" fontId="0" fillId="7" borderId="12" xfId="1" applyFont="1" applyFill="1" applyBorder="1" applyAlignment="1">
      <alignment vertical="center" wrapText="1"/>
    </xf>
    <xf numFmtId="0" fontId="0" fillId="7" borderId="12" xfId="0" applyFill="1" applyBorder="1"/>
    <xf numFmtId="0" fontId="0" fillId="7" borderId="19" xfId="0" applyFill="1" applyBorder="1"/>
    <xf numFmtId="42" fontId="0" fillId="7" borderId="12" xfId="1" applyFont="1" applyFill="1" applyBorder="1"/>
    <xf numFmtId="42" fontId="0" fillId="7" borderId="12" xfId="0" applyNumberFormat="1" applyFill="1" applyBorder="1"/>
    <xf numFmtId="0" fontId="0" fillId="7" borderId="13" xfId="0" applyFill="1" applyBorder="1" applyAlignment="1">
      <alignment vertical="center"/>
    </xf>
    <xf numFmtId="44" fontId="0" fillId="4" borderId="6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42" fontId="7" fillId="5" borderId="3" xfId="0" applyNumberFormat="1" applyFont="1" applyFill="1" applyBorder="1" applyAlignment="1">
      <alignment vertical="center"/>
    </xf>
    <xf numFmtId="42" fontId="7" fillId="5" borderId="3" xfId="1" applyFont="1" applyFill="1" applyBorder="1"/>
    <xf numFmtId="42" fontId="2" fillId="0" borderId="33" xfId="0" applyNumberFormat="1" applyFont="1" applyBorder="1"/>
    <xf numFmtId="42" fontId="4" fillId="2" borderId="33" xfId="2" applyNumberFormat="1" applyFont="1" applyBorder="1"/>
    <xf numFmtId="0" fontId="7" fillId="8" borderId="25" xfId="6" applyFont="1" applyBorder="1" applyAlignment="1">
      <alignment horizontal="left" vertical="center" wrapText="1"/>
    </xf>
    <xf numFmtId="42" fontId="7" fillId="8" borderId="25" xfId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3" borderId="6" xfId="3" applyBorder="1"/>
    <xf numFmtId="0" fontId="1" fillId="3" borderId="11" xfId="3" applyBorder="1" applyAlignment="1">
      <alignment wrapText="1"/>
    </xf>
    <xf numFmtId="0" fontId="1" fillId="3" borderId="11" xfId="3" applyBorder="1"/>
    <xf numFmtId="0" fontId="7" fillId="5" borderId="25" xfId="0" applyFont="1" applyFill="1" applyBorder="1" applyAlignment="1">
      <alignment wrapText="1"/>
    </xf>
    <xf numFmtId="0" fontId="0" fillId="7" borderId="3" xfId="0" applyFill="1" applyBorder="1" applyAlignment="1">
      <alignment horizontal="center" vertical="center"/>
    </xf>
    <xf numFmtId="0" fontId="0" fillId="4" borderId="16" xfId="0" applyFill="1" applyBorder="1"/>
    <xf numFmtId="42" fontId="0" fillId="4" borderId="16" xfId="1" applyFont="1" applyFill="1" applyBorder="1"/>
    <xf numFmtId="0" fontId="0" fillId="4" borderId="16" xfId="0" applyFill="1" applyBorder="1" applyAlignment="1">
      <alignment wrapText="1"/>
    </xf>
    <xf numFmtId="42" fontId="0" fillId="4" borderId="16" xfId="0" applyNumberFormat="1" applyFill="1" applyBorder="1"/>
    <xf numFmtId="0" fontId="0" fillId="4" borderId="21" xfId="0" applyFill="1" applyBorder="1"/>
    <xf numFmtId="0" fontId="0" fillId="5" borderId="1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7" fillId="5" borderId="6" xfId="0" applyFont="1" applyFill="1" applyBorder="1" applyAlignment="1">
      <alignment vertical="center"/>
    </xf>
    <xf numFmtId="42" fontId="7" fillId="5" borderId="6" xfId="1" applyFont="1" applyFill="1" applyBorder="1"/>
    <xf numFmtId="0" fontId="7" fillId="5" borderId="1" xfId="0" applyFont="1" applyFill="1" applyBorder="1" applyAlignment="1">
      <alignment vertical="center"/>
    </xf>
    <xf numFmtId="42" fontId="7" fillId="5" borderId="1" xfId="1" applyFont="1" applyFill="1" applyBorder="1"/>
    <xf numFmtId="42" fontId="7" fillId="5" borderId="11" xfId="1" applyFont="1" applyFill="1" applyBorder="1"/>
    <xf numFmtId="42" fontId="0" fillId="5" borderId="6" xfId="0" applyNumberFormat="1" applyFill="1" applyBorder="1" applyAlignment="1">
      <alignment horizontal="center" vertical="center"/>
    </xf>
    <xf numFmtId="42" fontId="0" fillId="5" borderId="1" xfId="0" applyNumberFormat="1" applyFill="1" applyBorder="1" applyAlignment="1">
      <alignment horizontal="center" vertical="center"/>
    </xf>
    <xf numFmtId="42" fontId="0" fillId="5" borderId="11" xfId="0" applyNumberFormat="1" applyFill="1" applyBorder="1" applyAlignment="1">
      <alignment horizontal="center" vertical="center"/>
    </xf>
    <xf numFmtId="42" fontId="7" fillId="5" borderId="25" xfId="1" applyFont="1" applyFill="1" applyBorder="1"/>
    <xf numFmtId="164" fontId="7" fillId="7" borderId="3" xfId="7" applyNumberFormat="1" applyFont="1" applyFill="1" applyBorder="1"/>
    <xf numFmtId="44" fontId="0" fillId="4" borderId="1" xfId="0" applyNumberFormat="1" applyFill="1" applyBorder="1" applyAlignment="1">
      <alignment horizontal="center" vertical="center"/>
    </xf>
    <xf numFmtId="0" fontId="7" fillId="5" borderId="1" xfId="0" applyFont="1" applyFill="1" applyBorder="1" applyAlignment="1">
      <alignment vertical="center" wrapText="1"/>
    </xf>
    <xf numFmtId="0" fontId="0" fillId="5" borderId="11" xfId="0" applyFill="1" applyBorder="1" applyAlignment="1">
      <alignment horizontal="center" wrapText="1"/>
    </xf>
    <xf numFmtId="0" fontId="0" fillId="5" borderId="6" xfId="0" applyFill="1" applyBorder="1" applyAlignment="1">
      <alignment wrapText="1"/>
    </xf>
    <xf numFmtId="42" fontId="0" fillId="5" borderId="1" xfId="0" applyNumberFormat="1" applyFill="1" applyBorder="1" applyAlignment="1">
      <alignment vertical="center" wrapText="1"/>
    </xf>
    <xf numFmtId="0" fontId="0" fillId="5" borderId="1" xfId="0" applyFill="1" applyBorder="1" applyAlignment="1">
      <alignment wrapText="1"/>
    </xf>
    <xf numFmtId="0" fontId="0" fillId="5" borderId="25" xfId="0" applyFill="1" applyBorder="1" applyAlignment="1">
      <alignment wrapText="1"/>
    </xf>
    <xf numFmtId="42" fontId="1" fillId="5" borderId="25" xfId="1" applyFont="1" applyFill="1" applyBorder="1" applyAlignment="1">
      <alignment wrapText="1"/>
    </xf>
    <xf numFmtId="0" fontId="0" fillId="5" borderId="2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center" wrapText="1"/>
    </xf>
    <xf numFmtId="0" fontId="0" fillId="5" borderId="26" xfId="0" applyFill="1" applyBorder="1" applyAlignment="1">
      <alignment horizontal="right" wrapText="1"/>
    </xf>
    <xf numFmtId="0" fontId="0" fillId="5" borderId="24" xfId="0" applyFill="1" applyBorder="1" applyAlignment="1">
      <alignment horizontal="center" vertical="center"/>
    </xf>
    <xf numFmtId="0" fontId="0" fillId="5" borderId="7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5" borderId="31" xfId="0" applyFill="1" applyBorder="1" applyAlignment="1">
      <alignment horizontal="right"/>
    </xf>
    <xf numFmtId="0" fontId="0" fillId="5" borderId="26" xfId="0" applyFill="1" applyBorder="1" applyAlignment="1">
      <alignment horizontal="right"/>
    </xf>
    <xf numFmtId="0" fontId="7" fillId="5" borderId="25" xfId="0" applyFont="1" applyFill="1" applyBorder="1" applyAlignment="1">
      <alignment vertical="center" wrapText="1"/>
    </xf>
    <xf numFmtId="0" fontId="2" fillId="5" borderId="24" xfId="0" applyFont="1" applyFill="1" applyBorder="1" applyAlignment="1">
      <alignment horizontal="center" vertical="center"/>
    </xf>
    <xf numFmtId="0" fontId="2" fillId="5" borderId="25" xfId="3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/>
    </xf>
    <xf numFmtId="0" fontId="0" fillId="7" borderId="6" xfId="0" applyFill="1" applyBorder="1" applyAlignment="1">
      <alignment horizontal="left" vertical="center" wrapText="1"/>
    </xf>
    <xf numFmtId="0" fontId="0" fillId="7" borderId="7" xfId="0" applyFill="1" applyBorder="1" applyAlignment="1">
      <alignment horizontal="right"/>
    </xf>
    <xf numFmtId="0" fontId="0" fillId="7" borderId="9" xfId="0" applyFill="1" applyBorder="1" applyAlignment="1">
      <alignment horizontal="right"/>
    </xf>
    <xf numFmtId="0" fontId="0" fillId="7" borderId="11" xfId="0" applyFill="1" applyBorder="1" applyAlignment="1">
      <alignment horizontal="left" vertical="center" wrapText="1"/>
    </xf>
    <xf numFmtId="0" fontId="0" fillId="7" borderId="31" xfId="0" applyFill="1" applyBorder="1" applyAlignment="1">
      <alignment horizontal="right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left" vertical="top" wrapText="1"/>
    </xf>
    <xf numFmtId="0" fontId="0" fillId="7" borderId="25" xfId="0" applyFill="1" applyBorder="1" applyAlignment="1">
      <alignment horizontal="center" wrapText="1"/>
    </xf>
    <xf numFmtId="42" fontId="7" fillId="7" borderId="25" xfId="1" applyFont="1" applyFill="1" applyBorder="1" applyAlignment="1">
      <alignment wrapText="1"/>
    </xf>
    <xf numFmtId="0" fontId="0" fillId="7" borderId="25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right"/>
    </xf>
    <xf numFmtId="0" fontId="0" fillId="7" borderId="25" xfId="0" applyFill="1" applyBorder="1" applyAlignment="1">
      <alignment wrapText="1"/>
    </xf>
    <xf numFmtId="0" fontId="1" fillId="7" borderId="25" xfId="6" applyFill="1" applyBorder="1" applyAlignment="1">
      <alignment horizontal="center" vertical="center" wrapText="1"/>
    </xf>
    <xf numFmtId="0" fontId="7" fillId="7" borderId="25" xfId="6" applyFont="1" applyFill="1" applyBorder="1" applyAlignment="1">
      <alignment horizontal="left" vertical="center" wrapText="1"/>
    </xf>
    <xf numFmtId="0" fontId="2" fillId="5" borderId="26" xfId="3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1" fillId="5" borderId="6" xfId="3" applyFill="1" applyBorder="1" applyAlignment="1">
      <alignment horizontal="left" vertical="center" wrapText="1"/>
    </xf>
    <xf numFmtId="0" fontId="1" fillId="5" borderId="6" xfId="3" applyFill="1" applyBorder="1" applyAlignment="1">
      <alignment horizontal="center" vertical="center" wrapText="1"/>
    </xf>
    <xf numFmtId="0" fontId="1" fillId="5" borderId="6" xfId="3" applyFill="1" applyBorder="1" applyAlignment="1">
      <alignment wrapText="1"/>
    </xf>
    <xf numFmtId="0" fontId="1" fillId="5" borderId="11" xfId="3" applyFill="1" applyBorder="1" applyAlignment="1">
      <alignment horizontal="left" vertical="center" wrapText="1"/>
    </xf>
    <xf numFmtId="0" fontId="1" fillId="5" borderId="11" xfId="3" applyFill="1" applyBorder="1" applyAlignment="1">
      <alignment horizontal="center" vertical="center" wrapText="1"/>
    </xf>
    <xf numFmtId="0" fontId="1" fillId="5" borderId="11" xfId="3" applyFill="1" applyBorder="1" applyAlignment="1">
      <alignment wrapText="1"/>
    </xf>
    <xf numFmtId="0" fontId="0" fillId="5" borderId="6" xfId="0" applyFill="1" applyBorder="1" applyAlignment="1">
      <alignment horizontal="center" wrapText="1"/>
    </xf>
    <xf numFmtId="42" fontId="7" fillId="5" borderId="11" xfId="0" applyNumberFormat="1" applyFont="1" applyFill="1" applyBorder="1" applyAlignment="1">
      <alignment vertical="center" wrapText="1"/>
    </xf>
    <xf numFmtId="0" fontId="0" fillId="5" borderId="11" xfId="0" applyFill="1" applyBorder="1" applyAlignment="1">
      <alignment wrapText="1"/>
    </xf>
    <xf numFmtId="0" fontId="0" fillId="4" borderId="6" xfId="0" applyFill="1" applyBorder="1" applyAlignment="1">
      <alignment horizontal="left" vertical="center" wrapText="1"/>
    </xf>
    <xf numFmtId="0" fontId="0" fillId="4" borderId="7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4" borderId="11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1" xfId="0" applyFill="1" applyBorder="1" applyAlignment="1">
      <alignment wrapText="1"/>
    </xf>
    <xf numFmtId="0" fontId="0" fillId="4" borderId="31" xfId="0" applyFill="1" applyBorder="1" applyAlignment="1">
      <alignment horizontal="right"/>
    </xf>
    <xf numFmtId="0" fontId="0" fillId="4" borderId="6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7" fillId="4" borderId="1" xfId="0" applyFont="1" applyFill="1" applyBorder="1" applyAlignment="1">
      <alignment wrapText="1"/>
    </xf>
    <xf numFmtId="0" fontId="7" fillId="4" borderId="11" xfId="0" applyFont="1" applyFill="1" applyBorder="1" applyAlignment="1">
      <alignment wrapText="1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right"/>
    </xf>
    <xf numFmtId="0" fontId="2" fillId="5" borderId="30" xfId="0" applyFont="1" applyFill="1" applyBorder="1" applyAlignment="1">
      <alignment horizontal="center" vertical="center"/>
    </xf>
    <xf numFmtId="0" fontId="2" fillId="5" borderId="46" xfId="3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2" xfId="3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/>
    </xf>
    <xf numFmtId="0" fontId="2" fillId="5" borderId="40" xfId="3" applyFont="1" applyFill="1" applyBorder="1" applyAlignment="1">
      <alignment horizontal="center" vertical="center" wrapText="1"/>
    </xf>
    <xf numFmtId="0" fontId="2" fillId="10" borderId="43" xfId="8" applyFont="1" applyBorder="1" applyAlignment="1">
      <alignment horizontal="center" vertical="center" wrapText="1"/>
    </xf>
    <xf numFmtId="0" fontId="0" fillId="10" borderId="44" xfId="8" applyFont="1" applyBorder="1" applyAlignment="1">
      <alignment horizontal="center" vertical="center"/>
    </xf>
    <xf numFmtId="0" fontId="0" fillId="10" borderId="45" xfId="8" applyFont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wrapText="1"/>
    </xf>
    <xf numFmtId="0" fontId="0" fillId="7" borderId="25" xfId="0" applyFill="1" applyBorder="1" applyAlignment="1">
      <alignment horizontal="center" vertical="top" wrapText="1"/>
    </xf>
    <xf numFmtId="0" fontId="7" fillId="5" borderId="25" xfId="0" applyFont="1" applyFill="1" applyBorder="1" applyAlignment="1">
      <alignment horizontal="center" vertical="center" wrapText="1"/>
    </xf>
    <xf numFmtId="0" fontId="0" fillId="10" borderId="47" xfId="8" applyFont="1" applyBorder="1" applyAlignment="1">
      <alignment horizontal="center" vertical="center"/>
    </xf>
    <xf numFmtId="42" fontId="1" fillId="5" borderId="25" xfId="1" applyFont="1" applyFill="1" applyBorder="1" applyAlignment="1">
      <alignment horizontal="left" vertical="center" wrapText="1"/>
    </xf>
    <xf numFmtId="42" fontId="7" fillId="7" borderId="25" xfId="1" applyFont="1" applyFill="1" applyBorder="1" applyAlignment="1">
      <alignment horizontal="left" vertical="center" wrapText="1"/>
    </xf>
    <xf numFmtId="0" fontId="7" fillId="5" borderId="6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5" borderId="11" xfId="0" applyFont="1" applyFill="1" applyBorder="1" applyAlignment="1">
      <alignment horizontal="left" vertical="center" wrapText="1"/>
    </xf>
    <xf numFmtId="0" fontId="0" fillId="7" borderId="25" xfId="0" applyFill="1" applyBorder="1" applyAlignment="1">
      <alignment horizontal="left" vertical="center" wrapText="1"/>
    </xf>
    <xf numFmtId="0" fontId="7" fillId="5" borderId="25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11" xfId="0" applyFont="1" applyFill="1" applyBorder="1" applyAlignment="1">
      <alignment horizontal="left" vertical="center" wrapText="1"/>
    </xf>
    <xf numFmtId="42" fontId="0" fillId="5" borderId="6" xfId="0" applyNumberFormat="1" applyFill="1" applyBorder="1" applyAlignment="1">
      <alignment horizontal="left" vertical="center" wrapText="1"/>
    </xf>
    <xf numFmtId="42" fontId="0" fillId="5" borderId="1" xfId="0" applyNumberFormat="1" applyFill="1" applyBorder="1" applyAlignment="1">
      <alignment horizontal="left" vertical="center" wrapText="1"/>
    </xf>
    <xf numFmtId="42" fontId="7" fillId="5" borderId="11" xfId="0" applyNumberFormat="1" applyFont="1" applyFill="1" applyBorder="1" applyAlignment="1">
      <alignment horizontal="left" vertical="center" wrapText="1"/>
    </xf>
    <xf numFmtId="0" fontId="0" fillId="4" borderId="25" xfId="0" applyFill="1" applyBorder="1" applyAlignment="1">
      <alignment horizontal="left" vertical="center" wrapText="1"/>
    </xf>
    <xf numFmtId="0" fontId="0" fillId="5" borderId="5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left" vertical="center" wrapText="1"/>
    </xf>
    <xf numFmtId="0" fontId="9" fillId="11" borderId="1" xfId="0" applyFont="1" applyFill="1" applyBorder="1" applyAlignment="1">
      <alignment horizontal="left" vertical="center" wrapText="1"/>
    </xf>
    <xf numFmtId="0" fontId="0" fillId="5" borderId="52" xfId="0" applyFill="1" applyBorder="1" applyAlignment="1">
      <alignment horizontal="center" vertical="center" wrapText="1"/>
    </xf>
    <xf numFmtId="0" fontId="0" fillId="4" borderId="53" xfId="0" applyFill="1" applyBorder="1" applyAlignment="1">
      <alignment horizontal="center" vertical="center"/>
    </xf>
    <xf numFmtId="0" fontId="9" fillId="11" borderId="6" xfId="0" applyFont="1" applyFill="1" applyBorder="1" applyAlignment="1">
      <alignment horizontal="left" vertical="center" wrapText="1"/>
    </xf>
    <xf numFmtId="0" fontId="0" fillId="5" borderId="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9" fillId="11" borderId="11" xfId="0" applyFont="1" applyFill="1" applyBorder="1" applyAlignment="1">
      <alignment horizontal="left" vertical="center" wrapText="1"/>
    </xf>
    <xf numFmtId="0" fontId="0" fillId="5" borderId="31" xfId="0" applyFill="1" applyBorder="1" applyAlignment="1">
      <alignment horizontal="center" vertical="center"/>
    </xf>
    <xf numFmtId="0" fontId="0" fillId="0" borderId="55" xfId="0" applyBorder="1"/>
    <xf numFmtId="0" fontId="4" fillId="2" borderId="1" xfId="2" applyFont="1" applyBorder="1" applyAlignment="1">
      <alignment horizontal="center"/>
    </xf>
    <xf numFmtId="0" fontId="2" fillId="3" borderId="1" xfId="3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6" borderId="34" xfId="5" applyFont="1" applyBorder="1" applyAlignment="1">
      <alignment horizontal="center" vertical="center"/>
    </xf>
    <xf numFmtId="0" fontId="6" fillId="6" borderId="32" xfId="5" applyFont="1" applyBorder="1" applyAlignment="1">
      <alignment horizontal="center" vertical="center"/>
    </xf>
    <xf numFmtId="0" fontId="6" fillId="6" borderId="35" xfId="5" applyFont="1" applyBorder="1" applyAlignment="1">
      <alignment horizontal="center" vertical="center"/>
    </xf>
    <xf numFmtId="0" fontId="6" fillId="6" borderId="36" xfId="5" applyFont="1" applyBorder="1" applyAlignment="1">
      <alignment horizontal="center" vertical="center"/>
    </xf>
    <xf numFmtId="0" fontId="6" fillId="6" borderId="37" xfId="5" applyFont="1" applyBorder="1" applyAlignment="1">
      <alignment horizontal="center" vertical="center"/>
    </xf>
    <xf numFmtId="0" fontId="6" fillId="6" borderId="38" xfId="5" applyFont="1" applyBorder="1" applyAlignment="1">
      <alignment horizontal="center" vertical="center"/>
    </xf>
    <xf numFmtId="44" fontId="6" fillId="6" borderId="34" xfId="5" applyNumberFormat="1" applyFont="1" applyBorder="1" applyAlignment="1">
      <alignment horizontal="center" vertical="center"/>
    </xf>
    <xf numFmtId="44" fontId="0" fillId="5" borderId="12" xfId="0" applyNumberFormat="1" applyFill="1" applyBorder="1" applyAlignment="1">
      <alignment horizontal="center" vertical="center"/>
    </xf>
    <xf numFmtId="44" fontId="0" fillId="5" borderId="16" xfId="0" applyNumberFormat="1" applyFill="1" applyBorder="1" applyAlignment="1">
      <alignment horizontal="center" vertical="center"/>
    </xf>
    <xf numFmtId="0" fontId="0" fillId="5" borderId="19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42" fontId="0" fillId="5" borderId="4" xfId="1" applyFont="1" applyFill="1" applyBorder="1" applyAlignment="1">
      <alignment horizontal="center" vertical="center" wrapText="1"/>
    </xf>
    <xf numFmtId="42" fontId="0" fillId="5" borderId="11" xfId="1" applyFont="1" applyFill="1" applyBorder="1" applyAlignment="1">
      <alignment horizontal="center" vertical="center" wrapText="1"/>
    </xf>
    <xf numFmtId="42" fontId="0" fillId="7" borderId="12" xfId="1" applyFont="1" applyFill="1" applyBorder="1" applyAlignment="1">
      <alignment horizontal="center" vertical="center" wrapText="1"/>
    </xf>
    <xf numFmtId="42" fontId="0" fillId="7" borderId="2" xfId="1" applyFont="1" applyFill="1" applyBorder="1" applyAlignment="1">
      <alignment horizontal="center" vertical="center" wrapText="1"/>
    </xf>
    <xf numFmtId="2" fontId="0" fillId="7" borderId="7" xfId="0" applyNumberFormat="1" applyFill="1" applyBorder="1" applyAlignment="1">
      <alignment horizontal="center" vertical="center"/>
    </xf>
    <xf numFmtId="2" fontId="0" fillId="7" borderId="9" xfId="0" applyNumberFormat="1" applyFill="1" applyBorder="1" applyAlignment="1">
      <alignment horizontal="center" vertical="center"/>
    </xf>
    <xf numFmtId="2" fontId="0" fillId="7" borderId="31" xfId="0" applyNumberFormat="1" applyFill="1" applyBorder="1" applyAlignment="1">
      <alignment horizontal="center" vertical="center"/>
    </xf>
    <xf numFmtId="0" fontId="0" fillId="7" borderId="5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10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11" xfId="0" applyFill="1" applyBorder="1" applyAlignment="1">
      <alignment horizontal="center" vertical="center" wrapText="1"/>
    </xf>
    <xf numFmtId="42" fontId="0" fillId="7" borderId="6" xfId="1" applyFont="1" applyFill="1" applyBorder="1" applyAlignment="1">
      <alignment horizontal="center" vertical="center" wrapText="1"/>
    </xf>
    <xf numFmtId="42" fontId="0" fillId="7" borderId="1" xfId="1" applyFont="1" applyFill="1" applyBorder="1" applyAlignment="1">
      <alignment horizontal="center" vertical="center" wrapText="1"/>
    </xf>
    <xf numFmtId="42" fontId="0" fillId="7" borderId="11" xfId="1" applyFont="1" applyFill="1" applyBorder="1" applyAlignment="1">
      <alignment horizontal="center" vertical="center" wrapText="1"/>
    </xf>
    <xf numFmtId="42" fontId="0" fillId="7" borderId="12" xfId="0" applyNumberForma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44" fontId="0" fillId="7" borderId="6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2" fillId="3" borderId="4" xfId="3" applyFont="1" applyBorder="1" applyAlignment="1">
      <alignment horizontal="center" vertical="center" wrapText="1"/>
    </xf>
    <xf numFmtId="0" fontId="0" fillId="5" borderId="13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0" fontId="0" fillId="7" borderId="13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6" fillId="6" borderId="25" xfId="5" applyFont="1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42" fontId="0" fillId="4" borderId="6" xfId="1" applyFont="1" applyFill="1" applyBorder="1" applyAlignment="1">
      <alignment horizontal="center" vertical="center" wrapText="1"/>
    </xf>
    <xf numFmtId="42" fontId="0" fillId="4" borderId="1" xfId="1" applyFont="1" applyFill="1" applyBorder="1" applyAlignment="1">
      <alignment horizontal="center" vertical="center" wrapText="1"/>
    </xf>
    <xf numFmtId="42" fontId="0" fillId="4" borderId="3" xfId="1" applyFont="1" applyFill="1" applyBorder="1" applyAlignment="1">
      <alignment horizontal="center" vertical="center" wrapText="1"/>
    </xf>
    <xf numFmtId="0" fontId="0" fillId="4" borderId="23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18" xfId="0" applyFill="1" applyBorder="1" applyAlignment="1">
      <alignment vertical="center"/>
    </xf>
    <xf numFmtId="0" fontId="0" fillId="5" borderId="13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left" vertical="center" wrapText="1"/>
    </xf>
    <xf numFmtId="0" fontId="0" fillId="7" borderId="14" xfId="0" applyFill="1" applyBorder="1" applyAlignment="1">
      <alignment horizontal="left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42" fontId="0" fillId="7" borderId="16" xfId="1" applyFont="1" applyFill="1" applyBorder="1" applyAlignment="1">
      <alignment horizontal="center" vertical="center" wrapText="1"/>
    </xf>
    <xf numFmtId="42" fontId="0" fillId="5" borderId="12" xfId="1" applyFont="1" applyFill="1" applyBorder="1" applyAlignment="1">
      <alignment horizontal="center" vertical="center" wrapText="1"/>
    </xf>
    <xf numFmtId="42" fontId="0" fillId="5" borderId="2" xfId="1" applyFont="1" applyFill="1" applyBorder="1" applyAlignment="1">
      <alignment horizontal="center" vertical="center" wrapText="1"/>
    </xf>
    <xf numFmtId="0" fontId="0" fillId="5" borderId="23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1" fillId="3" borderId="6" xfId="3" applyBorder="1" applyAlignment="1">
      <alignment horizontal="center" vertical="center" wrapText="1"/>
    </xf>
    <xf numFmtId="0" fontId="1" fillId="3" borderId="11" xfId="3" applyBorder="1" applyAlignment="1">
      <alignment horizontal="center" vertical="center" wrapText="1"/>
    </xf>
    <xf numFmtId="0" fontId="1" fillId="3" borderId="13" xfId="3" applyBorder="1" applyAlignment="1">
      <alignment horizontal="left" vertical="center"/>
    </xf>
    <xf numFmtId="0" fontId="1" fillId="3" borderId="15" xfId="3" applyBorder="1" applyAlignment="1">
      <alignment horizontal="left" vertical="center"/>
    </xf>
    <xf numFmtId="0" fontId="1" fillId="3" borderId="12" xfId="3" applyBorder="1" applyAlignment="1">
      <alignment horizontal="center" vertical="center" wrapText="1"/>
    </xf>
    <xf numFmtId="0" fontId="1" fillId="3" borderId="16" xfId="3" applyBorder="1" applyAlignment="1">
      <alignment horizontal="center" vertical="center" wrapText="1"/>
    </xf>
    <xf numFmtId="42" fontId="1" fillId="3" borderId="12" xfId="3" applyNumberFormat="1" applyBorder="1" applyAlignment="1">
      <alignment horizontal="center" vertical="center" wrapText="1"/>
    </xf>
    <xf numFmtId="42" fontId="1" fillId="3" borderId="16" xfId="3" applyNumberFormat="1" applyBorder="1" applyAlignment="1">
      <alignment horizontal="center" vertical="center" wrapText="1"/>
    </xf>
    <xf numFmtId="44" fontId="0" fillId="4" borderId="6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20" xfId="0" applyNumberFormat="1" applyFill="1" applyBorder="1" applyAlignment="1">
      <alignment horizontal="center" vertical="center"/>
    </xf>
    <xf numFmtId="0" fontId="2" fillId="3" borderId="24" xfId="3" applyFont="1" applyBorder="1" applyAlignment="1">
      <alignment horizontal="center" vertical="center" wrapText="1"/>
    </xf>
    <xf numFmtId="0" fontId="2" fillId="3" borderId="25" xfId="3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42" fontId="0" fillId="5" borderId="1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/>
    </xf>
    <xf numFmtId="44" fontId="6" fillId="6" borderId="25" xfId="5" applyNumberFormat="1" applyFont="1" applyBorder="1" applyAlignment="1">
      <alignment horizontal="center" vertical="center"/>
    </xf>
    <xf numFmtId="0" fontId="0" fillId="5" borderId="14" xfId="0" applyFill="1" applyBorder="1" applyAlignment="1">
      <alignment horizontal="left" vertical="center"/>
    </xf>
    <xf numFmtId="0" fontId="0" fillId="5" borderId="16" xfId="0" applyFill="1" applyBorder="1" applyAlignment="1">
      <alignment horizontal="center" vertical="center" wrapText="1"/>
    </xf>
    <xf numFmtId="42" fontId="0" fillId="5" borderId="16" xfId="1" applyFont="1" applyFill="1" applyBorder="1" applyAlignment="1">
      <alignment horizontal="center" vertical="center" wrapText="1"/>
    </xf>
    <xf numFmtId="42" fontId="0" fillId="7" borderId="2" xfId="0" applyNumberFormat="1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4" xfId="0" applyFill="1" applyBorder="1" applyAlignment="1">
      <alignment horizontal="left" vertical="center"/>
    </xf>
    <xf numFmtId="0" fontId="0" fillId="7" borderId="16" xfId="0" applyFill="1" applyBorder="1" applyAlignment="1">
      <alignment horizontal="center" vertical="center" wrapText="1"/>
    </xf>
    <xf numFmtId="42" fontId="0" fillId="5" borderId="12" xfId="1" applyFont="1" applyFill="1" applyBorder="1" applyAlignment="1">
      <alignment horizontal="center" vertical="center"/>
    </xf>
    <xf numFmtId="42" fontId="0" fillId="5" borderId="16" xfId="1" applyFont="1" applyFill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2" fontId="0" fillId="7" borderId="12" xfId="1" applyFont="1" applyFill="1" applyBorder="1" applyAlignment="1">
      <alignment horizontal="center"/>
    </xf>
    <xf numFmtId="42" fontId="0" fillId="7" borderId="2" xfId="1" applyFont="1" applyFill="1" applyBorder="1" applyAlignment="1">
      <alignment horizontal="center"/>
    </xf>
    <xf numFmtId="0" fontId="0" fillId="5" borderId="12" xfId="0" applyFill="1" applyBorder="1" applyAlignment="1">
      <alignment horizontal="center" vertical="center"/>
    </xf>
    <xf numFmtId="42" fontId="0" fillId="7" borderId="16" xfId="1" applyFont="1" applyFill="1" applyBorder="1" applyAlignment="1">
      <alignment horizontal="center"/>
    </xf>
    <xf numFmtId="0" fontId="0" fillId="7" borderId="12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42" fontId="0" fillId="7" borderId="12" xfId="0" applyNumberFormat="1" applyFill="1" applyBorder="1" applyAlignment="1">
      <alignment horizontal="center"/>
    </xf>
    <xf numFmtId="42" fontId="0" fillId="5" borderId="2" xfId="1" applyFont="1" applyFill="1" applyBorder="1" applyAlignment="1">
      <alignment horizontal="center" vertical="center"/>
    </xf>
    <xf numFmtId="42" fontId="0" fillId="5" borderId="2" xfId="0" applyNumberFormat="1" applyFill="1" applyBorder="1" applyAlignment="1">
      <alignment horizontal="center" vertical="center"/>
    </xf>
    <xf numFmtId="42" fontId="0" fillId="5" borderId="16" xfId="0" applyNumberFormat="1" applyFill="1" applyBorder="1" applyAlignment="1">
      <alignment horizontal="center" vertical="center"/>
    </xf>
    <xf numFmtId="0" fontId="0" fillId="5" borderId="1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42" fontId="1" fillId="3" borderId="12" xfId="3" applyNumberFormat="1" applyBorder="1" applyAlignment="1">
      <alignment horizontal="center"/>
    </xf>
    <xf numFmtId="42" fontId="1" fillId="3" borderId="16" xfId="3" applyNumberFormat="1" applyBorder="1" applyAlignment="1">
      <alignment horizontal="center"/>
    </xf>
    <xf numFmtId="0" fontId="1" fillId="3" borderId="19" xfId="3" applyBorder="1" applyAlignment="1">
      <alignment horizontal="center"/>
    </xf>
    <xf numFmtId="0" fontId="1" fillId="3" borderId="21" xfId="3" applyBorder="1" applyAlignment="1">
      <alignment horizontal="center"/>
    </xf>
    <xf numFmtId="0" fontId="0" fillId="5" borderId="15" xfId="0" applyFill="1" applyBorder="1" applyAlignment="1">
      <alignment horizontal="left" vertical="center" wrapText="1"/>
    </xf>
    <xf numFmtId="2" fontId="0" fillId="4" borderId="21" xfId="0" applyNumberFormat="1" applyFill="1" applyBorder="1" applyAlignment="1">
      <alignment horizontal="center" vertical="center"/>
    </xf>
    <xf numFmtId="42" fontId="0" fillId="4" borderId="2" xfId="1" applyFont="1" applyFill="1" applyBorder="1" applyAlignment="1">
      <alignment horizontal="center" vertical="center" wrapText="1"/>
    </xf>
    <xf numFmtId="42" fontId="0" fillId="4" borderId="16" xfId="1" applyFont="1" applyFill="1" applyBorder="1" applyAlignment="1">
      <alignment horizontal="center" vertical="center" wrapText="1"/>
    </xf>
    <xf numFmtId="42" fontId="0" fillId="5" borderId="6" xfId="1" applyFont="1" applyFill="1" applyBorder="1" applyAlignment="1">
      <alignment horizontal="center" vertical="center"/>
    </xf>
    <xf numFmtId="42" fontId="0" fillId="5" borderId="4" xfId="1" applyFont="1" applyFill="1" applyBorder="1" applyAlignment="1">
      <alignment horizontal="center" vertical="center"/>
    </xf>
    <xf numFmtId="42" fontId="0" fillId="5" borderId="1" xfId="1" applyFont="1" applyFill="1" applyBorder="1" applyAlignment="1">
      <alignment horizontal="center" vertical="center"/>
    </xf>
    <xf numFmtId="42" fontId="0" fillId="5" borderId="3" xfId="1" applyFont="1" applyFill="1" applyBorder="1" applyAlignment="1">
      <alignment horizontal="center" vertical="center"/>
    </xf>
    <xf numFmtId="2" fontId="0" fillId="5" borderId="7" xfId="0" applyNumberFormat="1" applyFill="1" applyBorder="1" applyAlignment="1">
      <alignment horizontal="center" vertical="center"/>
    </xf>
    <xf numFmtId="2" fontId="0" fillId="5" borderId="22" xfId="0" applyNumberFormat="1" applyFill="1" applyBorder="1" applyAlignment="1">
      <alignment horizontal="center" vertical="center"/>
    </xf>
    <xf numFmtId="2" fontId="0" fillId="5" borderId="9" xfId="0" applyNumberFormat="1" applyFill="1" applyBorder="1" applyAlignment="1">
      <alignment horizontal="center" vertical="center"/>
    </xf>
    <xf numFmtId="2" fontId="0" fillId="5" borderId="17" xfId="0" applyNumberFormat="1" applyFill="1" applyBorder="1" applyAlignment="1">
      <alignment horizontal="center" vertical="center"/>
    </xf>
    <xf numFmtId="44" fontId="0" fillId="5" borderId="2" xfId="0" applyNumberFormat="1" applyFill="1" applyBorder="1" applyAlignment="1">
      <alignment horizontal="center" vertical="center"/>
    </xf>
    <xf numFmtId="42" fontId="0" fillId="4" borderId="2" xfId="1" applyFont="1" applyFill="1" applyBorder="1" applyAlignment="1">
      <alignment horizontal="center" vertical="center"/>
    </xf>
    <xf numFmtId="42" fontId="0" fillId="4" borderId="16" xfId="1" applyFont="1" applyFill="1" applyBorder="1" applyAlignment="1">
      <alignment horizontal="center" vertical="center"/>
    </xf>
    <xf numFmtId="0" fontId="1" fillId="5" borderId="6" xfId="3" applyFill="1" applyBorder="1" applyAlignment="1">
      <alignment horizontal="left" vertical="center" wrapText="1"/>
    </xf>
    <xf numFmtId="0" fontId="1" fillId="5" borderId="11" xfId="3" applyFill="1" applyBorder="1" applyAlignment="1">
      <alignment horizontal="left" vertical="center" wrapText="1"/>
    </xf>
    <xf numFmtId="0" fontId="1" fillId="5" borderId="6" xfId="3" applyFill="1" applyBorder="1" applyAlignment="1">
      <alignment horizontal="center" vertical="center" wrapText="1"/>
    </xf>
    <xf numFmtId="0" fontId="1" fillId="5" borderId="11" xfId="3" applyFill="1" applyBorder="1" applyAlignment="1">
      <alignment horizontal="center" vertical="center" wrapText="1"/>
    </xf>
    <xf numFmtId="0" fontId="0" fillId="4" borderId="6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left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right" vertical="center"/>
    </xf>
    <xf numFmtId="0" fontId="0" fillId="4" borderId="9" xfId="0" applyFill="1" applyBorder="1" applyAlignment="1">
      <alignment horizontal="right" vertical="center"/>
    </xf>
    <xf numFmtId="0" fontId="0" fillId="4" borderId="31" xfId="0" applyFill="1" applyBorder="1" applyAlignment="1">
      <alignment horizontal="right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0" fontId="0" fillId="5" borderId="7" xfId="0" applyFill="1" applyBorder="1" applyAlignment="1">
      <alignment horizontal="right" vertical="center"/>
    </xf>
    <xf numFmtId="0" fontId="0" fillId="5" borderId="9" xfId="0" applyFill="1" applyBorder="1" applyAlignment="1">
      <alignment horizontal="right" vertical="center"/>
    </xf>
    <xf numFmtId="0" fontId="0" fillId="5" borderId="31" xfId="0" applyFill="1" applyBorder="1" applyAlignment="1">
      <alignment horizontal="right" vertical="center"/>
    </xf>
    <xf numFmtId="0" fontId="0" fillId="7" borderId="6" xfId="0" applyFill="1" applyBorder="1" applyAlignment="1">
      <alignment horizontal="center" wrapText="1"/>
    </xf>
    <xf numFmtId="0" fontId="0" fillId="7" borderId="11" xfId="0" applyFill="1" applyBorder="1" applyAlignment="1">
      <alignment horizontal="center" wrapText="1"/>
    </xf>
    <xf numFmtId="0" fontId="0" fillId="7" borderId="6" xfId="0" applyFill="1" applyBorder="1" applyAlignment="1">
      <alignment horizontal="left" vertical="center" wrapText="1"/>
    </xf>
    <xf numFmtId="0" fontId="0" fillId="7" borderId="1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right"/>
    </xf>
    <xf numFmtId="0" fontId="0" fillId="7" borderId="31" xfId="0" applyFill="1" applyBorder="1" applyAlignment="1">
      <alignment horizontal="right"/>
    </xf>
    <xf numFmtId="0" fontId="2" fillId="9" borderId="30" xfId="0" applyFont="1" applyFill="1" applyBorder="1" applyAlignment="1">
      <alignment horizontal="center" wrapText="1"/>
    </xf>
    <xf numFmtId="0" fontId="2" fillId="9" borderId="28" xfId="0" applyFont="1" applyFill="1" applyBorder="1" applyAlignment="1">
      <alignment horizontal="center" wrapText="1"/>
    </xf>
    <xf numFmtId="0" fontId="2" fillId="9" borderId="29" xfId="0" applyFont="1" applyFill="1" applyBorder="1" applyAlignment="1">
      <alignment horizontal="center" wrapText="1"/>
    </xf>
    <xf numFmtId="0" fontId="2" fillId="9" borderId="30" xfId="0" applyFont="1" applyFill="1" applyBorder="1" applyAlignment="1">
      <alignment horizontal="center" vertical="center" wrapText="1"/>
    </xf>
    <xf numFmtId="0" fontId="2" fillId="9" borderId="28" xfId="0" applyFont="1" applyFill="1" applyBorder="1" applyAlignment="1">
      <alignment horizontal="center" vertical="center" wrapText="1"/>
    </xf>
    <xf numFmtId="0" fontId="2" fillId="9" borderId="29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10" borderId="44" xfId="8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49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5" borderId="50" xfId="0" applyFill="1" applyBorder="1" applyAlignment="1">
      <alignment horizontal="center" vertical="center" wrapText="1"/>
    </xf>
    <xf numFmtId="0" fontId="0" fillId="10" borderId="56" xfId="8" applyFont="1" applyBorder="1" applyAlignment="1">
      <alignment horizontal="center" vertical="center"/>
    </xf>
    <xf numFmtId="0" fontId="0" fillId="10" borderId="48" xfId="8" applyFont="1" applyBorder="1" applyAlignment="1">
      <alignment horizontal="center" vertical="center"/>
    </xf>
    <xf numFmtId="0" fontId="0" fillId="10" borderId="57" xfId="8" applyFont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10" borderId="43" xfId="8" applyFon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4" borderId="54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18" xfId="0" applyFill="1" applyBorder="1" applyAlignment="1">
      <alignment horizontal="center" vertical="center"/>
    </xf>
    <xf numFmtId="0" fontId="0" fillId="5" borderId="2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1" fillId="8" borderId="24" xfId="6" applyBorder="1" applyAlignment="1">
      <alignment horizontal="left" vertical="center"/>
    </xf>
  </cellXfs>
  <cellStyles count="9">
    <cellStyle name="20% - Énfasis1" xfId="6" builtinId="30"/>
    <cellStyle name="20% - Énfasis4" xfId="3" builtinId="42"/>
    <cellStyle name="Bueno" xfId="5" builtinId="26"/>
    <cellStyle name="Énfasis4" xfId="2" builtinId="41"/>
    <cellStyle name="Moneda" xfId="7" builtinId="4"/>
    <cellStyle name="Moneda [0]" xfId="1" builtinId="7"/>
    <cellStyle name="Moneda 2" xfId="4" xr:uid="{3454EE6A-85D0-4040-8E53-881BF29C2F8B}"/>
    <cellStyle name="Normal" xfId="0" builtinId="0"/>
    <cellStyle name="Notas" xfId="8" builtinId="1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BAC7-451A-4033-8BDA-B1D156695E89}">
  <dimension ref="A1:J26"/>
  <sheetViews>
    <sheetView topLeftCell="A10" workbookViewId="0">
      <selection activeCell="E26" sqref="A13:E26"/>
    </sheetView>
  </sheetViews>
  <sheetFormatPr baseColWidth="10" defaultRowHeight="15" x14ac:dyDescent="0.25"/>
  <cols>
    <col min="1" max="1" width="58.5703125" customWidth="1"/>
    <col min="4" max="4" width="12" bestFit="1" customWidth="1"/>
    <col min="5" max="5" width="13" bestFit="1" customWidth="1"/>
    <col min="6" max="6" width="12" bestFit="1" customWidth="1"/>
    <col min="8" max="8" width="0" hidden="1" customWidth="1"/>
    <col min="10" max="10" width="12" bestFit="1" customWidth="1"/>
  </cols>
  <sheetData>
    <row r="1" spans="1:6" x14ac:dyDescent="0.25">
      <c r="A1" s="265" t="s">
        <v>23</v>
      </c>
      <c r="B1" s="265"/>
      <c r="C1" s="265"/>
      <c r="D1" s="265"/>
      <c r="E1" s="265"/>
    </row>
    <row r="2" spans="1:6" ht="30" x14ac:dyDescent="0.25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</row>
    <row r="3" spans="1:6" ht="81" customHeight="1" x14ac:dyDescent="0.25">
      <c r="A3" s="2" t="s">
        <v>16</v>
      </c>
      <c r="B3" s="2">
        <v>1</v>
      </c>
      <c r="C3" s="2" t="s">
        <v>2</v>
      </c>
      <c r="D3" s="3">
        <v>870247</v>
      </c>
      <c r="E3" s="3">
        <f>B3*D3</f>
        <v>870247</v>
      </c>
    </row>
    <row r="4" spans="1:6" x14ac:dyDescent="0.25">
      <c r="A4" s="1" t="s">
        <v>5</v>
      </c>
      <c r="B4" s="2">
        <v>5</v>
      </c>
      <c r="C4" s="2" t="s">
        <v>6</v>
      </c>
      <c r="D4" s="3">
        <v>3656.5</v>
      </c>
      <c r="E4" s="3">
        <f t="shared" ref="E4:E11" si="0">B4*D4</f>
        <v>18282.5</v>
      </c>
    </row>
    <row r="5" spans="1:6" x14ac:dyDescent="0.25">
      <c r="A5" s="1" t="s">
        <v>7</v>
      </c>
      <c r="B5" s="2">
        <v>1</v>
      </c>
      <c r="C5" s="2" t="s">
        <v>2</v>
      </c>
      <c r="D5" s="3">
        <v>36565</v>
      </c>
      <c r="E5" s="3">
        <f t="shared" si="0"/>
        <v>36565</v>
      </c>
    </row>
    <row r="6" spans="1:6" x14ac:dyDescent="0.25">
      <c r="A6" s="1" t="s">
        <v>8</v>
      </c>
      <c r="B6" s="2">
        <v>2</v>
      </c>
      <c r="C6" s="2" t="s">
        <v>2</v>
      </c>
      <c r="D6" s="3">
        <v>65817</v>
      </c>
      <c r="E6" s="3">
        <f t="shared" si="0"/>
        <v>131634</v>
      </c>
    </row>
    <row r="7" spans="1:6" ht="23.25" customHeight="1" x14ac:dyDescent="0.25">
      <c r="A7" s="1" t="s">
        <v>9</v>
      </c>
      <c r="B7" s="2">
        <v>4</v>
      </c>
      <c r="C7" s="2" t="s">
        <v>2</v>
      </c>
      <c r="D7" s="3">
        <v>40952.800000000003</v>
      </c>
      <c r="E7" s="3">
        <f t="shared" si="0"/>
        <v>163811.20000000001</v>
      </c>
    </row>
    <row r="8" spans="1:6" ht="15" customHeight="1" x14ac:dyDescent="0.25">
      <c r="A8" s="2" t="s">
        <v>10</v>
      </c>
      <c r="B8" s="2">
        <v>4</v>
      </c>
      <c r="C8" s="2" t="s">
        <v>2</v>
      </c>
      <c r="D8" s="3">
        <v>36565</v>
      </c>
      <c r="E8" s="3">
        <f t="shared" si="0"/>
        <v>146260</v>
      </c>
    </row>
    <row r="9" spans="1:6" x14ac:dyDescent="0.25">
      <c r="A9" s="1" t="s">
        <v>11</v>
      </c>
      <c r="B9" s="2">
        <v>2</v>
      </c>
      <c r="C9" s="2" t="s">
        <v>2</v>
      </c>
      <c r="D9" s="3">
        <v>65817</v>
      </c>
      <c r="E9" s="3">
        <f t="shared" si="0"/>
        <v>131634</v>
      </c>
    </row>
    <row r="10" spans="1:6" x14ac:dyDescent="0.25">
      <c r="A10" s="1" t="s">
        <v>12</v>
      </c>
      <c r="B10" s="2">
        <v>1</v>
      </c>
      <c r="C10" s="2" t="s">
        <v>13</v>
      </c>
      <c r="D10" s="3">
        <v>146260</v>
      </c>
      <c r="E10" s="3">
        <f t="shared" si="0"/>
        <v>146260</v>
      </c>
    </row>
    <row r="11" spans="1:6" x14ac:dyDescent="0.25">
      <c r="A11" s="1" t="s">
        <v>14</v>
      </c>
      <c r="B11" s="2">
        <v>1</v>
      </c>
      <c r="C11" s="2" t="s">
        <v>2</v>
      </c>
      <c r="D11" s="3">
        <v>102382</v>
      </c>
      <c r="E11" s="3">
        <f t="shared" si="0"/>
        <v>102382</v>
      </c>
    </row>
    <row r="12" spans="1:6" x14ac:dyDescent="0.25">
      <c r="A12" s="264" t="s">
        <v>15</v>
      </c>
      <c r="B12" s="264"/>
      <c r="C12" s="264"/>
      <c r="D12" s="7">
        <f>SUM(D3:D11)</f>
        <v>1368262.3</v>
      </c>
      <c r="E12" s="7">
        <f>SUM(E3:E11)</f>
        <v>1747075.7</v>
      </c>
    </row>
    <row r="13" spans="1:6" x14ac:dyDescent="0.25">
      <c r="A13" s="265" t="s">
        <v>27</v>
      </c>
      <c r="B13" s="265"/>
      <c r="C13" s="265"/>
      <c r="D13" s="265"/>
      <c r="E13" s="265"/>
    </row>
    <row r="14" spans="1:6" ht="30" x14ac:dyDescent="0.25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</row>
    <row r="15" spans="1:6" ht="75" x14ac:dyDescent="0.25">
      <c r="A15" s="2" t="s">
        <v>16</v>
      </c>
      <c r="B15" s="2">
        <v>1</v>
      </c>
      <c r="C15" s="2" t="s">
        <v>2</v>
      </c>
      <c r="D15" s="3">
        <v>870247</v>
      </c>
      <c r="E15" s="3">
        <f>B15*D15</f>
        <v>870247</v>
      </c>
    </row>
    <row r="16" spans="1:6" x14ac:dyDescent="0.25">
      <c r="A16" s="8" t="s">
        <v>19</v>
      </c>
      <c r="B16" s="8">
        <v>1</v>
      </c>
      <c r="C16" s="8" t="s">
        <v>17</v>
      </c>
      <c r="D16" s="9">
        <v>43800</v>
      </c>
      <c r="E16" s="9">
        <f>B16*D16</f>
        <v>43800</v>
      </c>
      <c r="F16" s="4"/>
    </row>
    <row r="17" spans="1:10" x14ac:dyDescent="0.25">
      <c r="A17" s="8" t="s">
        <v>24</v>
      </c>
      <c r="B17" s="8">
        <v>1</v>
      </c>
      <c r="C17" s="8" t="s">
        <v>17</v>
      </c>
      <c r="D17" s="9">
        <v>131400</v>
      </c>
      <c r="E17" s="9">
        <f t="shared" ref="E17:E23" si="1">B17*D17</f>
        <v>131400</v>
      </c>
      <c r="F17" s="4"/>
    </row>
    <row r="18" spans="1:10" ht="32.25" customHeight="1" x14ac:dyDescent="0.25">
      <c r="A18" s="2" t="s">
        <v>12</v>
      </c>
      <c r="B18" s="2">
        <v>1</v>
      </c>
      <c r="C18" s="2" t="s">
        <v>13</v>
      </c>
      <c r="D18" s="9">
        <v>146000</v>
      </c>
      <c r="E18" s="9">
        <f t="shared" si="1"/>
        <v>146000</v>
      </c>
      <c r="F18" s="4"/>
    </row>
    <row r="19" spans="1:10" x14ac:dyDescent="0.25">
      <c r="A19" s="8" t="s">
        <v>25</v>
      </c>
      <c r="B19" s="8">
        <v>3</v>
      </c>
      <c r="C19" s="8" t="s">
        <v>17</v>
      </c>
      <c r="D19" s="9">
        <v>26280</v>
      </c>
      <c r="E19" s="9">
        <f t="shared" si="1"/>
        <v>78840</v>
      </c>
      <c r="F19" s="4"/>
    </row>
    <row r="20" spans="1:10" x14ac:dyDescent="0.25">
      <c r="A20" s="8" t="s">
        <v>18</v>
      </c>
      <c r="B20" s="8">
        <v>1</v>
      </c>
      <c r="C20" s="8" t="s">
        <v>17</v>
      </c>
      <c r="D20" s="9">
        <v>65700</v>
      </c>
      <c r="E20" s="9">
        <f t="shared" si="1"/>
        <v>65700</v>
      </c>
      <c r="F20" s="4"/>
    </row>
    <row r="21" spans="1:10" ht="15.75" customHeight="1" x14ac:dyDescent="0.25">
      <c r="A21" s="8" t="s">
        <v>26</v>
      </c>
      <c r="B21" s="8">
        <v>1</v>
      </c>
      <c r="C21" s="8" t="s">
        <v>17</v>
      </c>
      <c r="D21" s="9">
        <v>46720</v>
      </c>
      <c r="E21" s="9">
        <f t="shared" si="1"/>
        <v>46720</v>
      </c>
      <c r="F21" s="4"/>
    </row>
    <row r="22" spans="1:10" ht="15.75" customHeight="1" x14ac:dyDescent="0.25">
      <c r="A22" s="8" t="s">
        <v>28</v>
      </c>
      <c r="B22" s="8">
        <v>1</v>
      </c>
      <c r="C22" s="8" t="s">
        <v>17</v>
      </c>
      <c r="D22" s="9">
        <f>J22</f>
        <v>2818800</v>
      </c>
      <c r="E22" s="9">
        <f>B22*D22</f>
        <v>2818800</v>
      </c>
      <c r="F22" s="4">
        <f>2088000</f>
        <v>2088000</v>
      </c>
      <c r="G22" s="4">
        <f>F22*19%</f>
        <v>396720</v>
      </c>
      <c r="I22" s="4">
        <f>F22*16%</f>
        <v>334080</v>
      </c>
      <c r="J22" s="4">
        <f>F22+G22+I22</f>
        <v>2818800</v>
      </c>
    </row>
    <row r="23" spans="1:10" x14ac:dyDescent="0.25">
      <c r="A23" s="8" t="s">
        <v>20</v>
      </c>
      <c r="B23" s="8">
        <v>1</v>
      </c>
      <c r="C23" s="8" t="s">
        <v>17</v>
      </c>
      <c r="D23" s="10">
        <v>21900</v>
      </c>
      <c r="E23" s="10">
        <f t="shared" si="1"/>
        <v>21900</v>
      </c>
      <c r="F23" s="4"/>
    </row>
    <row r="24" spans="1:10" x14ac:dyDescent="0.25">
      <c r="A24" s="264" t="s">
        <v>15</v>
      </c>
      <c r="B24" s="264"/>
      <c r="C24" s="264"/>
      <c r="D24" s="7">
        <f>SUM(D15:D23)</f>
        <v>4170847</v>
      </c>
      <c r="E24" s="7">
        <f>SUM(E15:E23)</f>
        <v>4223407</v>
      </c>
    </row>
    <row r="25" spans="1:10" x14ac:dyDescent="0.25">
      <c r="A25" s="265" t="s">
        <v>21</v>
      </c>
      <c r="B25" s="265"/>
      <c r="C25" s="265"/>
      <c r="D25" s="265"/>
      <c r="E25" s="11">
        <f>(E12+E24)*19%</f>
        <v>1134391.713</v>
      </c>
    </row>
    <row r="26" spans="1:10" x14ac:dyDescent="0.25">
      <c r="A26" s="263" t="s">
        <v>22</v>
      </c>
      <c r="B26" s="263"/>
      <c r="C26" s="263"/>
      <c r="D26" s="263"/>
      <c r="E26" s="12">
        <f>E24+E12</f>
        <v>5970482.7000000002</v>
      </c>
    </row>
  </sheetData>
  <mergeCells count="6">
    <mergeCell ref="A26:D26"/>
    <mergeCell ref="A12:C12"/>
    <mergeCell ref="A24:C24"/>
    <mergeCell ref="A13:E13"/>
    <mergeCell ref="A1:E1"/>
    <mergeCell ref="A25:D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F2BE-4E49-46B4-9005-DDCA37380CDB}">
  <dimension ref="A1:M86"/>
  <sheetViews>
    <sheetView tabSelected="1" topLeftCell="A37" zoomScaleNormal="100" workbookViewId="0">
      <selection activeCell="A81" sqref="A81:D81"/>
    </sheetView>
  </sheetViews>
  <sheetFormatPr baseColWidth="10" defaultRowHeight="15" x14ac:dyDescent="0.25"/>
  <cols>
    <col min="1" max="1" width="58.5703125" customWidth="1"/>
    <col min="4" max="4" width="12" bestFit="1" customWidth="1"/>
    <col min="5" max="5" width="14" bestFit="1" customWidth="1"/>
    <col min="6" max="6" width="32.42578125" customWidth="1"/>
    <col min="7" max="7" width="24.28515625" customWidth="1"/>
    <col min="8" max="8" width="11.7109375" customWidth="1"/>
    <col min="9" max="9" width="18.28515625" customWidth="1"/>
    <col min="10" max="10" width="14" bestFit="1" customWidth="1"/>
    <col min="11" max="11" width="18" customWidth="1"/>
    <col min="12" max="12" width="16.5703125" customWidth="1"/>
    <col min="13" max="13" width="12" bestFit="1" customWidth="1"/>
  </cols>
  <sheetData>
    <row r="1" spans="1:12" ht="15.75" thickBot="1" x14ac:dyDescent="0.3">
      <c r="A1" s="348" t="s">
        <v>23</v>
      </c>
      <c r="B1" s="349"/>
      <c r="C1" s="349"/>
      <c r="D1" s="349"/>
      <c r="E1" s="349"/>
      <c r="F1" s="349"/>
      <c r="G1" s="349"/>
      <c r="H1" s="349"/>
      <c r="I1" s="349"/>
      <c r="J1" s="349"/>
      <c r="K1" s="349"/>
      <c r="L1" s="350"/>
    </row>
    <row r="2" spans="1:12" ht="45.75" thickBot="1" x14ac:dyDescent="0.3">
      <c r="A2" s="71" t="s">
        <v>0</v>
      </c>
      <c r="B2" s="72" t="s">
        <v>1</v>
      </c>
      <c r="C2" s="72" t="s">
        <v>2</v>
      </c>
      <c r="D2" s="72" t="s">
        <v>3</v>
      </c>
      <c r="E2" s="72" t="s">
        <v>4</v>
      </c>
      <c r="F2" s="71" t="s">
        <v>0</v>
      </c>
      <c r="G2" s="72" t="s">
        <v>3</v>
      </c>
      <c r="H2" s="72" t="s">
        <v>1</v>
      </c>
      <c r="I2" s="72" t="s">
        <v>42</v>
      </c>
      <c r="J2" s="72" t="s">
        <v>4</v>
      </c>
      <c r="K2" s="73" t="s">
        <v>36</v>
      </c>
      <c r="L2" s="72" t="s">
        <v>37</v>
      </c>
    </row>
    <row r="3" spans="1:12" ht="16.5" customHeight="1" x14ac:dyDescent="0.25">
      <c r="A3" s="304" t="s">
        <v>16</v>
      </c>
      <c r="B3" s="307">
        <v>1</v>
      </c>
      <c r="C3" s="307" t="s">
        <v>2</v>
      </c>
      <c r="D3" s="310">
        <v>870247</v>
      </c>
      <c r="E3" s="310">
        <f>B3*D3</f>
        <v>870247</v>
      </c>
      <c r="F3" s="13" t="s">
        <v>29</v>
      </c>
      <c r="G3" s="14">
        <v>428400</v>
      </c>
      <c r="H3" s="15">
        <v>1</v>
      </c>
      <c r="I3" s="115">
        <f>G3*H3</f>
        <v>428400</v>
      </c>
      <c r="J3" s="341">
        <f>SUM(G3:G12)</f>
        <v>792136</v>
      </c>
      <c r="K3" s="341">
        <f>E3-J3</f>
        <v>78111</v>
      </c>
      <c r="L3" s="344">
        <f>(K3*100)/D3</f>
        <v>8.9757275807902808</v>
      </c>
    </row>
    <row r="4" spans="1:12" ht="30" x14ac:dyDescent="0.25">
      <c r="A4" s="305"/>
      <c r="B4" s="308"/>
      <c r="C4" s="308"/>
      <c r="D4" s="311"/>
      <c r="E4" s="311"/>
      <c r="F4" s="16" t="s">
        <v>30</v>
      </c>
      <c r="G4" s="17">
        <v>47600</v>
      </c>
      <c r="H4" s="18">
        <v>1</v>
      </c>
      <c r="I4" s="153">
        <f>G4*H4</f>
        <v>47600</v>
      </c>
      <c r="J4" s="342"/>
      <c r="K4" s="342"/>
      <c r="L4" s="345"/>
    </row>
    <row r="5" spans="1:12" x14ac:dyDescent="0.25">
      <c r="A5" s="305"/>
      <c r="B5" s="308"/>
      <c r="C5" s="308"/>
      <c r="D5" s="311"/>
      <c r="E5" s="311"/>
      <c r="F5" s="16" t="s">
        <v>31</v>
      </c>
      <c r="G5" s="17">
        <v>24990</v>
      </c>
      <c r="H5" s="18">
        <v>1</v>
      </c>
      <c r="I5" s="153">
        <f t="shared" ref="I5:I12" si="0">G5*H5</f>
        <v>24990</v>
      </c>
      <c r="J5" s="342"/>
      <c r="K5" s="342"/>
      <c r="L5" s="345"/>
    </row>
    <row r="6" spans="1:12" ht="30" x14ac:dyDescent="0.25">
      <c r="A6" s="305"/>
      <c r="B6" s="308"/>
      <c r="C6" s="308"/>
      <c r="D6" s="311"/>
      <c r="E6" s="311"/>
      <c r="F6" s="16" t="s">
        <v>32</v>
      </c>
      <c r="G6" s="17">
        <v>35700</v>
      </c>
      <c r="H6" s="18">
        <v>1</v>
      </c>
      <c r="I6" s="153">
        <f t="shared" si="0"/>
        <v>35700</v>
      </c>
      <c r="J6" s="342"/>
      <c r="K6" s="342"/>
      <c r="L6" s="345"/>
    </row>
    <row r="7" spans="1:12" ht="30.75" customHeight="1" x14ac:dyDescent="0.25">
      <c r="A7" s="305"/>
      <c r="B7" s="308"/>
      <c r="C7" s="308"/>
      <c r="D7" s="311"/>
      <c r="E7" s="311"/>
      <c r="F7" s="16" t="s">
        <v>33</v>
      </c>
      <c r="G7" s="17">
        <v>45000</v>
      </c>
      <c r="H7" s="18">
        <v>1</v>
      </c>
      <c r="I7" s="153">
        <f t="shared" si="0"/>
        <v>45000</v>
      </c>
      <c r="J7" s="342"/>
      <c r="K7" s="342"/>
      <c r="L7" s="345"/>
    </row>
    <row r="8" spans="1:12" ht="30.75" customHeight="1" x14ac:dyDescent="0.25">
      <c r="A8" s="305"/>
      <c r="B8" s="308"/>
      <c r="C8" s="308"/>
      <c r="D8" s="311"/>
      <c r="E8" s="311"/>
      <c r="F8" s="16" t="s">
        <v>34</v>
      </c>
      <c r="G8" s="17">
        <v>146260</v>
      </c>
      <c r="H8" s="18">
        <v>1</v>
      </c>
      <c r="I8" s="153">
        <f t="shared" si="0"/>
        <v>146260</v>
      </c>
      <c r="J8" s="342"/>
      <c r="K8" s="342"/>
      <c r="L8" s="345"/>
    </row>
    <row r="9" spans="1:12" ht="15" customHeight="1" x14ac:dyDescent="0.25">
      <c r="A9" s="306"/>
      <c r="B9" s="309"/>
      <c r="C9" s="309"/>
      <c r="D9" s="312"/>
      <c r="E9" s="312"/>
      <c r="F9" s="47" t="s">
        <v>53</v>
      </c>
      <c r="G9" s="101">
        <v>21000</v>
      </c>
      <c r="H9" s="42">
        <v>1</v>
      </c>
      <c r="I9" s="153">
        <f t="shared" si="0"/>
        <v>21000</v>
      </c>
      <c r="J9" s="343"/>
      <c r="K9" s="343"/>
      <c r="L9" s="345"/>
    </row>
    <row r="10" spans="1:12" ht="15" customHeight="1" x14ac:dyDescent="0.25">
      <c r="A10" s="306"/>
      <c r="B10" s="309"/>
      <c r="C10" s="309"/>
      <c r="D10" s="312"/>
      <c r="E10" s="312"/>
      <c r="F10" s="47" t="s">
        <v>54</v>
      </c>
      <c r="G10" s="101">
        <v>20000</v>
      </c>
      <c r="H10" s="42">
        <v>1</v>
      </c>
      <c r="I10" s="153">
        <f t="shared" si="0"/>
        <v>20000</v>
      </c>
      <c r="J10" s="343"/>
      <c r="K10" s="343"/>
      <c r="L10" s="345"/>
    </row>
    <row r="11" spans="1:12" ht="15" customHeight="1" x14ac:dyDescent="0.25">
      <c r="A11" s="306"/>
      <c r="B11" s="309"/>
      <c r="C11" s="309"/>
      <c r="D11" s="312"/>
      <c r="E11" s="312"/>
      <c r="F11" s="47" t="s">
        <v>83</v>
      </c>
      <c r="G11" s="101">
        <v>12000</v>
      </c>
      <c r="H11" s="42">
        <v>1</v>
      </c>
      <c r="I11" s="153">
        <f t="shared" si="0"/>
        <v>12000</v>
      </c>
      <c r="J11" s="343"/>
      <c r="K11" s="343"/>
      <c r="L11" s="345"/>
    </row>
    <row r="12" spans="1:12" ht="15.75" thickBot="1" x14ac:dyDescent="0.3">
      <c r="A12" s="306"/>
      <c r="B12" s="309"/>
      <c r="C12" s="309"/>
      <c r="D12" s="312"/>
      <c r="E12" s="312"/>
      <c r="F12" s="47" t="s">
        <v>35</v>
      </c>
      <c r="G12" s="101">
        <v>11186</v>
      </c>
      <c r="H12" s="42">
        <v>1</v>
      </c>
      <c r="I12" s="153">
        <f t="shared" si="0"/>
        <v>11186</v>
      </c>
      <c r="J12" s="343"/>
      <c r="K12" s="343"/>
      <c r="L12" s="345"/>
    </row>
    <row r="13" spans="1:12" x14ac:dyDescent="0.25">
      <c r="A13" s="335" t="s">
        <v>5</v>
      </c>
      <c r="B13" s="333">
        <v>5</v>
      </c>
      <c r="C13" s="337" t="s">
        <v>6</v>
      </c>
      <c r="D13" s="339">
        <v>3656.5</v>
      </c>
      <c r="E13" s="339">
        <f t="shared" ref="E13" si="1">B13*D13</f>
        <v>18282.5</v>
      </c>
      <c r="F13" s="129" t="s">
        <v>77</v>
      </c>
      <c r="G13" s="129">
        <v>7500</v>
      </c>
      <c r="H13" s="129">
        <v>5</v>
      </c>
      <c r="I13" s="129">
        <f>G13</f>
        <v>7500</v>
      </c>
      <c r="J13" s="388">
        <f>I14*H14+I13*H13</f>
        <v>43900</v>
      </c>
      <c r="K13" s="388">
        <f>E13-J13</f>
        <v>-25617.5</v>
      </c>
      <c r="L13" s="390"/>
    </row>
    <row r="14" spans="1:12" ht="30.75" thickBot="1" x14ac:dyDescent="0.3">
      <c r="A14" s="336"/>
      <c r="B14" s="334"/>
      <c r="C14" s="338"/>
      <c r="D14" s="340"/>
      <c r="E14" s="340"/>
      <c r="F14" s="130" t="s">
        <v>82</v>
      </c>
      <c r="G14" s="131">
        <v>3200</v>
      </c>
      <c r="H14" s="131">
        <v>2</v>
      </c>
      <c r="I14" s="131">
        <f>G14</f>
        <v>3200</v>
      </c>
      <c r="J14" s="389"/>
      <c r="K14" s="389"/>
      <c r="L14" s="391"/>
    </row>
    <row r="15" spans="1:12" x14ac:dyDescent="0.25">
      <c r="A15" s="367" t="s">
        <v>7</v>
      </c>
      <c r="B15" s="323">
        <v>1</v>
      </c>
      <c r="C15" s="323" t="s">
        <v>2</v>
      </c>
      <c r="D15" s="280">
        <v>36565</v>
      </c>
      <c r="E15" s="280">
        <f>B15*D15</f>
        <v>36565</v>
      </c>
      <c r="F15" s="64" t="s">
        <v>52</v>
      </c>
      <c r="G15" s="65">
        <v>6500</v>
      </c>
      <c r="H15" s="66">
        <v>1</v>
      </c>
      <c r="I15" s="67">
        <f>G15*H15</f>
        <v>6500</v>
      </c>
      <c r="J15" s="362">
        <f>SUM(I15:I16)</f>
        <v>81500</v>
      </c>
      <c r="K15" s="362">
        <f>D15-J15</f>
        <v>-44935</v>
      </c>
      <c r="L15" s="364"/>
    </row>
    <row r="16" spans="1:12" ht="15.75" thickBot="1" x14ac:dyDescent="0.3">
      <c r="A16" s="302"/>
      <c r="B16" s="368"/>
      <c r="C16" s="368"/>
      <c r="D16" s="326"/>
      <c r="E16" s="326"/>
      <c r="F16" s="82" t="s">
        <v>62</v>
      </c>
      <c r="G16" s="100">
        <v>75000</v>
      </c>
      <c r="H16" s="44">
        <v>1</v>
      </c>
      <c r="I16" s="39">
        <f>G16*H16</f>
        <v>75000</v>
      </c>
      <c r="J16" s="363"/>
      <c r="K16" s="363"/>
      <c r="L16" s="365"/>
    </row>
    <row r="17" spans="1:13" ht="13.5" customHeight="1" x14ac:dyDescent="0.25">
      <c r="A17" s="329" t="s">
        <v>8</v>
      </c>
      <c r="B17" s="331">
        <v>2</v>
      </c>
      <c r="C17" s="331" t="s">
        <v>2</v>
      </c>
      <c r="D17" s="277">
        <v>65817</v>
      </c>
      <c r="E17" s="277">
        <f>B17*D17</f>
        <v>131634</v>
      </c>
      <c r="F17" s="30" t="s">
        <v>47</v>
      </c>
      <c r="G17" s="31">
        <v>9500</v>
      </c>
      <c r="H17" s="45">
        <v>2</v>
      </c>
      <c r="I17" s="32">
        <f>H17*G17</f>
        <v>19000</v>
      </c>
      <c r="J17" s="273">
        <f>H17*I17+H18*I18</f>
        <v>110000</v>
      </c>
      <c r="K17" s="404">
        <f>E17-J17</f>
        <v>21634</v>
      </c>
      <c r="L17" s="275"/>
    </row>
    <row r="18" spans="1:13" ht="30.75" thickBot="1" x14ac:dyDescent="0.3">
      <c r="A18" s="330"/>
      <c r="B18" s="332"/>
      <c r="C18" s="332"/>
      <c r="D18" s="278"/>
      <c r="E18" s="278"/>
      <c r="F18" s="75" t="s">
        <v>61</v>
      </c>
      <c r="G18" s="28">
        <f>36000</f>
        <v>36000</v>
      </c>
      <c r="H18" s="46">
        <v>2</v>
      </c>
      <c r="I18" s="40">
        <f>G18</f>
        <v>36000</v>
      </c>
      <c r="J18" s="274"/>
      <c r="K18" s="356"/>
      <c r="L18" s="276"/>
      <c r="M18" s="74"/>
    </row>
    <row r="19" spans="1:13" x14ac:dyDescent="0.25">
      <c r="A19" s="313" t="s">
        <v>9</v>
      </c>
      <c r="B19" s="324">
        <v>4</v>
      </c>
      <c r="C19" s="324" t="s">
        <v>2</v>
      </c>
      <c r="D19" s="394">
        <v>40952.800000000003</v>
      </c>
      <c r="E19" s="394">
        <f>B19*D19</f>
        <v>163811.20000000001</v>
      </c>
      <c r="F19" s="27" t="s">
        <v>38</v>
      </c>
      <c r="G19" s="27">
        <v>100</v>
      </c>
      <c r="H19" s="41">
        <v>3</v>
      </c>
      <c r="I19" s="27">
        <f>G19*H19</f>
        <v>300</v>
      </c>
      <c r="J19" s="405">
        <f>SUM(I19:I26)*B19</f>
        <v>181950</v>
      </c>
      <c r="K19" s="405">
        <f>E19-J19</f>
        <v>-18138.799999999988</v>
      </c>
      <c r="L19" s="345">
        <f>K19*100/E19</f>
        <v>-11.072991346135055</v>
      </c>
    </row>
    <row r="20" spans="1:13" x14ac:dyDescent="0.25">
      <c r="A20" s="314"/>
      <c r="B20" s="324"/>
      <c r="C20" s="324"/>
      <c r="D20" s="394"/>
      <c r="E20" s="394"/>
      <c r="F20" s="19" t="s">
        <v>39</v>
      </c>
      <c r="G20" s="19">
        <v>500</v>
      </c>
      <c r="H20" s="18">
        <v>8</v>
      </c>
      <c r="I20" s="19">
        <f t="shared" ref="I20:I26" si="2">G20*H20</f>
        <v>4000</v>
      </c>
      <c r="J20" s="405"/>
      <c r="K20" s="405"/>
      <c r="L20" s="345"/>
    </row>
    <row r="21" spans="1:13" x14ac:dyDescent="0.25">
      <c r="A21" s="314"/>
      <c r="B21" s="324"/>
      <c r="C21" s="324"/>
      <c r="D21" s="394"/>
      <c r="E21" s="394"/>
      <c r="F21" s="19" t="s">
        <v>41</v>
      </c>
      <c r="G21" s="19">
        <v>23000</v>
      </c>
      <c r="H21" s="18">
        <v>1</v>
      </c>
      <c r="I21" s="19">
        <f t="shared" si="2"/>
        <v>23000</v>
      </c>
      <c r="J21" s="405"/>
      <c r="K21" s="405"/>
      <c r="L21" s="345"/>
    </row>
    <row r="22" spans="1:13" x14ac:dyDescent="0.25">
      <c r="A22" s="315"/>
      <c r="B22" s="324"/>
      <c r="C22" s="324"/>
      <c r="D22" s="394"/>
      <c r="E22" s="394"/>
      <c r="F22" s="20" t="s">
        <v>46</v>
      </c>
      <c r="G22" s="20">
        <v>1500</v>
      </c>
      <c r="H22" s="42">
        <v>0.25</v>
      </c>
      <c r="I22" s="19">
        <f t="shared" si="2"/>
        <v>375</v>
      </c>
      <c r="J22" s="405"/>
      <c r="K22" s="405"/>
      <c r="L22" s="345"/>
    </row>
    <row r="23" spans="1:13" x14ac:dyDescent="0.25">
      <c r="A23" s="315"/>
      <c r="B23" s="324"/>
      <c r="C23" s="324"/>
      <c r="D23" s="394"/>
      <c r="E23" s="394"/>
      <c r="F23" s="20" t="s">
        <v>45</v>
      </c>
      <c r="G23" s="20">
        <v>500</v>
      </c>
      <c r="H23" s="42">
        <v>1</v>
      </c>
      <c r="I23" s="19">
        <f t="shared" si="2"/>
        <v>500</v>
      </c>
      <c r="J23" s="405"/>
      <c r="K23" s="405"/>
      <c r="L23" s="345"/>
    </row>
    <row r="24" spans="1:13" x14ac:dyDescent="0.25">
      <c r="A24" s="315"/>
      <c r="B24" s="324"/>
      <c r="C24" s="324"/>
      <c r="D24" s="394"/>
      <c r="E24" s="394"/>
      <c r="F24" s="20" t="s">
        <v>44</v>
      </c>
      <c r="G24" s="20">
        <f>13500/8</f>
        <v>1687.5</v>
      </c>
      <c r="H24" s="42">
        <v>1</v>
      </c>
      <c r="I24" s="19">
        <f t="shared" si="2"/>
        <v>1687.5</v>
      </c>
      <c r="J24" s="405"/>
      <c r="K24" s="405"/>
      <c r="L24" s="345"/>
    </row>
    <row r="25" spans="1:13" x14ac:dyDescent="0.25">
      <c r="A25" s="315"/>
      <c r="B25" s="324"/>
      <c r="C25" s="324"/>
      <c r="D25" s="394"/>
      <c r="E25" s="394"/>
      <c r="F25" s="19" t="s">
        <v>40</v>
      </c>
      <c r="G25" s="19">
        <v>10000</v>
      </c>
      <c r="H25" s="18">
        <v>1</v>
      </c>
      <c r="I25" s="19">
        <f t="shared" si="2"/>
        <v>10000</v>
      </c>
      <c r="J25" s="405"/>
      <c r="K25" s="405"/>
      <c r="L25" s="345"/>
    </row>
    <row r="26" spans="1:13" ht="15.75" thickBot="1" x14ac:dyDescent="0.3">
      <c r="A26" s="25"/>
      <c r="B26" s="325"/>
      <c r="C26" s="325"/>
      <c r="D26" s="395"/>
      <c r="E26" s="395"/>
      <c r="F26" s="26" t="s">
        <v>48</v>
      </c>
      <c r="G26" s="26">
        <v>5625</v>
      </c>
      <c r="H26" s="43">
        <v>1</v>
      </c>
      <c r="I26" s="26">
        <f t="shared" si="2"/>
        <v>5625</v>
      </c>
      <c r="J26" s="406"/>
      <c r="K26" s="406"/>
      <c r="L26" s="393"/>
    </row>
    <row r="27" spans="1:13" x14ac:dyDescent="0.25">
      <c r="A27" s="316" t="s">
        <v>10</v>
      </c>
      <c r="B27" s="318">
        <v>4</v>
      </c>
      <c r="C27" s="318" t="s">
        <v>2</v>
      </c>
      <c r="D27" s="327">
        <v>36565</v>
      </c>
      <c r="E27" s="327">
        <f>B27*D27</f>
        <v>146260</v>
      </c>
      <c r="F27" s="21" t="s">
        <v>38</v>
      </c>
      <c r="G27" s="21">
        <v>100</v>
      </c>
      <c r="H27" s="21">
        <v>2</v>
      </c>
      <c r="I27" s="21">
        <f>H27*G27</f>
        <v>200</v>
      </c>
      <c r="J27" s="396">
        <f>B27*SUM(I27:I34)</f>
        <v>181550</v>
      </c>
      <c r="K27" s="396">
        <f>E27-J27</f>
        <v>-35290</v>
      </c>
      <c r="L27" s="400">
        <f>K27*100/E27</f>
        <v>-24.12826473403528</v>
      </c>
    </row>
    <row r="28" spans="1:13" x14ac:dyDescent="0.25">
      <c r="A28" s="317"/>
      <c r="B28" s="319"/>
      <c r="C28" s="319"/>
      <c r="D28" s="328"/>
      <c r="E28" s="328"/>
      <c r="F28" s="23" t="s">
        <v>46</v>
      </c>
      <c r="G28" s="23">
        <v>1500</v>
      </c>
      <c r="H28" s="23">
        <v>0.25</v>
      </c>
      <c r="I28" s="23">
        <f>G28*H28</f>
        <v>375</v>
      </c>
      <c r="J28" s="397"/>
      <c r="K28" s="397"/>
      <c r="L28" s="401"/>
    </row>
    <row r="29" spans="1:13" x14ac:dyDescent="0.25">
      <c r="A29" s="317"/>
      <c r="B29" s="319"/>
      <c r="C29" s="319"/>
      <c r="D29" s="328"/>
      <c r="E29" s="328"/>
      <c r="F29" s="23" t="s">
        <v>45</v>
      </c>
      <c r="G29" s="23">
        <v>500</v>
      </c>
      <c r="H29" s="23">
        <v>1</v>
      </c>
      <c r="I29" s="23">
        <f t="shared" ref="I29:I30" si="3">G29*H29</f>
        <v>500</v>
      </c>
      <c r="J29" s="397"/>
      <c r="K29" s="397"/>
      <c r="L29" s="401"/>
    </row>
    <row r="30" spans="1:13" x14ac:dyDescent="0.25">
      <c r="A30" s="317"/>
      <c r="B30" s="319"/>
      <c r="C30" s="319"/>
      <c r="D30" s="328"/>
      <c r="E30" s="328"/>
      <c r="F30" s="23" t="s">
        <v>44</v>
      </c>
      <c r="G30" s="23">
        <v>1687.5</v>
      </c>
      <c r="H30" s="23">
        <v>1</v>
      </c>
      <c r="I30" s="23">
        <f t="shared" si="3"/>
        <v>1687.5</v>
      </c>
      <c r="J30" s="397"/>
      <c r="K30" s="397"/>
      <c r="L30" s="401"/>
    </row>
    <row r="31" spans="1:13" x14ac:dyDescent="0.25">
      <c r="A31" s="317"/>
      <c r="B31" s="319"/>
      <c r="C31" s="319"/>
      <c r="D31" s="328"/>
      <c r="E31" s="328"/>
      <c r="F31" s="22" t="s">
        <v>43</v>
      </c>
      <c r="G31" s="22">
        <v>500</v>
      </c>
      <c r="H31" s="22">
        <v>8</v>
      </c>
      <c r="I31" s="22">
        <f t="shared" ref="I31:I34" si="4">H31*G31</f>
        <v>4000</v>
      </c>
      <c r="J31" s="398"/>
      <c r="K31" s="398"/>
      <c r="L31" s="402"/>
    </row>
    <row r="32" spans="1:13" x14ac:dyDescent="0.25">
      <c r="A32" s="317"/>
      <c r="B32" s="319"/>
      <c r="C32" s="319"/>
      <c r="D32" s="328"/>
      <c r="E32" s="328"/>
      <c r="F32" s="22" t="s">
        <v>41</v>
      </c>
      <c r="G32" s="22">
        <v>23000</v>
      </c>
      <c r="H32" s="22">
        <v>1</v>
      </c>
      <c r="I32" s="22">
        <f t="shared" si="4"/>
        <v>23000</v>
      </c>
      <c r="J32" s="398"/>
      <c r="K32" s="398"/>
      <c r="L32" s="402"/>
    </row>
    <row r="33" spans="1:12" x14ac:dyDescent="0.25">
      <c r="A33" s="317"/>
      <c r="B33" s="319"/>
      <c r="C33" s="319"/>
      <c r="D33" s="328"/>
      <c r="E33" s="328"/>
      <c r="F33" s="24" t="s">
        <v>48</v>
      </c>
      <c r="G33" s="24">
        <v>5625</v>
      </c>
      <c r="H33" s="24">
        <v>1</v>
      </c>
      <c r="I33" s="24">
        <f t="shared" ref="I33" si="5">G33*H33</f>
        <v>5625</v>
      </c>
      <c r="J33" s="399"/>
      <c r="K33" s="399"/>
      <c r="L33" s="403"/>
    </row>
    <row r="34" spans="1:12" ht="15.75" thickBot="1" x14ac:dyDescent="0.3">
      <c r="A34" s="317"/>
      <c r="B34" s="319"/>
      <c r="C34" s="319"/>
      <c r="D34" s="328"/>
      <c r="E34" s="328"/>
      <c r="F34" s="29" t="s">
        <v>40</v>
      </c>
      <c r="G34" s="29">
        <v>10000</v>
      </c>
      <c r="H34" s="29">
        <v>1</v>
      </c>
      <c r="I34" s="29">
        <f t="shared" si="4"/>
        <v>10000</v>
      </c>
      <c r="J34" s="399"/>
      <c r="K34" s="399"/>
      <c r="L34" s="403"/>
    </row>
    <row r="35" spans="1:12" x14ac:dyDescent="0.25">
      <c r="A35" s="320" t="s">
        <v>12</v>
      </c>
      <c r="B35" s="322">
        <v>1</v>
      </c>
      <c r="C35" s="322" t="s">
        <v>13</v>
      </c>
      <c r="D35" s="279">
        <v>146260</v>
      </c>
      <c r="E35" s="279">
        <f>B35*D35</f>
        <v>146260</v>
      </c>
      <c r="F35" s="36" t="s">
        <v>49</v>
      </c>
      <c r="G35" s="37">
        <v>9500</v>
      </c>
      <c r="H35" s="36">
        <v>2</v>
      </c>
      <c r="I35" s="38">
        <f t="shared" ref="I35:I50" si="6">G35*H35</f>
        <v>19000</v>
      </c>
      <c r="J35" s="293">
        <f>SUM(I35:I46)</f>
        <v>304100</v>
      </c>
      <c r="K35" s="293">
        <f>E35-J35</f>
        <v>-157840</v>
      </c>
      <c r="L35" s="366"/>
    </row>
    <row r="36" spans="1:12" x14ac:dyDescent="0.25">
      <c r="A36" s="321"/>
      <c r="B36" s="323"/>
      <c r="C36" s="323"/>
      <c r="D36" s="280"/>
      <c r="E36" s="280"/>
      <c r="F36" s="33" t="s">
        <v>50</v>
      </c>
      <c r="G36" s="34">
        <v>65000</v>
      </c>
      <c r="H36" s="33">
        <v>1</v>
      </c>
      <c r="I36" s="35">
        <f t="shared" si="6"/>
        <v>65000</v>
      </c>
      <c r="J36" s="294"/>
      <c r="K36" s="294"/>
      <c r="L36" s="364"/>
    </row>
    <row r="37" spans="1:12" x14ac:dyDescent="0.25">
      <c r="A37" s="321"/>
      <c r="B37" s="323"/>
      <c r="C37" s="323"/>
      <c r="D37" s="280"/>
      <c r="E37" s="280"/>
      <c r="F37" s="105" t="s">
        <v>74</v>
      </c>
      <c r="G37" s="106">
        <v>29000</v>
      </c>
      <c r="H37" s="48">
        <v>1</v>
      </c>
      <c r="I37" s="50">
        <f>G37*H37</f>
        <v>29000</v>
      </c>
      <c r="J37" s="294"/>
      <c r="K37" s="294"/>
      <c r="L37" s="364"/>
    </row>
    <row r="38" spans="1:12" x14ac:dyDescent="0.25">
      <c r="A38" s="321"/>
      <c r="B38" s="323"/>
      <c r="C38" s="323"/>
      <c r="D38" s="280"/>
      <c r="E38" s="280"/>
      <c r="F38" s="105" t="s">
        <v>55</v>
      </c>
      <c r="G38" s="106">
        <v>29000</v>
      </c>
      <c r="H38" s="48">
        <v>1</v>
      </c>
      <c r="I38" s="50">
        <f t="shared" si="6"/>
        <v>29000</v>
      </c>
      <c r="J38" s="294"/>
      <c r="K38" s="294"/>
      <c r="L38" s="364"/>
    </row>
    <row r="39" spans="1:12" x14ac:dyDescent="0.25">
      <c r="A39" s="321"/>
      <c r="B39" s="323"/>
      <c r="C39" s="323"/>
      <c r="D39" s="280"/>
      <c r="E39" s="280"/>
      <c r="F39" s="105" t="s">
        <v>78</v>
      </c>
      <c r="G39" s="106">
        <v>39000</v>
      </c>
      <c r="H39" s="48">
        <v>1</v>
      </c>
      <c r="I39" s="50">
        <f t="shared" si="6"/>
        <v>39000</v>
      </c>
      <c r="J39" s="294"/>
      <c r="K39" s="294"/>
      <c r="L39" s="364"/>
    </row>
    <row r="40" spans="1:12" x14ac:dyDescent="0.25">
      <c r="A40" s="321"/>
      <c r="B40" s="323"/>
      <c r="C40" s="323"/>
      <c r="D40" s="280"/>
      <c r="E40" s="280"/>
      <c r="F40" s="105" t="s">
        <v>71</v>
      </c>
      <c r="G40" s="106">
        <v>950</v>
      </c>
      <c r="H40" s="48">
        <v>10</v>
      </c>
      <c r="I40" s="50">
        <f t="shared" si="6"/>
        <v>9500</v>
      </c>
      <c r="J40" s="294"/>
      <c r="K40" s="294"/>
      <c r="L40" s="364"/>
    </row>
    <row r="41" spans="1:12" x14ac:dyDescent="0.25">
      <c r="A41" s="321"/>
      <c r="B41" s="323"/>
      <c r="C41" s="323"/>
      <c r="D41" s="280"/>
      <c r="E41" s="280"/>
      <c r="F41" s="105" t="s">
        <v>72</v>
      </c>
      <c r="G41" s="106">
        <v>1900</v>
      </c>
      <c r="H41" s="48">
        <v>4</v>
      </c>
      <c r="I41" s="50">
        <f t="shared" si="6"/>
        <v>7600</v>
      </c>
      <c r="J41" s="294"/>
      <c r="K41" s="294"/>
      <c r="L41" s="364"/>
    </row>
    <row r="42" spans="1:12" x14ac:dyDescent="0.25">
      <c r="A42" s="321"/>
      <c r="B42" s="323"/>
      <c r="C42" s="323"/>
      <c r="D42" s="280"/>
      <c r="E42" s="280"/>
      <c r="F42" s="105" t="s">
        <v>73</v>
      </c>
      <c r="G42" s="106">
        <v>12000</v>
      </c>
      <c r="H42" s="48">
        <v>1</v>
      </c>
      <c r="I42" s="50">
        <f t="shared" si="6"/>
        <v>12000</v>
      </c>
      <c r="J42" s="294"/>
      <c r="K42" s="294"/>
      <c r="L42" s="364"/>
    </row>
    <row r="43" spans="1:12" x14ac:dyDescent="0.25">
      <c r="A43" s="321"/>
      <c r="B43" s="323"/>
      <c r="C43" s="323"/>
      <c r="D43" s="280"/>
      <c r="E43" s="280"/>
      <c r="F43" s="105" t="s">
        <v>80</v>
      </c>
      <c r="G43" s="106">
        <f>41400/4</f>
        <v>10350</v>
      </c>
      <c r="H43" s="48">
        <v>4</v>
      </c>
      <c r="I43" s="50">
        <f>G43*H43</f>
        <v>41400</v>
      </c>
      <c r="J43" s="294"/>
      <c r="K43" s="294"/>
      <c r="L43" s="364"/>
    </row>
    <row r="44" spans="1:12" x14ac:dyDescent="0.25">
      <c r="A44" s="321"/>
      <c r="B44" s="323"/>
      <c r="C44" s="323"/>
      <c r="D44" s="280"/>
      <c r="E44" s="280"/>
      <c r="F44" s="105" t="s">
        <v>91</v>
      </c>
      <c r="G44" s="106">
        <v>14500</v>
      </c>
      <c r="H44" s="48">
        <v>2</v>
      </c>
      <c r="I44" s="50">
        <f>G44*H44</f>
        <v>29000</v>
      </c>
      <c r="J44" s="294"/>
      <c r="K44" s="294"/>
      <c r="L44" s="364"/>
    </row>
    <row r="45" spans="1:12" x14ac:dyDescent="0.25">
      <c r="A45" s="321"/>
      <c r="B45" s="323"/>
      <c r="C45" s="323"/>
      <c r="D45" s="280"/>
      <c r="E45" s="280"/>
      <c r="F45" s="105" t="s">
        <v>85</v>
      </c>
      <c r="G45" s="152">
        <v>4600</v>
      </c>
      <c r="H45" s="48">
        <v>1</v>
      </c>
      <c r="I45" s="50">
        <f>G45*H45</f>
        <v>4600</v>
      </c>
      <c r="J45" s="294"/>
      <c r="K45" s="294"/>
      <c r="L45" s="364"/>
    </row>
    <row r="46" spans="1:12" ht="15.75" thickBot="1" x14ac:dyDescent="0.3">
      <c r="A46" s="321"/>
      <c r="B46" s="323"/>
      <c r="C46" s="323"/>
      <c r="D46" s="280"/>
      <c r="E46" s="280"/>
      <c r="F46" s="51" t="s">
        <v>51</v>
      </c>
      <c r="G46" s="49">
        <v>19000</v>
      </c>
      <c r="H46" s="48">
        <v>1</v>
      </c>
      <c r="I46" s="50">
        <f t="shared" si="6"/>
        <v>19000</v>
      </c>
      <c r="J46" s="294"/>
      <c r="K46" s="294"/>
      <c r="L46" s="364"/>
    </row>
    <row r="47" spans="1:12" ht="30" x14ac:dyDescent="0.25">
      <c r="A47" s="299" t="s">
        <v>14</v>
      </c>
      <c r="B47" s="318">
        <v>1</v>
      </c>
      <c r="C47" s="318" t="s">
        <v>2</v>
      </c>
      <c r="D47" s="327">
        <v>102382</v>
      </c>
      <c r="E47" s="327">
        <f>B47*D47</f>
        <v>102382</v>
      </c>
      <c r="F47" s="63" t="s">
        <v>58</v>
      </c>
      <c r="G47" s="55">
        <v>22000</v>
      </c>
      <c r="H47" s="56">
        <v>1</v>
      </c>
      <c r="I47" s="57">
        <f t="shared" si="6"/>
        <v>22000</v>
      </c>
      <c r="J47" s="354">
        <f>SUM(I47:I50)</f>
        <v>129900</v>
      </c>
      <c r="K47" s="354">
        <f>E47-J47</f>
        <v>-27518</v>
      </c>
      <c r="L47" s="275"/>
    </row>
    <row r="48" spans="1:12" x14ac:dyDescent="0.25">
      <c r="A48" s="359"/>
      <c r="B48" s="319"/>
      <c r="C48" s="319"/>
      <c r="D48" s="328"/>
      <c r="E48" s="328"/>
      <c r="F48" s="61" t="s">
        <v>56</v>
      </c>
      <c r="G48" s="52">
        <v>15000</v>
      </c>
      <c r="H48" s="53">
        <v>1</v>
      </c>
      <c r="I48" s="54">
        <f t="shared" si="6"/>
        <v>15000</v>
      </c>
      <c r="J48" s="355"/>
      <c r="K48" s="355"/>
      <c r="L48" s="357"/>
    </row>
    <row r="49" spans="1:13" x14ac:dyDescent="0.25">
      <c r="A49" s="359"/>
      <c r="B49" s="319"/>
      <c r="C49" s="319"/>
      <c r="D49" s="328"/>
      <c r="E49" s="328"/>
      <c r="F49" s="62" t="s">
        <v>59</v>
      </c>
      <c r="G49" s="58">
        <f>44900+18000</f>
        <v>62900</v>
      </c>
      <c r="H49" s="59">
        <v>1</v>
      </c>
      <c r="I49" s="60">
        <f t="shared" si="6"/>
        <v>62900</v>
      </c>
      <c r="J49" s="355"/>
      <c r="K49" s="355"/>
      <c r="L49" s="357"/>
    </row>
    <row r="50" spans="1:13" ht="15.75" thickBot="1" x14ac:dyDescent="0.3">
      <c r="A50" s="300"/>
      <c r="B50" s="360"/>
      <c r="C50" s="360"/>
      <c r="D50" s="361"/>
      <c r="E50" s="361"/>
      <c r="F50" s="119" t="s">
        <v>57</v>
      </c>
      <c r="G50" s="120">
        <v>30000</v>
      </c>
      <c r="H50" s="59">
        <v>1</v>
      </c>
      <c r="I50" s="60">
        <f t="shared" si="6"/>
        <v>30000</v>
      </c>
      <c r="J50" s="356"/>
      <c r="K50" s="356"/>
      <c r="L50" s="276"/>
    </row>
    <row r="51" spans="1:13" ht="15.75" thickBot="1" x14ac:dyDescent="0.3">
      <c r="A51" s="114" t="s">
        <v>11</v>
      </c>
      <c r="B51" s="99">
        <v>2</v>
      </c>
      <c r="C51" s="108" t="s">
        <v>2</v>
      </c>
      <c r="D51" s="109">
        <v>65817</v>
      </c>
      <c r="E51" s="109">
        <f>B51*D51</f>
        <v>131634</v>
      </c>
      <c r="F51" s="110" t="s">
        <v>76</v>
      </c>
      <c r="G51" s="112">
        <f>54640/2</f>
        <v>27320</v>
      </c>
      <c r="H51" s="110">
        <v>2</v>
      </c>
      <c r="I51" s="113">
        <f>G51*H51</f>
        <v>54640</v>
      </c>
      <c r="J51" s="113">
        <f>I51</f>
        <v>54640</v>
      </c>
      <c r="K51" s="113">
        <f>E51-J51</f>
        <v>76994</v>
      </c>
      <c r="L51" s="111"/>
    </row>
    <row r="52" spans="1:13" ht="32.25" customHeight="1" thickBot="1" x14ac:dyDescent="0.3">
      <c r="A52" s="346" t="s">
        <v>15</v>
      </c>
      <c r="B52" s="347"/>
      <c r="C52" s="347"/>
      <c r="D52" s="68">
        <f>SUM(D3:D51)</f>
        <v>1368262.3</v>
      </c>
      <c r="E52" s="68">
        <f>SUM(E3:E51)</f>
        <v>1747075.7</v>
      </c>
      <c r="F52" s="303" t="s">
        <v>60</v>
      </c>
      <c r="G52" s="303"/>
      <c r="H52" s="303"/>
      <c r="I52" s="358">
        <f>SUM(J3:J51)</f>
        <v>1879676</v>
      </c>
      <c r="J52" s="358"/>
      <c r="K52" s="69" t="s">
        <v>36</v>
      </c>
      <c r="L52" s="70">
        <f>E52-I52</f>
        <v>-132600.30000000005</v>
      </c>
    </row>
    <row r="53" spans="1:13" ht="15.75" thickBot="1" x14ac:dyDescent="0.3">
      <c r="A53" s="351" t="s">
        <v>27</v>
      </c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3"/>
    </row>
    <row r="54" spans="1:13" ht="30.75" thickBot="1" x14ac:dyDescent="0.3">
      <c r="A54" s="71" t="s">
        <v>0</v>
      </c>
      <c r="B54" s="72" t="s">
        <v>1</v>
      </c>
      <c r="C54" s="72" t="s">
        <v>2</v>
      </c>
      <c r="D54" s="72" t="s">
        <v>3</v>
      </c>
      <c r="E54" s="72" t="s">
        <v>4</v>
      </c>
      <c r="F54" s="71" t="s">
        <v>0</v>
      </c>
      <c r="G54" s="72" t="s">
        <v>3</v>
      </c>
      <c r="H54" s="72" t="s">
        <v>1</v>
      </c>
      <c r="I54" s="72" t="s">
        <v>42</v>
      </c>
      <c r="J54" s="72" t="s">
        <v>4</v>
      </c>
      <c r="K54" s="73" t="s">
        <v>36</v>
      </c>
      <c r="L54" s="72" t="s">
        <v>37</v>
      </c>
    </row>
    <row r="55" spans="1:13" ht="13.5" customHeight="1" x14ac:dyDescent="0.25">
      <c r="A55" s="284" t="s">
        <v>16</v>
      </c>
      <c r="B55" s="287">
        <v>1</v>
      </c>
      <c r="C55" s="287" t="s">
        <v>2</v>
      </c>
      <c r="D55" s="290">
        <v>870247</v>
      </c>
      <c r="E55" s="290">
        <f>B55*D55</f>
        <v>870247</v>
      </c>
      <c r="F55" s="78" t="s">
        <v>29</v>
      </c>
      <c r="G55" s="79">
        <v>428400</v>
      </c>
      <c r="H55" s="36"/>
      <c r="I55" s="36"/>
      <c r="J55" s="295">
        <f>SUM(G55:G60)</f>
        <v>717950</v>
      </c>
      <c r="K55" s="295">
        <f>E55-J55</f>
        <v>152297</v>
      </c>
      <c r="L55" s="281">
        <f>(K55*100)/D55</f>
        <v>17.500433784890955</v>
      </c>
    </row>
    <row r="56" spans="1:13" ht="15.75" customHeight="1" x14ac:dyDescent="0.25">
      <c r="A56" s="285"/>
      <c r="B56" s="288"/>
      <c r="C56" s="288"/>
      <c r="D56" s="291"/>
      <c r="E56" s="291"/>
      <c r="F56" s="33" t="s">
        <v>30</v>
      </c>
      <c r="G56" s="77">
        <v>47600</v>
      </c>
      <c r="H56" s="33"/>
      <c r="I56" s="33"/>
      <c r="J56" s="296"/>
      <c r="K56" s="296"/>
      <c r="L56" s="282"/>
    </row>
    <row r="57" spans="1:13" x14ac:dyDescent="0.25">
      <c r="A57" s="285"/>
      <c r="B57" s="288"/>
      <c r="C57" s="288"/>
      <c r="D57" s="291"/>
      <c r="E57" s="291"/>
      <c r="F57" s="76" t="s">
        <v>31</v>
      </c>
      <c r="G57" s="77">
        <v>24990</v>
      </c>
      <c r="H57" s="33"/>
      <c r="I57" s="33"/>
      <c r="J57" s="296"/>
      <c r="K57" s="296"/>
      <c r="L57" s="282"/>
    </row>
    <row r="58" spans="1:13" x14ac:dyDescent="0.25">
      <c r="A58" s="285"/>
      <c r="B58" s="288"/>
      <c r="C58" s="288"/>
      <c r="D58" s="291"/>
      <c r="E58" s="291"/>
      <c r="F58" s="76" t="s">
        <v>75</v>
      </c>
      <c r="G58" s="77">
        <v>35000</v>
      </c>
      <c r="H58" s="33"/>
      <c r="I58" s="33"/>
      <c r="J58" s="296"/>
      <c r="K58" s="296"/>
      <c r="L58" s="282"/>
    </row>
    <row r="59" spans="1:13" ht="12.75" customHeight="1" x14ac:dyDescent="0.25">
      <c r="A59" s="285"/>
      <c r="B59" s="288"/>
      <c r="C59" s="288"/>
      <c r="D59" s="291"/>
      <c r="E59" s="291"/>
      <c r="F59" s="76" t="s">
        <v>32</v>
      </c>
      <c r="G59" s="77">
        <v>35700</v>
      </c>
      <c r="H59" s="33"/>
      <c r="I59" s="33"/>
      <c r="J59" s="296"/>
      <c r="K59" s="296"/>
      <c r="L59" s="282"/>
    </row>
    <row r="60" spans="1:13" ht="34.5" customHeight="1" thickBot="1" x14ac:dyDescent="0.3">
      <c r="A60" s="286"/>
      <c r="B60" s="289"/>
      <c r="C60" s="289"/>
      <c r="D60" s="292"/>
      <c r="E60" s="292"/>
      <c r="F60" s="80" t="s">
        <v>34</v>
      </c>
      <c r="G60" s="81">
        <v>146260</v>
      </c>
      <c r="H60" s="82"/>
      <c r="I60" s="82"/>
      <c r="J60" s="297"/>
      <c r="K60" s="297"/>
      <c r="L60" s="283"/>
    </row>
    <row r="61" spans="1:13" ht="15.75" thickBot="1" x14ac:dyDescent="0.3">
      <c r="A61" s="473" t="s">
        <v>19</v>
      </c>
      <c r="B61" s="83">
        <v>1</v>
      </c>
      <c r="C61" s="83" t="s">
        <v>17</v>
      </c>
      <c r="D61" s="84">
        <v>43800</v>
      </c>
      <c r="E61" s="84">
        <f>B61*D61</f>
        <v>43800</v>
      </c>
      <c r="F61" s="102" t="s">
        <v>63</v>
      </c>
      <c r="G61" s="102">
        <v>39000</v>
      </c>
      <c r="H61" s="87">
        <v>1</v>
      </c>
      <c r="I61" s="87">
        <v>1</v>
      </c>
      <c r="J61" s="86">
        <f>G61*I61</f>
        <v>39000</v>
      </c>
      <c r="K61" s="86">
        <f>E61-G61</f>
        <v>4800</v>
      </c>
      <c r="L61" s="85"/>
      <c r="M61" s="4"/>
    </row>
    <row r="62" spans="1:13" x14ac:dyDescent="0.25">
      <c r="A62" s="301" t="s">
        <v>24</v>
      </c>
      <c r="B62" s="371">
        <v>1</v>
      </c>
      <c r="C62" s="371" t="s">
        <v>17</v>
      </c>
      <c r="D62" s="373">
        <v>131400</v>
      </c>
      <c r="E62" s="373">
        <f>B62*D62</f>
        <v>131400</v>
      </c>
      <c r="F62" s="107" t="s">
        <v>69</v>
      </c>
      <c r="G62" s="107">
        <v>28000</v>
      </c>
      <c r="H62" s="88">
        <v>1</v>
      </c>
      <c r="I62" s="377">
        <v>1</v>
      </c>
      <c r="J62" s="381">
        <f>SUM(G62:G63)</f>
        <v>47000</v>
      </c>
      <c r="K62" s="381">
        <f>E62-J62</f>
        <v>84400</v>
      </c>
      <c r="L62" s="366"/>
    </row>
    <row r="63" spans="1:13" ht="15.75" thickBot="1" x14ac:dyDescent="0.3">
      <c r="A63" s="367"/>
      <c r="B63" s="372"/>
      <c r="C63" s="372"/>
      <c r="D63" s="374"/>
      <c r="E63" s="374"/>
      <c r="F63" s="105" t="s">
        <v>70</v>
      </c>
      <c r="G63" s="106">
        <v>19000</v>
      </c>
      <c r="H63" s="133">
        <v>1</v>
      </c>
      <c r="I63" s="294"/>
      <c r="J63" s="372"/>
      <c r="K63" s="372"/>
      <c r="L63" s="364"/>
    </row>
    <row r="64" spans="1:13" ht="30" customHeight="1" x14ac:dyDescent="0.25">
      <c r="A64" s="316" t="s">
        <v>12</v>
      </c>
      <c r="B64" s="318">
        <v>1</v>
      </c>
      <c r="C64" s="318" t="s">
        <v>13</v>
      </c>
      <c r="D64" s="369">
        <v>146000</v>
      </c>
      <c r="E64" s="369">
        <f t="shared" ref="E64:E78" si="7">B64*D64</f>
        <v>146000</v>
      </c>
      <c r="F64" s="143" t="s">
        <v>84</v>
      </c>
      <c r="G64" s="144">
        <f>21000/2</f>
        <v>10500</v>
      </c>
      <c r="H64" s="91">
        <v>2</v>
      </c>
      <c r="I64" s="148">
        <f>G64*H64</f>
        <v>21000</v>
      </c>
      <c r="J64" s="354">
        <f>SUM(I64:I71)</f>
        <v>61300</v>
      </c>
      <c r="K64" s="385"/>
      <c r="L64" s="275"/>
    </row>
    <row r="65" spans="1:12" x14ac:dyDescent="0.25">
      <c r="A65" s="317"/>
      <c r="B65" s="319"/>
      <c r="C65" s="319"/>
      <c r="D65" s="382"/>
      <c r="E65" s="382"/>
      <c r="F65" s="145" t="s">
        <v>85</v>
      </c>
      <c r="G65" s="146">
        <v>4600</v>
      </c>
      <c r="H65" s="139">
        <v>1</v>
      </c>
      <c r="I65" s="149">
        <f t="shared" ref="I65:I71" si="8">G65*H65</f>
        <v>4600</v>
      </c>
      <c r="J65" s="383"/>
      <c r="K65" s="386"/>
      <c r="L65" s="357"/>
    </row>
    <row r="66" spans="1:12" x14ac:dyDescent="0.25">
      <c r="A66" s="317"/>
      <c r="B66" s="319"/>
      <c r="C66" s="319"/>
      <c r="D66" s="382"/>
      <c r="E66" s="382"/>
      <c r="F66" s="145" t="s">
        <v>86</v>
      </c>
      <c r="G66" s="146">
        <f>1500</f>
        <v>1500</v>
      </c>
      <c r="H66" s="139">
        <v>2</v>
      </c>
      <c r="I66" s="149">
        <f t="shared" si="8"/>
        <v>3000</v>
      </c>
      <c r="J66" s="383"/>
      <c r="K66" s="386"/>
      <c r="L66" s="357"/>
    </row>
    <row r="67" spans="1:12" x14ac:dyDescent="0.25">
      <c r="A67" s="317"/>
      <c r="B67" s="319"/>
      <c r="C67" s="319"/>
      <c r="D67" s="382"/>
      <c r="E67" s="382"/>
      <c r="F67" s="145" t="s">
        <v>87</v>
      </c>
      <c r="G67" s="146">
        <f>13200/12</f>
        <v>1100</v>
      </c>
      <c r="H67" s="139">
        <v>6</v>
      </c>
      <c r="I67" s="149">
        <f t="shared" si="8"/>
        <v>6600</v>
      </c>
      <c r="J67" s="383"/>
      <c r="K67" s="386"/>
      <c r="L67" s="357"/>
    </row>
    <row r="68" spans="1:12" x14ac:dyDescent="0.25">
      <c r="A68" s="317"/>
      <c r="B68" s="319"/>
      <c r="C68" s="319"/>
      <c r="D68" s="382"/>
      <c r="E68" s="382"/>
      <c r="F68" s="145" t="s">
        <v>88</v>
      </c>
      <c r="G68" s="146">
        <v>1100</v>
      </c>
      <c r="H68" s="139">
        <v>6</v>
      </c>
      <c r="I68" s="149">
        <f t="shared" si="8"/>
        <v>6600</v>
      </c>
      <c r="J68" s="383"/>
      <c r="K68" s="386"/>
      <c r="L68" s="357"/>
    </row>
    <row r="69" spans="1:12" x14ac:dyDescent="0.25">
      <c r="A69" s="317"/>
      <c r="B69" s="319"/>
      <c r="C69" s="319"/>
      <c r="D69" s="382"/>
      <c r="E69" s="382"/>
      <c r="F69" s="145" t="s">
        <v>89</v>
      </c>
      <c r="G69" s="146">
        <v>2500</v>
      </c>
      <c r="H69" s="139">
        <v>1</v>
      </c>
      <c r="I69" s="149">
        <f t="shared" si="8"/>
        <v>2500</v>
      </c>
      <c r="J69" s="383"/>
      <c r="K69" s="386"/>
      <c r="L69" s="357"/>
    </row>
    <row r="70" spans="1:12" x14ac:dyDescent="0.25">
      <c r="A70" s="317"/>
      <c r="B70" s="319"/>
      <c r="C70" s="319"/>
      <c r="D70" s="382"/>
      <c r="E70" s="382"/>
      <c r="F70" s="145" t="s">
        <v>90</v>
      </c>
      <c r="G70" s="146">
        <v>5000</v>
      </c>
      <c r="H70" s="139">
        <v>1</v>
      </c>
      <c r="I70" s="149">
        <f t="shared" si="8"/>
        <v>5000</v>
      </c>
      <c r="J70" s="383"/>
      <c r="K70" s="386"/>
      <c r="L70" s="357"/>
    </row>
    <row r="71" spans="1:12" ht="30.75" thickBot="1" x14ac:dyDescent="0.3">
      <c r="A71" s="392"/>
      <c r="B71" s="360"/>
      <c r="C71" s="360"/>
      <c r="D71" s="370"/>
      <c r="E71" s="370"/>
      <c r="F71" s="75" t="s">
        <v>92</v>
      </c>
      <c r="G71" s="147">
        <v>12000</v>
      </c>
      <c r="H71" s="94">
        <v>1</v>
      </c>
      <c r="I71" s="150">
        <f t="shared" si="8"/>
        <v>12000</v>
      </c>
      <c r="J71" s="384"/>
      <c r="K71" s="387"/>
      <c r="L71" s="276"/>
    </row>
    <row r="72" spans="1:12" ht="30.75" thickBot="1" x14ac:dyDescent="0.3">
      <c r="A72" s="474" t="s">
        <v>25</v>
      </c>
      <c r="B72" s="134">
        <v>3</v>
      </c>
      <c r="C72" s="134" t="s">
        <v>17</v>
      </c>
      <c r="D72" s="135">
        <v>26280</v>
      </c>
      <c r="E72" s="135">
        <f t="shared" si="7"/>
        <v>78840</v>
      </c>
      <c r="F72" s="136" t="s">
        <v>66</v>
      </c>
      <c r="G72" s="135">
        <v>6000</v>
      </c>
      <c r="H72" s="43">
        <v>3</v>
      </c>
      <c r="I72" s="43">
        <v>3</v>
      </c>
      <c r="J72" s="137">
        <f>G72*H72</f>
        <v>18000</v>
      </c>
      <c r="K72" s="137">
        <f>E72</f>
        <v>78840</v>
      </c>
      <c r="L72" s="138"/>
    </row>
    <row r="73" spans="1:12" ht="30.75" thickBot="1" x14ac:dyDescent="0.3">
      <c r="A73" s="473" t="s">
        <v>18</v>
      </c>
      <c r="B73" s="83">
        <v>1</v>
      </c>
      <c r="C73" s="83" t="s">
        <v>17</v>
      </c>
      <c r="D73" s="84">
        <v>65700</v>
      </c>
      <c r="E73" s="84">
        <f t="shared" si="7"/>
        <v>65700</v>
      </c>
      <c r="F73" s="132" t="s">
        <v>67</v>
      </c>
      <c r="G73" s="151">
        <v>25000</v>
      </c>
      <c r="H73" s="87">
        <v>1</v>
      </c>
      <c r="I73" s="87">
        <v>1</v>
      </c>
      <c r="J73" s="86">
        <f>G73</f>
        <v>25000</v>
      </c>
      <c r="K73" s="86">
        <f>E73-J73</f>
        <v>40700</v>
      </c>
      <c r="L73" s="85"/>
    </row>
    <row r="74" spans="1:12" x14ac:dyDescent="0.25">
      <c r="A74" s="301" t="s">
        <v>26</v>
      </c>
      <c r="B74" s="371">
        <v>1</v>
      </c>
      <c r="C74" s="371" t="s">
        <v>17</v>
      </c>
      <c r="D74" s="373">
        <v>46720</v>
      </c>
      <c r="E74" s="373">
        <f>B74*D74</f>
        <v>46720</v>
      </c>
      <c r="F74" s="78" t="s">
        <v>64</v>
      </c>
      <c r="G74" s="37">
        <v>32000</v>
      </c>
      <c r="H74" s="377">
        <v>1</v>
      </c>
      <c r="I74" s="377">
        <v>1</v>
      </c>
      <c r="J74" s="381">
        <f>SUM(G74:G75)</f>
        <v>39800</v>
      </c>
      <c r="K74" s="381">
        <f>E74-J74</f>
        <v>6920</v>
      </c>
      <c r="L74" s="366"/>
    </row>
    <row r="75" spans="1:12" ht="30.75" thickBot="1" x14ac:dyDescent="0.3">
      <c r="A75" s="302"/>
      <c r="B75" s="363"/>
      <c r="C75" s="363"/>
      <c r="D75" s="376"/>
      <c r="E75" s="376"/>
      <c r="F75" s="80" t="s">
        <v>65</v>
      </c>
      <c r="G75" s="104">
        <v>7800</v>
      </c>
      <c r="H75" s="378"/>
      <c r="I75" s="378"/>
      <c r="J75" s="363"/>
      <c r="K75" s="363"/>
      <c r="L75" s="365"/>
    </row>
    <row r="76" spans="1:12" x14ac:dyDescent="0.25">
      <c r="A76" s="299" t="s">
        <v>28</v>
      </c>
      <c r="B76" s="375">
        <v>1</v>
      </c>
      <c r="C76" s="375" t="s">
        <v>17</v>
      </c>
      <c r="D76" s="369">
        <v>2818800</v>
      </c>
      <c r="E76" s="369">
        <f>B76*D76</f>
        <v>2818800</v>
      </c>
      <c r="F76" s="89" t="s">
        <v>44</v>
      </c>
      <c r="G76" s="90">
        <v>37500</v>
      </c>
      <c r="H76" s="91">
        <v>1</v>
      </c>
      <c r="I76" s="375">
        <v>1</v>
      </c>
      <c r="J76" s="354">
        <f>SUM(G76:G77)</f>
        <v>770500</v>
      </c>
      <c r="K76" s="354">
        <f>E76-J76</f>
        <v>2048300</v>
      </c>
      <c r="L76" s="379"/>
    </row>
    <row r="77" spans="1:12" ht="15.75" thickBot="1" x14ac:dyDescent="0.3">
      <c r="A77" s="300"/>
      <c r="B77" s="356"/>
      <c r="C77" s="356"/>
      <c r="D77" s="370"/>
      <c r="E77" s="370"/>
      <c r="F77" s="92" t="s">
        <v>68</v>
      </c>
      <c r="G77" s="93">
        <v>733000</v>
      </c>
      <c r="H77" s="94">
        <v>1</v>
      </c>
      <c r="I77" s="356"/>
      <c r="J77" s="356"/>
      <c r="K77" s="356"/>
      <c r="L77" s="380"/>
    </row>
    <row r="78" spans="1:12" ht="30.75" thickBot="1" x14ac:dyDescent="0.3">
      <c r="A78" s="475" t="s">
        <v>20</v>
      </c>
      <c r="B78" s="96">
        <v>1</v>
      </c>
      <c r="C78" s="96" t="s">
        <v>17</v>
      </c>
      <c r="D78" s="97">
        <v>21900</v>
      </c>
      <c r="E78" s="97">
        <f t="shared" si="7"/>
        <v>21900</v>
      </c>
      <c r="F78" s="123" t="s">
        <v>81</v>
      </c>
      <c r="G78" s="124">
        <v>14000</v>
      </c>
      <c r="H78" s="96">
        <v>1</v>
      </c>
      <c r="I78" s="96">
        <v>1</v>
      </c>
      <c r="J78" s="97">
        <f>I78*G78</f>
        <v>14000</v>
      </c>
      <c r="K78" s="97">
        <f>E78-J78</f>
        <v>7900</v>
      </c>
      <c r="L78" s="98"/>
    </row>
    <row r="79" spans="1:12" ht="33.75" customHeight="1" thickBot="1" x14ac:dyDescent="0.3">
      <c r="A79" s="298" t="s">
        <v>15</v>
      </c>
      <c r="B79" s="298"/>
      <c r="C79" s="298"/>
      <c r="D79" s="95">
        <f>SUM(D55:D78)</f>
        <v>4170847</v>
      </c>
      <c r="E79" s="95">
        <f>SUM(E55:E78)</f>
        <v>4223407</v>
      </c>
      <c r="F79" s="303" t="s">
        <v>60</v>
      </c>
      <c r="G79" s="303"/>
      <c r="H79" s="303"/>
      <c r="I79" s="358">
        <f>SUM(J55:J78)</f>
        <v>1732550</v>
      </c>
      <c r="J79" s="358"/>
      <c r="K79" s="69" t="s">
        <v>36</v>
      </c>
      <c r="L79" s="70">
        <f>E79-I79</f>
        <v>2490857</v>
      </c>
    </row>
    <row r="80" spans="1:12" x14ac:dyDescent="0.25">
      <c r="A80" s="265" t="s">
        <v>21</v>
      </c>
      <c r="B80" s="265"/>
      <c r="C80" s="265"/>
      <c r="D80" s="265"/>
      <c r="E80" s="121">
        <f>(E52+E79)*19%</f>
        <v>1134391.713</v>
      </c>
      <c r="F80" s="266" t="s">
        <v>79</v>
      </c>
      <c r="G80" s="267"/>
      <c r="H80" s="268"/>
      <c r="I80" s="272">
        <f>E81-I79-I52</f>
        <v>2358256.7000000002</v>
      </c>
      <c r="J80" s="268"/>
    </row>
    <row r="81" spans="1:10" ht="15.75" thickBot="1" x14ac:dyDescent="0.3">
      <c r="A81" s="263" t="s">
        <v>22</v>
      </c>
      <c r="B81" s="263"/>
      <c r="C81" s="263"/>
      <c r="D81" s="263"/>
      <c r="E81" s="122">
        <f>E79+E52</f>
        <v>5970482.7000000002</v>
      </c>
      <c r="F81" s="269"/>
      <c r="G81" s="270"/>
      <c r="H81" s="271"/>
      <c r="I81" s="269"/>
      <c r="J81" s="271"/>
    </row>
    <row r="83" spans="1:10" x14ac:dyDescent="0.25">
      <c r="E83" s="4"/>
    </row>
    <row r="85" spans="1:10" x14ac:dyDescent="0.25">
      <c r="E85" s="4"/>
    </row>
    <row r="86" spans="1:10" x14ac:dyDescent="0.25">
      <c r="E86" s="4"/>
    </row>
  </sheetData>
  <mergeCells count="120">
    <mergeCell ref="E13:E14"/>
    <mergeCell ref="K13:K14"/>
    <mergeCell ref="L13:L14"/>
    <mergeCell ref="J13:J14"/>
    <mergeCell ref="A64:A71"/>
    <mergeCell ref="B64:B71"/>
    <mergeCell ref="C64:C71"/>
    <mergeCell ref="D64:D71"/>
    <mergeCell ref="E15:E16"/>
    <mergeCell ref="L19:L26"/>
    <mergeCell ref="E19:E26"/>
    <mergeCell ref="D19:D26"/>
    <mergeCell ref="E27:E34"/>
    <mergeCell ref="J27:J34"/>
    <mergeCell ref="K27:K34"/>
    <mergeCell ref="L27:L34"/>
    <mergeCell ref="D17:D18"/>
    <mergeCell ref="K17:K18"/>
    <mergeCell ref="J19:J26"/>
    <mergeCell ref="K19:K26"/>
    <mergeCell ref="I79:J79"/>
    <mergeCell ref="H74:H75"/>
    <mergeCell ref="L74:L75"/>
    <mergeCell ref="I76:I77"/>
    <mergeCell ref="J76:J77"/>
    <mergeCell ref="K76:K77"/>
    <mergeCell ref="L76:L77"/>
    <mergeCell ref="I62:I63"/>
    <mergeCell ref="J62:J63"/>
    <mergeCell ref="K62:K63"/>
    <mergeCell ref="L62:L63"/>
    <mergeCell ref="K74:K75"/>
    <mergeCell ref="J74:J75"/>
    <mergeCell ref="I74:I75"/>
    <mergeCell ref="J64:J71"/>
    <mergeCell ref="K64:K71"/>
    <mergeCell ref="L64:L71"/>
    <mergeCell ref="E76:E77"/>
    <mergeCell ref="B62:B63"/>
    <mergeCell ref="C62:C63"/>
    <mergeCell ref="D62:D63"/>
    <mergeCell ref="E62:E63"/>
    <mergeCell ref="B76:B77"/>
    <mergeCell ref="C76:C77"/>
    <mergeCell ref="D76:D77"/>
    <mergeCell ref="B74:B75"/>
    <mergeCell ref="C74:C75"/>
    <mergeCell ref="D74:D75"/>
    <mergeCell ref="E74:E75"/>
    <mergeCell ref="E64:E71"/>
    <mergeCell ref="K3:K12"/>
    <mergeCell ref="L3:L12"/>
    <mergeCell ref="J3:J12"/>
    <mergeCell ref="A52:C52"/>
    <mergeCell ref="E3:E12"/>
    <mergeCell ref="A1:L1"/>
    <mergeCell ref="A53:L53"/>
    <mergeCell ref="J47:J50"/>
    <mergeCell ref="K47:K50"/>
    <mergeCell ref="L47:L50"/>
    <mergeCell ref="F52:H52"/>
    <mergeCell ref="I52:J52"/>
    <mergeCell ref="A47:A50"/>
    <mergeCell ref="B47:B50"/>
    <mergeCell ref="C47:C50"/>
    <mergeCell ref="D47:D50"/>
    <mergeCell ref="E47:E50"/>
    <mergeCell ref="J15:J16"/>
    <mergeCell ref="K15:K16"/>
    <mergeCell ref="L15:L16"/>
    <mergeCell ref="L35:L46"/>
    <mergeCell ref="A15:A16"/>
    <mergeCell ref="B15:B16"/>
    <mergeCell ref="C15:C16"/>
    <mergeCell ref="A3:A12"/>
    <mergeCell ref="B3:B12"/>
    <mergeCell ref="D3:D12"/>
    <mergeCell ref="C3:C12"/>
    <mergeCell ref="A19:A25"/>
    <mergeCell ref="A27:A34"/>
    <mergeCell ref="B27:B34"/>
    <mergeCell ref="C27:C34"/>
    <mergeCell ref="A35:A46"/>
    <mergeCell ref="B35:B46"/>
    <mergeCell ref="C35:C46"/>
    <mergeCell ref="C19:C26"/>
    <mergeCell ref="B19:B26"/>
    <mergeCell ref="D15:D16"/>
    <mergeCell ref="D27:D34"/>
    <mergeCell ref="A17:A18"/>
    <mergeCell ref="B17:B18"/>
    <mergeCell ref="C17:C18"/>
    <mergeCell ref="B13:B14"/>
    <mergeCell ref="A13:A14"/>
    <mergeCell ref="C13:C14"/>
    <mergeCell ref="D13:D14"/>
    <mergeCell ref="F80:H81"/>
    <mergeCell ref="I80:J81"/>
    <mergeCell ref="J17:J18"/>
    <mergeCell ref="L17:L18"/>
    <mergeCell ref="E17:E18"/>
    <mergeCell ref="D35:D46"/>
    <mergeCell ref="E35:E46"/>
    <mergeCell ref="L55:L60"/>
    <mergeCell ref="A55:A60"/>
    <mergeCell ref="B55:B60"/>
    <mergeCell ref="C55:C60"/>
    <mergeCell ref="D55:D60"/>
    <mergeCell ref="E55:E60"/>
    <mergeCell ref="J35:J46"/>
    <mergeCell ref="K35:K46"/>
    <mergeCell ref="J55:J60"/>
    <mergeCell ref="K55:K60"/>
    <mergeCell ref="A79:C79"/>
    <mergeCell ref="A80:D80"/>
    <mergeCell ref="A81:D81"/>
    <mergeCell ref="A62:A63"/>
    <mergeCell ref="A76:A77"/>
    <mergeCell ref="A74:A75"/>
    <mergeCell ref="F79:H79"/>
  </mergeCells>
  <conditionalFormatting sqref="K3:K13 K15:K50">
    <cfRule type="cellIs" dxfId="1" priority="2" operator="lessThan">
      <formula>0</formula>
    </cfRule>
  </conditionalFormatting>
  <conditionalFormatting sqref="K3:K13 K15:K51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315AF-4A10-4179-869D-5C7F4C4EAD57}">
  <dimension ref="A1:G70"/>
  <sheetViews>
    <sheetView topLeftCell="A31" zoomScaleNormal="100" workbookViewId="0">
      <selection activeCell="C70" sqref="C70"/>
    </sheetView>
  </sheetViews>
  <sheetFormatPr baseColWidth="10" defaultRowHeight="15" x14ac:dyDescent="0.25"/>
  <cols>
    <col min="1" max="1" width="16.5703125" customWidth="1"/>
    <col min="2" max="2" width="41.140625" customWidth="1"/>
    <col min="4" max="4" width="11.28515625" customWidth="1"/>
    <col min="5" max="5" width="34.28515625" customWidth="1"/>
    <col min="6" max="6" width="12" bestFit="1" customWidth="1"/>
  </cols>
  <sheetData>
    <row r="1" spans="1:7" ht="15" customHeight="1" thickBot="1" x14ac:dyDescent="0.3">
      <c r="A1" s="442" t="s">
        <v>23</v>
      </c>
      <c r="B1" s="443"/>
      <c r="C1" s="443"/>
      <c r="D1" s="443"/>
      <c r="E1" s="443"/>
      <c r="F1" s="443"/>
      <c r="G1" s="444"/>
    </row>
    <row r="2" spans="1:7" ht="15.75" thickBot="1" x14ac:dyDescent="0.3">
      <c r="A2" s="213" t="s">
        <v>156</v>
      </c>
      <c r="B2" s="171" t="s">
        <v>0</v>
      </c>
      <c r="C2" s="171" t="s">
        <v>1</v>
      </c>
      <c r="D2" s="171" t="s">
        <v>2</v>
      </c>
      <c r="E2" s="171" t="s">
        <v>0</v>
      </c>
      <c r="F2" s="171" t="s">
        <v>1</v>
      </c>
      <c r="G2" s="187" t="s">
        <v>103</v>
      </c>
    </row>
    <row r="3" spans="1:7" ht="16.5" customHeight="1" x14ac:dyDescent="0.25">
      <c r="A3" s="446" t="s">
        <v>94</v>
      </c>
      <c r="B3" s="411" t="s">
        <v>16</v>
      </c>
      <c r="C3" s="307">
        <v>1</v>
      </c>
      <c r="D3" s="307" t="s">
        <v>2</v>
      </c>
      <c r="E3" s="13" t="s">
        <v>29</v>
      </c>
      <c r="F3" s="116">
        <v>1</v>
      </c>
      <c r="G3" s="199">
        <v>1101</v>
      </c>
    </row>
    <row r="4" spans="1:7" ht="16.5" customHeight="1" x14ac:dyDescent="0.25">
      <c r="A4" s="447"/>
      <c r="B4" s="412"/>
      <c r="C4" s="308"/>
      <c r="D4" s="308"/>
      <c r="E4" s="16" t="s">
        <v>30</v>
      </c>
      <c r="F4" s="117">
        <v>1</v>
      </c>
      <c r="G4" s="200">
        <v>1102</v>
      </c>
    </row>
    <row r="5" spans="1:7" ht="15.75" customHeight="1" x14ac:dyDescent="0.25">
      <c r="A5" s="447"/>
      <c r="B5" s="412"/>
      <c r="C5" s="308"/>
      <c r="D5" s="308"/>
      <c r="E5" s="16" t="s">
        <v>31</v>
      </c>
      <c r="F5" s="117">
        <v>1</v>
      </c>
      <c r="G5" s="200">
        <v>1103</v>
      </c>
    </row>
    <row r="6" spans="1:7" ht="33" customHeight="1" x14ac:dyDescent="0.25">
      <c r="A6" s="447"/>
      <c r="B6" s="412"/>
      <c r="C6" s="308"/>
      <c r="D6" s="308"/>
      <c r="E6" s="16" t="s">
        <v>32</v>
      </c>
      <c r="F6" s="117">
        <v>1</v>
      </c>
      <c r="G6" s="200">
        <v>1104</v>
      </c>
    </row>
    <row r="7" spans="1:7" ht="15" customHeight="1" x14ac:dyDescent="0.25">
      <c r="A7" s="447"/>
      <c r="B7" s="412"/>
      <c r="C7" s="308"/>
      <c r="D7" s="308"/>
      <c r="E7" s="16" t="s">
        <v>53</v>
      </c>
      <c r="F7" s="117">
        <v>1</v>
      </c>
      <c r="G7" s="200">
        <v>1105</v>
      </c>
    </row>
    <row r="8" spans="1:7" ht="15" customHeight="1" x14ac:dyDescent="0.25">
      <c r="A8" s="447"/>
      <c r="B8" s="412"/>
      <c r="C8" s="308"/>
      <c r="D8" s="308"/>
      <c r="E8" s="16" t="s">
        <v>54</v>
      </c>
      <c r="F8" s="117">
        <v>1</v>
      </c>
      <c r="G8" s="200">
        <v>1106</v>
      </c>
    </row>
    <row r="9" spans="1:7" ht="15" customHeight="1" thickBot="1" x14ac:dyDescent="0.3">
      <c r="A9" s="448"/>
      <c r="B9" s="413"/>
      <c r="C9" s="414"/>
      <c r="D9" s="414"/>
      <c r="E9" s="203" t="s">
        <v>83</v>
      </c>
      <c r="F9" s="202">
        <v>1</v>
      </c>
      <c r="G9" s="204">
        <v>1107</v>
      </c>
    </row>
    <row r="10" spans="1:7" ht="18" customHeight="1" x14ac:dyDescent="0.25">
      <c r="A10" s="434" t="s">
        <v>95</v>
      </c>
      <c r="B10" s="407" t="s">
        <v>5</v>
      </c>
      <c r="C10" s="409">
        <v>5</v>
      </c>
      <c r="D10" s="409" t="s">
        <v>6</v>
      </c>
      <c r="E10" s="191" t="s">
        <v>77</v>
      </c>
      <c r="F10" s="191">
        <v>5</v>
      </c>
      <c r="G10" s="165">
        <v>1201</v>
      </c>
    </row>
    <row r="11" spans="1:7" ht="30.75" thickBot="1" x14ac:dyDescent="0.3">
      <c r="A11" s="436"/>
      <c r="B11" s="408"/>
      <c r="C11" s="410"/>
      <c r="D11" s="410"/>
      <c r="E11" s="194" t="s">
        <v>82</v>
      </c>
      <c r="F11" s="194">
        <v>2</v>
      </c>
      <c r="G11" s="167" t="s">
        <v>104</v>
      </c>
    </row>
    <row r="12" spans="1:7" x14ac:dyDescent="0.25">
      <c r="A12" s="446" t="s">
        <v>96</v>
      </c>
      <c r="B12" s="411" t="s">
        <v>7</v>
      </c>
      <c r="C12" s="307">
        <v>1</v>
      </c>
      <c r="D12" s="307" t="s">
        <v>2</v>
      </c>
      <c r="E12" s="13" t="s">
        <v>52</v>
      </c>
      <c r="F12" s="205">
        <v>1</v>
      </c>
      <c r="G12" s="199" t="s">
        <v>105</v>
      </c>
    </row>
    <row r="13" spans="1:7" ht="15.75" thickBot="1" x14ac:dyDescent="0.3">
      <c r="A13" s="448"/>
      <c r="B13" s="413"/>
      <c r="C13" s="414"/>
      <c r="D13" s="414"/>
      <c r="E13" s="203" t="s">
        <v>62</v>
      </c>
      <c r="F13" s="206">
        <v>1</v>
      </c>
      <c r="G13" s="204" t="s">
        <v>106</v>
      </c>
    </row>
    <row r="14" spans="1:7" ht="13.5" customHeight="1" x14ac:dyDescent="0.25">
      <c r="A14" s="434" t="s">
        <v>97</v>
      </c>
      <c r="B14" s="415" t="s">
        <v>8</v>
      </c>
      <c r="C14" s="417">
        <v>2</v>
      </c>
      <c r="D14" s="417" t="s">
        <v>2</v>
      </c>
      <c r="E14" s="140" t="s">
        <v>47</v>
      </c>
      <c r="F14" s="195">
        <v>2</v>
      </c>
      <c r="G14" s="165" t="s">
        <v>107</v>
      </c>
    </row>
    <row r="15" spans="1:7" ht="15.75" thickBot="1" x14ac:dyDescent="0.3">
      <c r="A15" s="436"/>
      <c r="B15" s="416"/>
      <c r="C15" s="332"/>
      <c r="D15" s="332"/>
      <c r="E15" s="75" t="s">
        <v>61</v>
      </c>
      <c r="F15" s="155">
        <v>2</v>
      </c>
      <c r="G15" s="167" t="s">
        <v>108</v>
      </c>
    </row>
    <row r="16" spans="1:7" x14ac:dyDescent="0.25">
      <c r="A16" s="446" t="s">
        <v>98</v>
      </c>
      <c r="B16" s="307" t="s">
        <v>9</v>
      </c>
      <c r="C16" s="307">
        <v>4</v>
      </c>
      <c r="D16" s="307" t="s">
        <v>2</v>
      </c>
      <c r="E16" s="307" t="s">
        <v>9</v>
      </c>
      <c r="F16" s="307">
        <v>4</v>
      </c>
      <c r="G16" s="419" t="s">
        <v>109</v>
      </c>
    </row>
    <row r="17" spans="1:7" x14ac:dyDescent="0.25">
      <c r="A17" s="447"/>
      <c r="B17" s="308"/>
      <c r="C17" s="308"/>
      <c r="D17" s="308"/>
      <c r="E17" s="308"/>
      <c r="F17" s="308"/>
      <c r="G17" s="420"/>
    </row>
    <row r="18" spans="1:7" x14ac:dyDescent="0.25">
      <c r="A18" s="447"/>
      <c r="B18" s="308"/>
      <c r="C18" s="308"/>
      <c r="D18" s="308"/>
      <c r="E18" s="308"/>
      <c r="F18" s="308"/>
      <c r="G18" s="420"/>
    </row>
    <row r="19" spans="1:7" x14ac:dyDescent="0.25">
      <c r="A19" s="447"/>
      <c r="B19" s="308"/>
      <c r="C19" s="308"/>
      <c r="D19" s="308"/>
      <c r="E19" s="308"/>
      <c r="F19" s="308"/>
      <c r="G19" s="420"/>
    </row>
    <row r="20" spans="1:7" x14ac:dyDescent="0.25">
      <c r="A20" s="447"/>
      <c r="B20" s="308"/>
      <c r="C20" s="308"/>
      <c r="D20" s="308"/>
      <c r="E20" s="308"/>
      <c r="F20" s="308"/>
      <c r="G20" s="420"/>
    </row>
    <row r="21" spans="1:7" x14ac:dyDescent="0.25">
      <c r="A21" s="447"/>
      <c r="B21" s="308"/>
      <c r="C21" s="308"/>
      <c r="D21" s="308"/>
      <c r="E21" s="308"/>
      <c r="F21" s="308"/>
      <c r="G21" s="420"/>
    </row>
    <row r="22" spans="1:7" x14ac:dyDescent="0.25">
      <c r="A22" s="447"/>
      <c r="B22" s="308"/>
      <c r="C22" s="308"/>
      <c r="D22" s="308"/>
      <c r="E22" s="308"/>
      <c r="F22" s="308"/>
      <c r="G22" s="420"/>
    </row>
    <row r="23" spans="1:7" ht="15.75" thickBot="1" x14ac:dyDescent="0.3">
      <c r="A23" s="448"/>
      <c r="B23" s="414"/>
      <c r="C23" s="414"/>
      <c r="D23" s="414"/>
      <c r="E23" s="414"/>
      <c r="F23" s="414"/>
      <c r="G23" s="421"/>
    </row>
    <row r="24" spans="1:7" ht="15" customHeight="1" x14ac:dyDescent="0.25">
      <c r="A24" s="434" t="s">
        <v>99</v>
      </c>
      <c r="B24" s="415" t="s">
        <v>10</v>
      </c>
      <c r="C24" s="417">
        <v>4</v>
      </c>
      <c r="D24" s="417" t="s">
        <v>2</v>
      </c>
      <c r="E24" s="417" t="s">
        <v>93</v>
      </c>
      <c r="F24" s="417">
        <v>4</v>
      </c>
      <c r="G24" s="426" t="s">
        <v>110</v>
      </c>
    </row>
    <row r="25" spans="1:7" x14ac:dyDescent="0.25">
      <c r="A25" s="435"/>
      <c r="B25" s="425"/>
      <c r="C25" s="418"/>
      <c r="D25" s="418"/>
      <c r="E25" s="418"/>
      <c r="F25" s="418"/>
      <c r="G25" s="427"/>
    </row>
    <row r="26" spans="1:7" x14ac:dyDescent="0.25">
      <c r="A26" s="435"/>
      <c r="B26" s="425"/>
      <c r="C26" s="418"/>
      <c r="D26" s="418"/>
      <c r="E26" s="418"/>
      <c r="F26" s="418"/>
      <c r="G26" s="427"/>
    </row>
    <row r="27" spans="1:7" x14ac:dyDescent="0.25">
      <c r="A27" s="435"/>
      <c r="B27" s="425"/>
      <c r="C27" s="418"/>
      <c r="D27" s="418"/>
      <c r="E27" s="418"/>
      <c r="F27" s="418"/>
      <c r="G27" s="427"/>
    </row>
    <row r="28" spans="1:7" x14ac:dyDescent="0.25">
      <c r="A28" s="435"/>
      <c r="B28" s="425"/>
      <c r="C28" s="418"/>
      <c r="D28" s="418"/>
      <c r="E28" s="418"/>
      <c r="F28" s="418"/>
      <c r="G28" s="427"/>
    </row>
    <row r="29" spans="1:7" x14ac:dyDescent="0.25">
      <c r="A29" s="435"/>
      <c r="B29" s="425"/>
      <c r="C29" s="418"/>
      <c r="D29" s="418"/>
      <c r="E29" s="418"/>
      <c r="F29" s="418"/>
      <c r="G29" s="427"/>
    </row>
    <row r="30" spans="1:7" x14ac:dyDescent="0.25">
      <c r="A30" s="435"/>
      <c r="B30" s="425"/>
      <c r="C30" s="418"/>
      <c r="D30" s="418"/>
      <c r="E30" s="418"/>
      <c r="F30" s="418"/>
      <c r="G30" s="427"/>
    </row>
    <row r="31" spans="1:7" ht="15.75" thickBot="1" x14ac:dyDescent="0.3">
      <c r="A31" s="436"/>
      <c r="B31" s="416"/>
      <c r="C31" s="332"/>
      <c r="D31" s="332"/>
      <c r="E31" s="332"/>
      <c r="F31" s="332"/>
      <c r="G31" s="428"/>
    </row>
    <row r="32" spans="1:7" ht="15" customHeight="1" x14ac:dyDescent="0.25">
      <c r="A32" s="446" t="s">
        <v>100</v>
      </c>
      <c r="B32" s="411" t="s">
        <v>12</v>
      </c>
      <c r="C32" s="307">
        <v>1</v>
      </c>
      <c r="D32" s="307" t="s">
        <v>13</v>
      </c>
      <c r="E32" s="13" t="s">
        <v>49</v>
      </c>
      <c r="F32" s="13">
        <v>2</v>
      </c>
      <c r="G32" s="199" t="s">
        <v>111</v>
      </c>
    </row>
    <row r="33" spans="1:7" x14ac:dyDescent="0.25">
      <c r="A33" s="447"/>
      <c r="B33" s="412"/>
      <c r="C33" s="308"/>
      <c r="D33" s="308"/>
      <c r="E33" s="16" t="s">
        <v>50</v>
      </c>
      <c r="F33" s="16">
        <v>1</v>
      </c>
      <c r="G33" s="200" t="s">
        <v>112</v>
      </c>
    </row>
    <row r="34" spans="1:7" x14ac:dyDescent="0.25">
      <c r="A34" s="447"/>
      <c r="B34" s="412"/>
      <c r="C34" s="308"/>
      <c r="D34" s="308"/>
      <c r="E34" s="207" t="s">
        <v>74</v>
      </c>
      <c r="F34" s="16">
        <v>1</v>
      </c>
      <c r="G34" s="200" t="s">
        <v>113</v>
      </c>
    </row>
    <row r="35" spans="1:7" x14ac:dyDescent="0.25">
      <c r="A35" s="447"/>
      <c r="B35" s="412"/>
      <c r="C35" s="308"/>
      <c r="D35" s="308"/>
      <c r="E35" s="207" t="s">
        <v>55</v>
      </c>
      <c r="F35" s="16">
        <v>1</v>
      </c>
      <c r="G35" s="200" t="s">
        <v>114</v>
      </c>
    </row>
    <row r="36" spans="1:7" ht="15" customHeight="1" x14ac:dyDescent="0.25">
      <c r="A36" s="447"/>
      <c r="B36" s="412"/>
      <c r="C36" s="308"/>
      <c r="D36" s="308"/>
      <c r="E36" s="207" t="s">
        <v>72</v>
      </c>
      <c r="F36" s="16">
        <v>4</v>
      </c>
      <c r="G36" s="200" t="s">
        <v>115</v>
      </c>
    </row>
    <row r="37" spans="1:7" ht="13.5" customHeight="1" x14ac:dyDescent="0.25">
      <c r="A37" s="447"/>
      <c r="B37" s="412"/>
      <c r="C37" s="308"/>
      <c r="D37" s="308"/>
      <c r="E37" s="207" t="s">
        <v>73</v>
      </c>
      <c r="F37" s="16">
        <v>1</v>
      </c>
      <c r="G37" s="200" t="s">
        <v>116</v>
      </c>
    </row>
    <row r="38" spans="1:7" ht="14.25" customHeight="1" x14ac:dyDescent="0.25">
      <c r="A38" s="447"/>
      <c r="B38" s="412"/>
      <c r="C38" s="308"/>
      <c r="D38" s="308"/>
      <c r="E38" s="207" t="s">
        <v>80</v>
      </c>
      <c r="F38" s="16">
        <v>4</v>
      </c>
      <c r="G38" s="200" t="s">
        <v>117</v>
      </c>
    </row>
    <row r="39" spans="1:7" ht="13.5" customHeight="1" x14ac:dyDescent="0.25">
      <c r="A39" s="447"/>
      <c r="B39" s="412"/>
      <c r="C39" s="308"/>
      <c r="D39" s="308"/>
      <c r="E39" s="207" t="s">
        <v>91</v>
      </c>
      <c r="F39" s="16">
        <v>1</v>
      </c>
      <c r="G39" s="200" t="s">
        <v>118</v>
      </c>
    </row>
    <row r="40" spans="1:7" ht="12.75" customHeight="1" thickBot="1" x14ac:dyDescent="0.3">
      <c r="A40" s="448"/>
      <c r="B40" s="413"/>
      <c r="C40" s="414"/>
      <c r="D40" s="414"/>
      <c r="E40" s="208" t="s">
        <v>85</v>
      </c>
      <c r="F40" s="203">
        <v>1</v>
      </c>
      <c r="G40" s="204" t="s">
        <v>119</v>
      </c>
    </row>
    <row r="41" spans="1:7" ht="30" x14ac:dyDescent="0.25">
      <c r="A41" s="434" t="s">
        <v>101</v>
      </c>
      <c r="B41" s="415" t="s">
        <v>14</v>
      </c>
      <c r="C41" s="417">
        <v>1</v>
      </c>
      <c r="D41" s="417" t="s">
        <v>2</v>
      </c>
      <c r="E41" s="63" t="s">
        <v>58</v>
      </c>
      <c r="F41" s="156">
        <v>1</v>
      </c>
      <c r="G41" s="165" t="s">
        <v>120</v>
      </c>
    </row>
    <row r="42" spans="1:7" x14ac:dyDescent="0.25">
      <c r="A42" s="435"/>
      <c r="B42" s="425"/>
      <c r="C42" s="418"/>
      <c r="D42" s="418"/>
      <c r="E42" s="157" t="s">
        <v>56</v>
      </c>
      <c r="F42" s="158">
        <v>1</v>
      </c>
      <c r="G42" s="166" t="s">
        <v>121</v>
      </c>
    </row>
    <row r="43" spans="1:7" x14ac:dyDescent="0.25">
      <c r="A43" s="435"/>
      <c r="B43" s="425"/>
      <c r="C43" s="418"/>
      <c r="D43" s="418"/>
      <c r="E43" s="157" t="s">
        <v>59</v>
      </c>
      <c r="F43" s="158">
        <v>1</v>
      </c>
      <c r="G43" s="166" t="s">
        <v>122</v>
      </c>
    </row>
    <row r="44" spans="1:7" ht="15.75" thickBot="1" x14ac:dyDescent="0.3">
      <c r="A44" s="436"/>
      <c r="B44" s="416"/>
      <c r="C44" s="332"/>
      <c r="D44" s="332"/>
      <c r="E44" s="196" t="s">
        <v>57</v>
      </c>
      <c r="F44" s="197">
        <v>1</v>
      </c>
      <c r="G44" s="167" t="s">
        <v>123</v>
      </c>
    </row>
    <row r="45" spans="1:7" ht="15.75" thickBot="1" x14ac:dyDescent="0.3">
      <c r="A45" s="209" t="s">
        <v>102</v>
      </c>
      <c r="B45" s="210" t="s">
        <v>11</v>
      </c>
      <c r="C45" s="211">
        <v>2</v>
      </c>
      <c r="D45" s="210" t="s">
        <v>2</v>
      </c>
      <c r="E45" s="103" t="s">
        <v>76</v>
      </c>
      <c r="F45" s="103">
        <v>2</v>
      </c>
      <c r="G45" s="212" t="s">
        <v>124</v>
      </c>
    </row>
    <row r="46" spans="1:7" ht="32.25" customHeight="1" thickBot="1" x14ac:dyDescent="0.3">
      <c r="A46" s="445"/>
      <c r="B46" s="445"/>
      <c r="C46" s="445"/>
      <c r="D46" s="445"/>
      <c r="E46" s="445"/>
      <c r="F46" s="445"/>
      <c r="G46" s="445"/>
    </row>
    <row r="47" spans="1:7" ht="15" customHeight="1" thickBot="1" x14ac:dyDescent="0.3">
      <c r="A47" s="439" t="s">
        <v>27</v>
      </c>
      <c r="B47" s="440"/>
      <c r="C47" s="440"/>
      <c r="D47" s="440"/>
      <c r="E47" s="440"/>
      <c r="F47" s="440"/>
      <c r="G47" s="441"/>
    </row>
    <row r="48" spans="1:7" ht="15.75" thickBot="1" x14ac:dyDescent="0.3">
      <c r="A48" s="170" t="s">
        <v>126</v>
      </c>
      <c r="B48" s="171" t="s">
        <v>0</v>
      </c>
      <c r="C48" s="171" t="s">
        <v>1</v>
      </c>
      <c r="D48" s="171" t="s">
        <v>2</v>
      </c>
      <c r="E48" s="171" t="s">
        <v>0</v>
      </c>
      <c r="F48" s="171" t="s">
        <v>1</v>
      </c>
      <c r="G48" s="172" t="s">
        <v>103</v>
      </c>
    </row>
    <row r="49" spans="1:7" ht="13.5" customHeight="1" x14ac:dyDescent="0.25">
      <c r="A49" s="422" t="s">
        <v>127</v>
      </c>
      <c r="B49" s="431" t="s">
        <v>16</v>
      </c>
      <c r="C49" s="287">
        <v>1</v>
      </c>
      <c r="D49" s="287" t="s">
        <v>2</v>
      </c>
      <c r="E49" s="78" t="s">
        <v>29</v>
      </c>
      <c r="F49" s="78"/>
      <c r="G49" s="174" t="s">
        <v>136</v>
      </c>
    </row>
    <row r="50" spans="1:7" ht="28.5" customHeight="1" x14ac:dyDescent="0.25">
      <c r="A50" s="423"/>
      <c r="B50" s="433"/>
      <c r="C50" s="288"/>
      <c r="D50" s="288"/>
      <c r="E50" s="76" t="s">
        <v>30</v>
      </c>
      <c r="F50" s="76"/>
      <c r="G50" s="175" t="s">
        <v>137</v>
      </c>
    </row>
    <row r="51" spans="1:7" x14ac:dyDescent="0.25">
      <c r="A51" s="423"/>
      <c r="B51" s="433"/>
      <c r="C51" s="288"/>
      <c r="D51" s="288"/>
      <c r="E51" s="76" t="s">
        <v>31</v>
      </c>
      <c r="F51" s="76"/>
      <c r="G51" s="175" t="s">
        <v>138</v>
      </c>
    </row>
    <row r="52" spans="1:7" x14ac:dyDescent="0.25">
      <c r="A52" s="423"/>
      <c r="B52" s="433"/>
      <c r="C52" s="288"/>
      <c r="D52" s="288"/>
      <c r="E52" s="76" t="s">
        <v>75</v>
      </c>
      <c r="F52" s="76"/>
      <c r="G52" s="175" t="s">
        <v>139</v>
      </c>
    </row>
    <row r="53" spans="1:7" ht="12.75" customHeight="1" thickBot="1" x14ac:dyDescent="0.3">
      <c r="A53" s="424"/>
      <c r="B53" s="432"/>
      <c r="C53" s="289"/>
      <c r="D53" s="289"/>
      <c r="E53" s="80" t="s">
        <v>32</v>
      </c>
      <c r="F53" s="80"/>
      <c r="G53" s="177" t="s">
        <v>140</v>
      </c>
    </row>
    <row r="54" spans="1:7" ht="15.75" thickBot="1" x14ac:dyDescent="0.3">
      <c r="A54" s="164" t="s">
        <v>128</v>
      </c>
      <c r="B54" s="159" t="s">
        <v>19</v>
      </c>
      <c r="C54" s="159">
        <v>1</v>
      </c>
      <c r="D54" s="159" t="s">
        <v>17</v>
      </c>
      <c r="E54" s="160" t="s">
        <v>63</v>
      </c>
      <c r="F54" s="161">
        <v>1</v>
      </c>
      <c r="G54" s="163" t="s">
        <v>141</v>
      </c>
    </row>
    <row r="55" spans="1:7" ht="15.75" thickBot="1" x14ac:dyDescent="0.3">
      <c r="A55" s="178" t="s">
        <v>129</v>
      </c>
      <c r="B55" s="179" t="s">
        <v>24</v>
      </c>
      <c r="C55" s="180">
        <v>1</v>
      </c>
      <c r="D55" s="180" t="s">
        <v>17</v>
      </c>
      <c r="E55" s="181" t="s">
        <v>69</v>
      </c>
      <c r="F55" s="182">
        <v>1</v>
      </c>
      <c r="G55" s="183" t="s">
        <v>142</v>
      </c>
    </row>
    <row r="56" spans="1:7" ht="30" customHeight="1" x14ac:dyDescent="0.25">
      <c r="A56" s="434" t="s">
        <v>130</v>
      </c>
      <c r="B56" s="415" t="s">
        <v>12</v>
      </c>
      <c r="C56" s="417">
        <v>1</v>
      </c>
      <c r="D56" s="417" t="s">
        <v>13</v>
      </c>
      <c r="E56" s="89" t="s">
        <v>84</v>
      </c>
      <c r="F56" s="141">
        <v>2</v>
      </c>
      <c r="G56" s="165" t="s">
        <v>143</v>
      </c>
    </row>
    <row r="57" spans="1:7" x14ac:dyDescent="0.25">
      <c r="A57" s="435"/>
      <c r="B57" s="425"/>
      <c r="C57" s="418"/>
      <c r="D57" s="418"/>
      <c r="E57" s="154" t="s">
        <v>85</v>
      </c>
      <c r="F57" s="142">
        <v>1</v>
      </c>
      <c r="G57" s="166" t="s">
        <v>144</v>
      </c>
    </row>
    <row r="58" spans="1:7" x14ac:dyDescent="0.25">
      <c r="A58" s="435"/>
      <c r="B58" s="425"/>
      <c r="C58" s="418"/>
      <c r="D58" s="418"/>
      <c r="E58" s="154" t="s">
        <v>86</v>
      </c>
      <c r="F58" s="142">
        <v>2</v>
      </c>
      <c r="G58" s="166" t="s">
        <v>145</v>
      </c>
    </row>
    <row r="59" spans="1:7" x14ac:dyDescent="0.25">
      <c r="A59" s="435"/>
      <c r="B59" s="425"/>
      <c r="C59" s="418"/>
      <c r="D59" s="418"/>
      <c r="E59" s="154" t="s">
        <v>87</v>
      </c>
      <c r="F59" s="142">
        <v>6</v>
      </c>
      <c r="G59" s="166" t="s">
        <v>146</v>
      </c>
    </row>
    <row r="60" spans="1:7" x14ac:dyDescent="0.25">
      <c r="A60" s="435"/>
      <c r="B60" s="425"/>
      <c r="C60" s="418"/>
      <c r="D60" s="418"/>
      <c r="E60" s="154" t="s">
        <v>88</v>
      </c>
      <c r="F60" s="142">
        <v>6</v>
      </c>
      <c r="G60" s="166" t="s">
        <v>147</v>
      </c>
    </row>
    <row r="61" spans="1:7" x14ac:dyDescent="0.25">
      <c r="A61" s="435"/>
      <c r="B61" s="425"/>
      <c r="C61" s="418"/>
      <c r="D61" s="418"/>
      <c r="E61" s="154" t="s">
        <v>157</v>
      </c>
      <c r="F61" s="142">
        <v>1</v>
      </c>
      <c r="G61" s="166" t="s">
        <v>148</v>
      </c>
    </row>
    <row r="62" spans="1:7" x14ac:dyDescent="0.25">
      <c r="A62" s="435"/>
      <c r="B62" s="425"/>
      <c r="C62" s="418"/>
      <c r="D62" s="418"/>
      <c r="E62" s="154" t="s">
        <v>90</v>
      </c>
      <c r="F62" s="142">
        <v>1</v>
      </c>
      <c r="G62" s="166" t="s">
        <v>149</v>
      </c>
    </row>
    <row r="63" spans="1:7" ht="30.75" thickBot="1" x14ac:dyDescent="0.3">
      <c r="A63" s="436"/>
      <c r="B63" s="416"/>
      <c r="C63" s="332"/>
      <c r="D63" s="332"/>
      <c r="E63" s="75" t="s">
        <v>92</v>
      </c>
      <c r="F63" s="118">
        <v>1</v>
      </c>
      <c r="G63" s="167" t="s">
        <v>150</v>
      </c>
    </row>
    <row r="64" spans="1:7" ht="30.75" thickBot="1" x14ac:dyDescent="0.3">
      <c r="A64" s="178" t="s">
        <v>131</v>
      </c>
      <c r="B64" s="184" t="s">
        <v>25</v>
      </c>
      <c r="C64" s="184">
        <v>3</v>
      </c>
      <c r="D64" s="184" t="s">
        <v>17</v>
      </c>
      <c r="E64" s="184" t="s">
        <v>66</v>
      </c>
      <c r="F64" s="182">
        <v>3</v>
      </c>
      <c r="G64" s="183" t="s">
        <v>151</v>
      </c>
    </row>
    <row r="65" spans="1:7" ht="30.75" thickBot="1" x14ac:dyDescent="0.3">
      <c r="A65" s="164" t="s">
        <v>132</v>
      </c>
      <c r="B65" s="159" t="s">
        <v>18</v>
      </c>
      <c r="C65" s="159">
        <v>1</v>
      </c>
      <c r="D65" s="159" t="s">
        <v>17</v>
      </c>
      <c r="E65" s="132" t="s">
        <v>67</v>
      </c>
      <c r="F65" s="161">
        <v>1</v>
      </c>
      <c r="G65" s="168" t="s">
        <v>152</v>
      </c>
    </row>
    <row r="66" spans="1:7" x14ac:dyDescent="0.25">
      <c r="A66" s="422" t="s">
        <v>133</v>
      </c>
      <c r="B66" s="431" t="s">
        <v>26</v>
      </c>
      <c r="C66" s="429">
        <v>1</v>
      </c>
      <c r="D66" s="429" t="s">
        <v>17</v>
      </c>
      <c r="E66" s="429" t="s">
        <v>125</v>
      </c>
      <c r="F66" s="287">
        <v>1</v>
      </c>
      <c r="G66" s="437" t="s">
        <v>153</v>
      </c>
    </row>
    <row r="67" spans="1:7" ht="33.75" customHeight="1" thickBot="1" x14ac:dyDescent="0.3">
      <c r="A67" s="424"/>
      <c r="B67" s="432"/>
      <c r="C67" s="430"/>
      <c r="D67" s="430"/>
      <c r="E67" s="430"/>
      <c r="F67" s="289"/>
      <c r="G67" s="438"/>
    </row>
    <row r="68" spans="1:7" ht="15.75" thickBot="1" x14ac:dyDescent="0.3">
      <c r="A68" s="164" t="s">
        <v>134</v>
      </c>
      <c r="B68" s="169" t="s">
        <v>68</v>
      </c>
      <c r="C68" s="161"/>
      <c r="D68" s="161"/>
      <c r="E68" s="169" t="s">
        <v>68</v>
      </c>
      <c r="F68" s="161">
        <v>1</v>
      </c>
      <c r="G68" s="168" t="s">
        <v>154</v>
      </c>
    </row>
    <row r="69" spans="1:7" ht="30.75" thickBot="1" x14ac:dyDescent="0.3">
      <c r="A69" s="178" t="s">
        <v>135</v>
      </c>
      <c r="B69" s="185" t="s">
        <v>20</v>
      </c>
      <c r="C69" s="185">
        <v>1</v>
      </c>
      <c r="D69" s="185" t="s">
        <v>17</v>
      </c>
      <c r="E69" s="186" t="s">
        <v>81</v>
      </c>
      <c r="F69" s="185">
        <v>1</v>
      </c>
      <c r="G69" s="183" t="s">
        <v>155</v>
      </c>
    </row>
    <row r="70" spans="1:7" ht="33.75" customHeight="1" x14ac:dyDescent="0.25"/>
  </sheetData>
  <mergeCells count="56">
    <mergeCell ref="A56:A63"/>
    <mergeCell ref="A66:A67"/>
    <mergeCell ref="G66:G67"/>
    <mergeCell ref="A47:G47"/>
    <mergeCell ref="A1:G1"/>
    <mergeCell ref="A46:G46"/>
    <mergeCell ref="A3:A9"/>
    <mergeCell ref="A10:A11"/>
    <mergeCell ref="A12:A13"/>
    <mergeCell ref="A14:A15"/>
    <mergeCell ref="A16:A23"/>
    <mergeCell ref="A24:A31"/>
    <mergeCell ref="A32:A40"/>
    <mergeCell ref="A41:A44"/>
    <mergeCell ref="F16:F23"/>
    <mergeCell ref="F24:F31"/>
    <mergeCell ref="B16:B23"/>
    <mergeCell ref="E24:E31"/>
    <mergeCell ref="E66:E67"/>
    <mergeCell ref="F66:F67"/>
    <mergeCell ref="B66:B67"/>
    <mergeCell ref="C66:C67"/>
    <mergeCell ref="D66:D67"/>
    <mergeCell ref="B56:B63"/>
    <mergeCell ref="C56:C63"/>
    <mergeCell ref="D56:D63"/>
    <mergeCell ref="B49:B53"/>
    <mergeCell ref="C49:C53"/>
    <mergeCell ref="D49:D53"/>
    <mergeCell ref="B24:B31"/>
    <mergeCell ref="C24:C31"/>
    <mergeCell ref="A49:A53"/>
    <mergeCell ref="B41:B44"/>
    <mergeCell ref="C41:C44"/>
    <mergeCell ref="D41:D44"/>
    <mergeCell ref="B32:B40"/>
    <mergeCell ref="C32:C40"/>
    <mergeCell ref="D32:D40"/>
    <mergeCell ref="D24:D31"/>
    <mergeCell ref="C16:C23"/>
    <mergeCell ref="D16:D23"/>
    <mergeCell ref="E16:E23"/>
    <mergeCell ref="G16:G23"/>
    <mergeCell ref="G24:G31"/>
    <mergeCell ref="B14:B15"/>
    <mergeCell ref="C14:C15"/>
    <mergeCell ref="D14:D15"/>
    <mergeCell ref="B12:B13"/>
    <mergeCell ref="C12:C13"/>
    <mergeCell ref="D12:D13"/>
    <mergeCell ref="B10:B11"/>
    <mergeCell ref="C10:C11"/>
    <mergeCell ref="D10:D11"/>
    <mergeCell ref="B3:B9"/>
    <mergeCell ref="C3:C9"/>
    <mergeCell ref="D3:D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E3F42-BC39-4497-817A-E81C4C9BF322}">
  <dimension ref="A1:B69"/>
  <sheetViews>
    <sheetView workbookViewId="0">
      <selection activeCell="B15" sqref="B15"/>
    </sheetView>
  </sheetViews>
  <sheetFormatPr baseColWidth="10" defaultRowHeight="15" x14ac:dyDescent="0.25"/>
  <cols>
    <col min="1" max="1" width="34.28515625" customWidth="1"/>
  </cols>
  <sheetData>
    <row r="1" spans="1:2" ht="15.75" thickBot="1" x14ac:dyDescent="0.3"/>
    <row r="2" spans="1:2" ht="15.75" thickBot="1" x14ac:dyDescent="0.3">
      <c r="A2" s="171" t="s">
        <v>0</v>
      </c>
      <c r="B2" s="187" t="s">
        <v>103</v>
      </c>
    </row>
    <row r="3" spans="1:2" x14ac:dyDescent="0.25">
      <c r="A3" s="13" t="s">
        <v>29</v>
      </c>
      <c r="B3" s="199">
        <v>1101</v>
      </c>
    </row>
    <row r="4" spans="1:2" ht="30" x14ac:dyDescent="0.25">
      <c r="A4" s="16" t="s">
        <v>30</v>
      </c>
      <c r="B4" s="200">
        <v>1102</v>
      </c>
    </row>
    <row r="5" spans="1:2" x14ac:dyDescent="0.25">
      <c r="A5" s="16" t="s">
        <v>31</v>
      </c>
      <c r="B5" s="200">
        <v>1103</v>
      </c>
    </row>
    <row r="6" spans="1:2" ht="30" x14ac:dyDescent="0.25">
      <c r="A6" s="16" t="s">
        <v>32</v>
      </c>
      <c r="B6" s="200">
        <v>1104</v>
      </c>
    </row>
    <row r="7" spans="1:2" x14ac:dyDescent="0.25">
      <c r="A7" s="16" t="s">
        <v>53</v>
      </c>
      <c r="B7" s="200">
        <v>1105</v>
      </c>
    </row>
    <row r="8" spans="1:2" x14ac:dyDescent="0.25">
      <c r="A8" s="16" t="s">
        <v>54</v>
      </c>
      <c r="B8" s="200">
        <v>1106</v>
      </c>
    </row>
    <row r="9" spans="1:2" ht="15.75" thickBot="1" x14ac:dyDescent="0.3">
      <c r="A9" s="203" t="s">
        <v>83</v>
      </c>
      <c r="B9" s="204">
        <v>1107</v>
      </c>
    </row>
    <row r="10" spans="1:2" x14ac:dyDescent="0.25">
      <c r="A10" s="191" t="s">
        <v>77</v>
      </c>
      <c r="B10" s="165">
        <v>1201</v>
      </c>
    </row>
    <row r="11" spans="1:2" ht="30.75" thickBot="1" x14ac:dyDescent="0.3">
      <c r="A11" s="194" t="s">
        <v>82</v>
      </c>
      <c r="B11" s="167" t="s">
        <v>104</v>
      </c>
    </row>
    <row r="12" spans="1:2" x14ac:dyDescent="0.25">
      <c r="A12" s="13" t="s">
        <v>52</v>
      </c>
      <c r="B12" s="199" t="s">
        <v>105</v>
      </c>
    </row>
    <row r="13" spans="1:2" ht="15.75" thickBot="1" x14ac:dyDescent="0.3">
      <c r="A13" s="203" t="s">
        <v>62</v>
      </c>
      <c r="B13" s="204" t="s">
        <v>106</v>
      </c>
    </row>
    <row r="14" spans="1:2" ht="30" x14ac:dyDescent="0.25">
      <c r="A14" s="140" t="s">
        <v>47</v>
      </c>
      <c r="B14" s="165" t="s">
        <v>107</v>
      </c>
    </row>
    <row r="15" spans="1:2" ht="15.75" thickBot="1" x14ac:dyDescent="0.3">
      <c r="A15" s="75" t="s">
        <v>61</v>
      </c>
      <c r="B15" s="167" t="s">
        <v>108</v>
      </c>
    </row>
    <row r="16" spans="1:2" x14ac:dyDescent="0.25">
      <c r="A16" s="307" t="s">
        <v>9</v>
      </c>
      <c r="B16" s="419" t="s">
        <v>109</v>
      </c>
    </row>
    <row r="17" spans="1:2" x14ac:dyDescent="0.25">
      <c r="A17" s="308"/>
      <c r="B17" s="420"/>
    </row>
    <row r="18" spans="1:2" x14ac:dyDescent="0.25">
      <c r="A18" s="308"/>
      <c r="B18" s="420"/>
    </row>
    <row r="19" spans="1:2" x14ac:dyDescent="0.25">
      <c r="A19" s="308"/>
      <c r="B19" s="420"/>
    </row>
    <row r="20" spans="1:2" x14ac:dyDescent="0.25">
      <c r="A20" s="308"/>
      <c r="B20" s="420"/>
    </row>
    <row r="21" spans="1:2" x14ac:dyDescent="0.25">
      <c r="A21" s="308"/>
      <c r="B21" s="420"/>
    </row>
    <row r="22" spans="1:2" x14ac:dyDescent="0.25">
      <c r="A22" s="308"/>
      <c r="B22" s="420"/>
    </row>
    <row r="23" spans="1:2" ht="15.75" thickBot="1" x14ac:dyDescent="0.3">
      <c r="A23" s="414"/>
      <c r="B23" s="421"/>
    </row>
    <row r="24" spans="1:2" x14ac:dyDescent="0.25">
      <c r="A24" s="417" t="s">
        <v>93</v>
      </c>
      <c r="B24" s="426" t="s">
        <v>110</v>
      </c>
    </row>
    <row r="25" spans="1:2" x14ac:dyDescent="0.25">
      <c r="A25" s="418"/>
      <c r="B25" s="427"/>
    </row>
    <row r="26" spans="1:2" x14ac:dyDescent="0.25">
      <c r="A26" s="418"/>
      <c r="B26" s="427"/>
    </row>
    <row r="27" spans="1:2" x14ac:dyDescent="0.25">
      <c r="A27" s="418"/>
      <c r="B27" s="427"/>
    </row>
    <row r="28" spans="1:2" x14ac:dyDescent="0.25">
      <c r="A28" s="418"/>
      <c r="B28" s="427"/>
    </row>
    <row r="29" spans="1:2" x14ac:dyDescent="0.25">
      <c r="A29" s="418"/>
      <c r="B29" s="427"/>
    </row>
    <row r="30" spans="1:2" x14ac:dyDescent="0.25">
      <c r="A30" s="418"/>
      <c r="B30" s="427"/>
    </row>
    <row r="31" spans="1:2" ht="15.75" thickBot="1" x14ac:dyDescent="0.3">
      <c r="A31" s="332"/>
      <c r="B31" s="428"/>
    </row>
    <row r="32" spans="1:2" x14ac:dyDescent="0.25">
      <c r="A32" s="13" t="s">
        <v>49</v>
      </c>
      <c r="B32" s="199" t="s">
        <v>111</v>
      </c>
    </row>
    <row r="33" spans="1:2" x14ac:dyDescent="0.25">
      <c r="A33" s="16" t="s">
        <v>50</v>
      </c>
      <c r="B33" s="200" t="s">
        <v>112</v>
      </c>
    </row>
    <row r="34" spans="1:2" x14ac:dyDescent="0.25">
      <c r="A34" s="207" t="s">
        <v>74</v>
      </c>
      <c r="B34" s="200" t="s">
        <v>113</v>
      </c>
    </row>
    <row r="35" spans="1:2" x14ac:dyDescent="0.25">
      <c r="A35" s="207" t="s">
        <v>55</v>
      </c>
      <c r="B35" s="200" t="s">
        <v>114</v>
      </c>
    </row>
    <row r="36" spans="1:2" x14ac:dyDescent="0.25">
      <c r="A36" s="207" t="s">
        <v>72</v>
      </c>
      <c r="B36" s="200" t="s">
        <v>115</v>
      </c>
    </row>
    <row r="37" spans="1:2" x14ac:dyDescent="0.25">
      <c r="A37" s="207" t="s">
        <v>73</v>
      </c>
      <c r="B37" s="200" t="s">
        <v>116</v>
      </c>
    </row>
    <row r="38" spans="1:2" x14ac:dyDescent="0.25">
      <c r="A38" s="207" t="s">
        <v>80</v>
      </c>
      <c r="B38" s="200" t="s">
        <v>117</v>
      </c>
    </row>
    <row r="39" spans="1:2" x14ac:dyDescent="0.25">
      <c r="A39" s="207" t="s">
        <v>91</v>
      </c>
      <c r="B39" s="200" t="s">
        <v>118</v>
      </c>
    </row>
    <row r="40" spans="1:2" ht="15.75" thickBot="1" x14ac:dyDescent="0.3">
      <c r="A40" s="208" t="s">
        <v>85</v>
      </c>
      <c r="B40" s="204" t="s">
        <v>119</v>
      </c>
    </row>
    <row r="41" spans="1:2" ht="30" x14ac:dyDescent="0.25">
      <c r="A41" s="63" t="s">
        <v>58</v>
      </c>
      <c r="B41" s="165" t="s">
        <v>120</v>
      </c>
    </row>
    <row r="42" spans="1:2" x14ac:dyDescent="0.25">
      <c r="A42" s="157" t="s">
        <v>56</v>
      </c>
      <c r="B42" s="166" t="s">
        <v>121</v>
      </c>
    </row>
    <row r="43" spans="1:2" x14ac:dyDescent="0.25">
      <c r="A43" s="157" t="s">
        <v>59</v>
      </c>
      <c r="B43" s="166" t="s">
        <v>122</v>
      </c>
    </row>
    <row r="44" spans="1:2" ht="15.75" thickBot="1" x14ac:dyDescent="0.3">
      <c r="A44" s="196" t="s">
        <v>57</v>
      </c>
      <c r="B44" s="167" t="s">
        <v>123</v>
      </c>
    </row>
    <row r="45" spans="1:2" ht="15.75" thickBot="1" x14ac:dyDescent="0.3">
      <c r="A45" s="103" t="s">
        <v>76</v>
      </c>
      <c r="B45" s="212" t="s">
        <v>124</v>
      </c>
    </row>
    <row r="47" spans="1:2" ht="15.75" thickBot="1" x14ac:dyDescent="0.3"/>
    <row r="48" spans="1:2" ht="15.75" thickBot="1" x14ac:dyDescent="0.3">
      <c r="A48" s="171" t="s">
        <v>0</v>
      </c>
      <c r="B48" s="172" t="s">
        <v>103</v>
      </c>
    </row>
    <row r="49" spans="1:2" x14ac:dyDescent="0.25">
      <c r="A49" s="78" t="s">
        <v>29</v>
      </c>
      <c r="B49" s="174" t="s">
        <v>136</v>
      </c>
    </row>
    <row r="50" spans="1:2" ht="30" x14ac:dyDescent="0.25">
      <c r="A50" s="76" t="s">
        <v>30</v>
      </c>
      <c r="B50" s="175" t="s">
        <v>137</v>
      </c>
    </row>
    <row r="51" spans="1:2" x14ac:dyDescent="0.25">
      <c r="A51" s="76" t="s">
        <v>31</v>
      </c>
      <c r="B51" s="175" t="s">
        <v>138</v>
      </c>
    </row>
    <row r="52" spans="1:2" x14ac:dyDescent="0.25">
      <c r="A52" s="76" t="s">
        <v>75</v>
      </c>
      <c r="B52" s="175" t="s">
        <v>139</v>
      </c>
    </row>
    <row r="53" spans="1:2" ht="30.75" thickBot="1" x14ac:dyDescent="0.3">
      <c r="A53" s="80" t="s">
        <v>32</v>
      </c>
      <c r="B53" s="177" t="s">
        <v>140</v>
      </c>
    </row>
    <row r="54" spans="1:2" ht="15.75" thickBot="1" x14ac:dyDescent="0.3">
      <c r="A54" s="160" t="s">
        <v>63</v>
      </c>
      <c r="B54" s="163" t="s">
        <v>141</v>
      </c>
    </row>
    <row r="55" spans="1:2" ht="15.75" thickBot="1" x14ac:dyDescent="0.3">
      <c r="A55" s="181" t="s">
        <v>69</v>
      </c>
      <c r="B55" s="183" t="s">
        <v>142</v>
      </c>
    </row>
    <row r="56" spans="1:2" x14ac:dyDescent="0.25">
      <c r="A56" s="89" t="s">
        <v>84</v>
      </c>
      <c r="B56" s="165" t="s">
        <v>143</v>
      </c>
    </row>
    <row r="57" spans="1:2" x14ac:dyDescent="0.25">
      <c r="A57" s="154" t="s">
        <v>85</v>
      </c>
      <c r="B57" s="166" t="s">
        <v>144</v>
      </c>
    </row>
    <row r="58" spans="1:2" x14ac:dyDescent="0.25">
      <c r="A58" s="154" t="s">
        <v>86</v>
      </c>
      <c r="B58" s="166" t="s">
        <v>145</v>
      </c>
    </row>
    <row r="59" spans="1:2" x14ac:dyDescent="0.25">
      <c r="A59" s="154" t="s">
        <v>87</v>
      </c>
      <c r="B59" s="166" t="s">
        <v>146</v>
      </c>
    </row>
    <row r="60" spans="1:2" x14ac:dyDescent="0.25">
      <c r="A60" s="154" t="s">
        <v>88</v>
      </c>
      <c r="B60" s="166" t="s">
        <v>147</v>
      </c>
    </row>
    <row r="61" spans="1:2" x14ac:dyDescent="0.25">
      <c r="A61" s="154" t="s">
        <v>89</v>
      </c>
      <c r="B61" s="166" t="s">
        <v>148</v>
      </c>
    </row>
    <row r="62" spans="1:2" x14ac:dyDescent="0.25">
      <c r="A62" s="154" t="s">
        <v>90</v>
      </c>
      <c r="B62" s="166" t="s">
        <v>149</v>
      </c>
    </row>
    <row r="63" spans="1:2" ht="30.75" thickBot="1" x14ac:dyDescent="0.3">
      <c r="A63" s="75" t="s">
        <v>92</v>
      </c>
      <c r="B63" s="167" t="s">
        <v>150</v>
      </c>
    </row>
    <row r="64" spans="1:2" ht="30.75" thickBot="1" x14ac:dyDescent="0.3">
      <c r="A64" s="184" t="s">
        <v>66</v>
      </c>
      <c r="B64" s="183" t="s">
        <v>151</v>
      </c>
    </row>
    <row r="65" spans="1:2" ht="30.75" thickBot="1" x14ac:dyDescent="0.3">
      <c r="A65" s="132" t="s">
        <v>67</v>
      </c>
      <c r="B65" s="168" t="s">
        <v>152</v>
      </c>
    </row>
    <row r="66" spans="1:2" x14ac:dyDescent="0.25">
      <c r="A66" s="429" t="s">
        <v>125</v>
      </c>
      <c r="B66" s="437" t="s">
        <v>153</v>
      </c>
    </row>
    <row r="67" spans="1:2" ht="15.75" thickBot="1" x14ac:dyDescent="0.3">
      <c r="A67" s="430"/>
      <c r="B67" s="438"/>
    </row>
    <row r="68" spans="1:2" ht="15.75" thickBot="1" x14ac:dyDescent="0.3">
      <c r="A68" s="169" t="s">
        <v>68</v>
      </c>
      <c r="B68" s="168" t="s">
        <v>154</v>
      </c>
    </row>
    <row r="69" spans="1:2" ht="30.75" thickBot="1" x14ac:dyDescent="0.3">
      <c r="A69" s="186" t="s">
        <v>81</v>
      </c>
      <c r="B69" s="183" t="s">
        <v>155</v>
      </c>
    </row>
  </sheetData>
  <mergeCells count="6">
    <mergeCell ref="A66:A67"/>
    <mergeCell ref="B66:B67"/>
    <mergeCell ref="A16:A23"/>
    <mergeCell ref="B16:B23"/>
    <mergeCell ref="A24:A31"/>
    <mergeCell ref="B24:B3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49BB0-5CD9-4D97-BA17-17DC8AF7FFBF}">
  <sheetPr>
    <pageSetUpPr fitToPage="1"/>
  </sheetPr>
  <dimension ref="A1:I71"/>
  <sheetViews>
    <sheetView topLeftCell="A61" zoomScale="78" zoomScaleNormal="100" workbookViewId="0">
      <selection activeCell="J13" sqref="J13"/>
    </sheetView>
  </sheetViews>
  <sheetFormatPr baseColWidth="10" defaultRowHeight="15" x14ac:dyDescent="0.25"/>
  <cols>
    <col min="1" max="1" width="16.5703125" customWidth="1"/>
    <col min="2" max="2" width="41.140625" customWidth="1"/>
    <col min="4" max="4" width="11.28515625" customWidth="1"/>
    <col min="5" max="5" width="34.28515625" customWidth="1"/>
    <col min="6" max="6" width="12" bestFit="1" customWidth="1"/>
    <col min="8" max="8" width="23.28515625" customWidth="1"/>
  </cols>
  <sheetData>
    <row r="1" spans="1:9" ht="15" customHeight="1" thickBot="1" x14ac:dyDescent="0.3">
      <c r="A1" s="442" t="s">
        <v>23</v>
      </c>
      <c r="B1" s="443"/>
      <c r="C1" s="443"/>
      <c r="D1" s="443"/>
      <c r="E1" s="443"/>
      <c r="F1" s="443"/>
      <c r="G1" s="443"/>
      <c r="H1" s="444"/>
    </row>
    <row r="2" spans="1:9" ht="33.75" customHeight="1" thickBot="1" x14ac:dyDescent="0.3">
      <c r="A2" s="213" t="s">
        <v>156</v>
      </c>
      <c r="B2" s="171" t="s">
        <v>0</v>
      </c>
      <c r="C2" s="171" t="s">
        <v>1</v>
      </c>
      <c r="D2" s="171" t="s">
        <v>2</v>
      </c>
      <c r="E2" s="171" t="s">
        <v>0</v>
      </c>
      <c r="F2" s="171" t="s">
        <v>1</v>
      </c>
      <c r="G2" s="218" t="s">
        <v>103</v>
      </c>
      <c r="H2" s="219" t="s">
        <v>161</v>
      </c>
      <c r="I2" s="262"/>
    </row>
    <row r="3" spans="1:9" ht="16.5" customHeight="1" x14ac:dyDescent="0.25">
      <c r="A3" s="446" t="s">
        <v>94</v>
      </c>
      <c r="B3" s="307" t="s">
        <v>174</v>
      </c>
      <c r="C3" s="307">
        <v>1</v>
      </c>
      <c r="D3" s="307" t="s">
        <v>2</v>
      </c>
      <c r="E3" s="198" t="s">
        <v>29</v>
      </c>
      <c r="F3" s="116">
        <v>1</v>
      </c>
      <c r="G3" s="222" t="s">
        <v>163</v>
      </c>
      <c r="H3" s="449">
        <v>10</v>
      </c>
      <c r="I3" s="262"/>
    </row>
    <row r="4" spans="1:9" ht="16.5" customHeight="1" x14ac:dyDescent="0.25">
      <c r="A4" s="447"/>
      <c r="B4" s="308"/>
      <c r="C4" s="308"/>
      <c r="D4" s="308"/>
      <c r="E4" s="188" t="s">
        <v>30</v>
      </c>
      <c r="F4" s="117">
        <v>1</v>
      </c>
      <c r="G4" s="223" t="s">
        <v>164</v>
      </c>
      <c r="H4" s="449"/>
      <c r="I4" s="262"/>
    </row>
    <row r="5" spans="1:9" ht="15.75" customHeight="1" x14ac:dyDescent="0.25">
      <c r="A5" s="447"/>
      <c r="B5" s="308"/>
      <c r="C5" s="308"/>
      <c r="D5" s="308"/>
      <c r="E5" s="188" t="s">
        <v>31</v>
      </c>
      <c r="F5" s="117">
        <v>1</v>
      </c>
      <c r="G5" s="223" t="s">
        <v>165</v>
      </c>
      <c r="H5" s="449"/>
      <c r="I5" s="262"/>
    </row>
    <row r="6" spans="1:9" ht="33" customHeight="1" x14ac:dyDescent="0.25">
      <c r="A6" s="447"/>
      <c r="B6" s="308"/>
      <c r="C6" s="308"/>
      <c r="D6" s="308"/>
      <c r="E6" s="188" t="s">
        <v>32</v>
      </c>
      <c r="F6" s="117">
        <v>1</v>
      </c>
      <c r="G6" s="223" t="s">
        <v>166</v>
      </c>
      <c r="H6" s="449"/>
      <c r="I6" s="262"/>
    </row>
    <row r="7" spans="1:9" ht="15" customHeight="1" x14ac:dyDescent="0.25">
      <c r="A7" s="447"/>
      <c r="B7" s="308"/>
      <c r="C7" s="308"/>
      <c r="D7" s="308"/>
      <c r="E7" s="188" t="s">
        <v>53</v>
      </c>
      <c r="F7" s="117">
        <v>1</v>
      </c>
      <c r="G7" s="223" t="s">
        <v>167</v>
      </c>
      <c r="H7" s="449"/>
      <c r="I7" s="262"/>
    </row>
    <row r="8" spans="1:9" ht="15" customHeight="1" x14ac:dyDescent="0.25">
      <c r="A8" s="447"/>
      <c r="B8" s="308"/>
      <c r="C8" s="308"/>
      <c r="D8" s="308"/>
      <c r="E8" s="188" t="s">
        <v>54</v>
      </c>
      <c r="F8" s="117">
        <v>1</v>
      </c>
      <c r="G8" s="223" t="s">
        <v>168</v>
      </c>
      <c r="H8" s="449"/>
      <c r="I8" s="262"/>
    </row>
    <row r="9" spans="1:9" ht="15" customHeight="1" thickBot="1" x14ac:dyDescent="0.3">
      <c r="A9" s="448"/>
      <c r="B9" s="414"/>
      <c r="C9" s="414"/>
      <c r="D9" s="414"/>
      <c r="E9" s="201" t="s">
        <v>83</v>
      </c>
      <c r="F9" s="202">
        <v>1</v>
      </c>
      <c r="G9" s="224" t="s">
        <v>169</v>
      </c>
      <c r="H9" s="449"/>
      <c r="I9" s="262"/>
    </row>
    <row r="10" spans="1:9" ht="18" customHeight="1" x14ac:dyDescent="0.25">
      <c r="A10" s="434" t="s">
        <v>95</v>
      </c>
      <c r="B10" s="409" t="s">
        <v>5</v>
      </c>
      <c r="C10" s="409">
        <v>5</v>
      </c>
      <c r="D10" s="409" t="s">
        <v>6</v>
      </c>
      <c r="E10" s="189" t="s">
        <v>77</v>
      </c>
      <c r="F10" s="190">
        <v>1</v>
      </c>
      <c r="G10" s="225" t="s">
        <v>170</v>
      </c>
      <c r="H10" s="449">
        <v>11</v>
      </c>
      <c r="I10" s="262"/>
    </row>
    <row r="11" spans="1:9" ht="30.75" thickBot="1" x14ac:dyDescent="0.3">
      <c r="A11" s="436"/>
      <c r="B11" s="410"/>
      <c r="C11" s="410"/>
      <c r="D11" s="410"/>
      <c r="E11" s="192" t="s">
        <v>82</v>
      </c>
      <c r="F11" s="193">
        <v>2</v>
      </c>
      <c r="G11" s="226" t="s">
        <v>104</v>
      </c>
      <c r="H11" s="449"/>
      <c r="I11" s="262"/>
    </row>
    <row r="12" spans="1:9" x14ac:dyDescent="0.25">
      <c r="A12" s="446" t="s">
        <v>96</v>
      </c>
      <c r="B12" s="307" t="s">
        <v>7</v>
      </c>
      <c r="C12" s="307">
        <v>1</v>
      </c>
      <c r="D12" s="307" t="s">
        <v>2</v>
      </c>
      <c r="E12" s="198" t="s">
        <v>52</v>
      </c>
      <c r="F12" s="116">
        <v>1</v>
      </c>
      <c r="G12" s="222" t="s">
        <v>105</v>
      </c>
      <c r="H12" s="449">
        <v>12</v>
      </c>
      <c r="I12" s="262"/>
    </row>
    <row r="13" spans="1:9" ht="15.75" thickBot="1" x14ac:dyDescent="0.3">
      <c r="A13" s="472"/>
      <c r="B13" s="309"/>
      <c r="C13" s="309"/>
      <c r="D13" s="309"/>
      <c r="E13" s="253" t="s">
        <v>62</v>
      </c>
      <c r="F13" s="128">
        <v>1</v>
      </c>
      <c r="G13" s="256" t="s">
        <v>106</v>
      </c>
      <c r="H13" s="449"/>
      <c r="I13" s="262"/>
    </row>
    <row r="14" spans="1:9" ht="28.5" customHeight="1" x14ac:dyDescent="0.25">
      <c r="A14" s="450" t="s">
        <v>97</v>
      </c>
      <c r="B14" s="318" t="s">
        <v>8</v>
      </c>
      <c r="C14" s="318">
        <v>2</v>
      </c>
      <c r="D14" s="453" t="s">
        <v>2</v>
      </c>
      <c r="E14" s="257" t="s">
        <v>171</v>
      </c>
      <c r="F14" s="252">
        <v>2</v>
      </c>
      <c r="G14" s="258" t="s">
        <v>107</v>
      </c>
      <c r="H14" s="456">
        <v>13</v>
      </c>
      <c r="I14" s="262"/>
    </row>
    <row r="15" spans="1:9" ht="30" x14ac:dyDescent="0.25">
      <c r="A15" s="451"/>
      <c r="B15" s="319"/>
      <c r="C15" s="319"/>
      <c r="D15" s="454"/>
      <c r="E15" s="254" t="s">
        <v>172</v>
      </c>
      <c r="F15" s="255">
        <v>2</v>
      </c>
      <c r="G15" s="259" t="s">
        <v>108</v>
      </c>
      <c r="H15" s="457"/>
      <c r="I15" s="262"/>
    </row>
    <row r="16" spans="1:9" ht="30.75" thickBot="1" x14ac:dyDescent="0.3">
      <c r="A16" s="452"/>
      <c r="B16" s="360"/>
      <c r="C16" s="360"/>
      <c r="D16" s="455"/>
      <c r="E16" s="260" t="s">
        <v>173</v>
      </c>
      <c r="F16" s="118"/>
      <c r="G16" s="261" t="s">
        <v>162</v>
      </c>
      <c r="H16" s="458"/>
      <c r="I16" s="262"/>
    </row>
    <row r="17" spans="1:9" x14ac:dyDescent="0.25">
      <c r="A17" s="469" t="s">
        <v>98</v>
      </c>
      <c r="B17" s="470" t="s">
        <v>9</v>
      </c>
      <c r="C17" s="470">
        <v>4</v>
      </c>
      <c r="D17" s="470" t="s">
        <v>2</v>
      </c>
      <c r="E17" s="471" t="s">
        <v>9</v>
      </c>
      <c r="F17" s="470">
        <v>4</v>
      </c>
      <c r="G17" s="463" t="s">
        <v>109</v>
      </c>
      <c r="H17" s="449">
        <v>14</v>
      </c>
      <c r="I17" s="262"/>
    </row>
    <row r="18" spans="1:9" x14ac:dyDescent="0.25">
      <c r="A18" s="447"/>
      <c r="B18" s="308"/>
      <c r="C18" s="308"/>
      <c r="D18" s="308"/>
      <c r="E18" s="412"/>
      <c r="F18" s="308"/>
      <c r="G18" s="464"/>
      <c r="H18" s="449"/>
      <c r="I18" s="262"/>
    </row>
    <row r="19" spans="1:9" x14ac:dyDescent="0.25">
      <c r="A19" s="447"/>
      <c r="B19" s="308"/>
      <c r="C19" s="308"/>
      <c r="D19" s="308"/>
      <c r="E19" s="412"/>
      <c r="F19" s="308"/>
      <c r="G19" s="464"/>
      <c r="H19" s="449"/>
      <c r="I19" s="262"/>
    </row>
    <row r="20" spans="1:9" x14ac:dyDescent="0.25">
      <c r="A20" s="447"/>
      <c r="B20" s="308"/>
      <c r="C20" s="308"/>
      <c r="D20" s="308"/>
      <c r="E20" s="412"/>
      <c r="F20" s="308"/>
      <c r="G20" s="464"/>
      <c r="H20" s="449"/>
      <c r="I20" s="262"/>
    </row>
    <row r="21" spans="1:9" x14ac:dyDescent="0.25">
      <c r="A21" s="447"/>
      <c r="B21" s="308"/>
      <c r="C21" s="308"/>
      <c r="D21" s="308"/>
      <c r="E21" s="412"/>
      <c r="F21" s="308"/>
      <c r="G21" s="464"/>
      <c r="H21" s="449"/>
      <c r="I21" s="262"/>
    </row>
    <row r="22" spans="1:9" x14ac:dyDescent="0.25">
      <c r="A22" s="447"/>
      <c r="B22" s="308"/>
      <c r="C22" s="308"/>
      <c r="D22" s="308"/>
      <c r="E22" s="412"/>
      <c r="F22" s="308"/>
      <c r="G22" s="464"/>
      <c r="H22" s="449"/>
      <c r="I22" s="262"/>
    </row>
    <row r="23" spans="1:9" x14ac:dyDescent="0.25">
      <c r="A23" s="447"/>
      <c r="B23" s="308"/>
      <c r="C23" s="308"/>
      <c r="D23" s="308"/>
      <c r="E23" s="412"/>
      <c r="F23" s="308"/>
      <c r="G23" s="464"/>
      <c r="H23" s="449"/>
      <c r="I23" s="262"/>
    </row>
    <row r="24" spans="1:9" ht="15.75" thickBot="1" x14ac:dyDescent="0.3">
      <c r="A24" s="448"/>
      <c r="B24" s="414"/>
      <c r="C24" s="414"/>
      <c r="D24" s="414"/>
      <c r="E24" s="413"/>
      <c r="F24" s="414"/>
      <c r="G24" s="465"/>
      <c r="H24" s="449"/>
      <c r="I24" s="262"/>
    </row>
    <row r="25" spans="1:9" ht="15" customHeight="1" x14ac:dyDescent="0.25">
      <c r="A25" s="434" t="s">
        <v>99</v>
      </c>
      <c r="B25" s="417" t="s">
        <v>10</v>
      </c>
      <c r="C25" s="417">
        <v>4</v>
      </c>
      <c r="D25" s="417" t="s">
        <v>2</v>
      </c>
      <c r="E25" s="415" t="s">
        <v>93</v>
      </c>
      <c r="F25" s="417">
        <v>4</v>
      </c>
      <c r="G25" s="466" t="s">
        <v>110</v>
      </c>
      <c r="H25" s="449">
        <v>15</v>
      </c>
      <c r="I25" s="262"/>
    </row>
    <row r="26" spans="1:9" x14ac:dyDescent="0.25">
      <c r="A26" s="435"/>
      <c r="B26" s="418"/>
      <c r="C26" s="418"/>
      <c r="D26" s="418"/>
      <c r="E26" s="425"/>
      <c r="F26" s="418"/>
      <c r="G26" s="467"/>
      <c r="H26" s="449"/>
      <c r="I26" s="262"/>
    </row>
    <row r="27" spans="1:9" x14ac:dyDescent="0.25">
      <c r="A27" s="435"/>
      <c r="B27" s="418"/>
      <c r="C27" s="418"/>
      <c r="D27" s="418"/>
      <c r="E27" s="425"/>
      <c r="F27" s="418"/>
      <c r="G27" s="467"/>
      <c r="H27" s="449"/>
      <c r="I27" s="262"/>
    </row>
    <row r="28" spans="1:9" x14ac:dyDescent="0.25">
      <c r="A28" s="435"/>
      <c r="B28" s="418"/>
      <c r="C28" s="418"/>
      <c r="D28" s="418"/>
      <c r="E28" s="425"/>
      <c r="F28" s="418"/>
      <c r="G28" s="467"/>
      <c r="H28" s="449"/>
      <c r="I28" s="262"/>
    </row>
    <row r="29" spans="1:9" x14ac:dyDescent="0.25">
      <c r="A29" s="435"/>
      <c r="B29" s="418"/>
      <c r="C29" s="418"/>
      <c r="D29" s="418"/>
      <c r="E29" s="425"/>
      <c r="F29" s="418"/>
      <c r="G29" s="467"/>
      <c r="H29" s="449"/>
      <c r="I29" s="262"/>
    </row>
    <row r="30" spans="1:9" x14ac:dyDescent="0.25">
      <c r="A30" s="435"/>
      <c r="B30" s="418"/>
      <c r="C30" s="418"/>
      <c r="D30" s="418"/>
      <c r="E30" s="425"/>
      <c r="F30" s="418"/>
      <c r="G30" s="467"/>
      <c r="H30" s="449"/>
      <c r="I30" s="262"/>
    </row>
    <row r="31" spans="1:9" x14ac:dyDescent="0.25">
      <c r="A31" s="435"/>
      <c r="B31" s="418"/>
      <c r="C31" s="418"/>
      <c r="D31" s="418"/>
      <c r="E31" s="425"/>
      <c r="F31" s="418"/>
      <c r="G31" s="467"/>
      <c r="H31" s="449"/>
      <c r="I31" s="262"/>
    </row>
    <row r="32" spans="1:9" ht="15.75" thickBot="1" x14ac:dyDescent="0.3">
      <c r="A32" s="436"/>
      <c r="B32" s="332"/>
      <c r="C32" s="332"/>
      <c r="D32" s="332"/>
      <c r="E32" s="416"/>
      <c r="F32" s="332"/>
      <c r="G32" s="468"/>
      <c r="H32" s="449"/>
      <c r="I32" s="262"/>
    </row>
    <row r="33" spans="1:9" ht="15" customHeight="1" x14ac:dyDescent="0.25">
      <c r="A33" s="446" t="s">
        <v>100</v>
      </c>
      <c r="B33" s="307" t="s">
        <v>12</v>
      </c>
      <c r="C33" s="307">
        <v>1</v>
      </c>
      <c r="D33" s="307" t="s">
        <v>13</v>
      </c>
      <c r="E33" s="198" t="s">
        <v>49</v>
      </c>
      <c r="F33" s="116">
        <v>2</v>
      </c>
      <c r="G33" s="222" t="s">
        <v>111</v>
      </c>
      <c r="H33" s="449">
        <v>16</v>
      </c>
      <c r="I33" s="262"/>
    </row>
    <row r="34" spans="1:9" x14ac:dyDescent="0.25">
      <c r="A34" s="447"/>
      <c r="B34" s="308"/>
      <c r="C34" s="308"/>
      <c r="D34" s="308"/>
      <c r="E34" s="188" t="s">
        <v>50</v>
      </c>
      <c r="F34" s="117">
        <v>1</v>
      </c>
      <c r="G34" s="223" t="s">
        <v>112</v>
      </c>
      <c r="H34" s="449"/>
      <c r="I34" s="262"/>
    </row>
    <row r="35" spans="1:9" x14ac:dyDescent="0.25">
      <c r="A35" s="447"/>
      <c r="B35" s="308"/>
      <c r="C35" s="308"/>
      <c r="D35" s="308"/>
      <c r="E35" s="246" t="s">
        <v>74</v>
      </c>
      <c r="F35" s="117">
        <v>1</v>
      </c>
      <c r="G35" s="223" t="s">
        <v>113</v>
      </c>
      <c r="H35" s="449"/>
      <c r="I35" s="262"/>
    </row>
    <row r="36" spans="1:9" x14ac:dyDescent="0.25">
      <c r="A36" s="447"/>
      <c r="B36" s="308"/>
      <c r="C36" s="308"/>
      <c r="D36" s="308"/>
      <c r="E36" s="246" t="s">
        <v>55</v>
      </c>
      <c r="F36" s="117">
        <v>1</v>
      </c>
      <c r="G36" s="223" t="s">
        <v>114</v>
      </c>
      <c r="H36" s="449"/>
      <c r="I36" s="262"/>
    </row>
    <row r="37" spans="1:9" ht="15" customHeight="1" x14ac:dyDescent="0.25">
      <c r="A37" s="447"/>
      <c r="B37" s="308"/>
      <c r="C37" s="308"/>
      <c r="D37" s="308"/>
      <c r="E37" s="246" t="s">
        <v>72</v>
      </c>
      <c r="F37" s="117">
        <v>4</v>
      </c>
      <c r="G37" s="223" t="s">
        <v>115</v>
      </c>
      <c r="H37" s="449"/>
      <c r="I37" s="262"/>
    </row>
    <row r="38" spans="1:9" ht="13.5" customHeight="1" x14ac:dyDescent="0.25">
      <c r="A38" s="447"/>
      <c r="B38" s="308"/>
      <c r="C38" s="308"/>
      <c r="D38" s="308"/>
      <c r="E38" s="246" t="s">
        <v>73</v>
      </c>
      <c r="F38" s="117">
        <v>1</v>
      </c>
      <c r="G38" s="223" t="s">
        <v>116</v>
      </c>
      <c r="H38" s="449"/>
      <c r="I38" s="262"/>
    </row>
    <row r="39" spans="1:9" ht="14.25" customHeight="1" x14ac:dyDescent="0.25">
      <c r="A39" s="447"/>
      <c r="B39" s="308"/>
      <c r="C39" s="308"/>
      <c r="D39" s="308"/>
      <c r="E39" s="246" t="s">
        <v>80</v>
      </c>
      <c r="F39" s="117">
        <v>4</v>
      </c>
      <c r="G39" s="223" t="s">
        <v>117</v>
      </c>
      <c r="H39" s="449"/>
      <c r="I39" s="262"/>
    </row>
    <row r="40" spans="1:9" ht="13.5" customHeight="1" x14ac:dyDescent="0.25">
      <c r="A40" s="447"/>
      <c r="B40" s="308"/>
      <c r="C40" s="308"/>
      <c r="D40" s="308"/>
      <c r="E40" s="246" t="s">
        <v>91</v>
      </c>
      <c r="F40" s="117">
        <v>1</v>
      </c>
      <c r="G40" s="223" t="s">
        <v>118</v>
      </c>
      <c r="H40" s="449"/>
      <c r="I40" s="262"/>
    </row>
    <row r="41" spans="1:9" ht="12.75" customHeight="1" thickBot="1" x14ac:dyDescent="0.3">
      <c r="A41" s="448"/>
      <c r="B41" s="414"/>
      <c r="C41" s="414"/>
      <c r="D41" s="414"/>
      <c r="E41" s="247" t="s">
        <v>85</v>
      </c>
      <c r="F41" s="202">
        <v>1</v>
      </c>
      <c r="G41" s="224" t="s">
        <v>119</v>
      </c>
      <c r="H41" s="449"/>
      <c r="I41" s="262"/>
    </row>
    <row r="42" spans="1:9" ht="30" x14ac:dyDescent="0.25">
      <c r="A42" s="434" t="s">
        <v>101</v>
      </c>
      <c r="B42" s="417" t="s">
        <v>14</v>
      </c>
      <c r="C42" s="417">
        <v>1</v>
      </c>
      <c r="D42" s="417" t="s">
        <v>2</v>
      </c>
      <c r="E42" s="248" t="s">
        <v>58</v>
      </c>
      <c r="F42" s="141">
        <v>1</v>
      </c>
      <c r="G42" s="225" t="s">
        <v>120</v>
      </c>
      <c r="H42" s="449">
        <v>17</v>
      </c>
      <c r="I42" s="262"/>
    </row>
    <row r="43" spans="1:9" x14ac:dyDescent="0.25">
      <c r="A43" s="435"/>
      <c r="B43" s="418"/>
      <c r="C43" s="418"/>
      <c r="D43" s="418"/>
      <c r="E43" s="249" t="s">
        <v>56</v>
      </c>
      <c r="F43" s="142">
        <v>1</v>
      </c>
      <c r="G43" s="227" t="s">
        <v>121</v>
      </c>
      <c r="H43" s="449"/>
      <c r="I43" s="262"/>
    </row>
    <row r="44" spans="1:9" x14ac:dyDescent="0.25">
      <c r="A44" s="435"/>
      <c r="B44" s="418"/>
      <c r="C44" s="418"/>
      <c r="D44" s="418"/>
      <c r="E44" s="249" t="s">
        <v>59</v>
      </c>
      <c r="F44" s="142">
        <v>1</v>
      </c>
      <c r="G44" s="227" t="s">
        <v>122</v>
      </c>
      <c r="H44" s="449"/>
      <c r="I44" s="262"/>
    </row>
    <row r="45" spans="1:9" ht="15.75" thickBot="1" x14ac:dyDescent="0.3">
      <c r="A45" s="436"/>
      <c r="B45" s="332"/>
      <c r="C45" s="332"/>
      <c r="D45" s="332"/>
      <c r="E45" s="250" t="s">
        <v>57</v>
      </c>
      <c r="F45" s="118">
        <v>1</v>
      </c>
      <c r="G45" s="226" t="s">
        <v>123</v>
      </c>
      <c r="H45" s="449"/>
      <c r="I45" s="262"/>
    </row>
    <row r="46" spans="1:9" ht="15.75" thickBot="1" x14ac:dyDescent="0.3">
      <c r="A46" s="209" t="s">
        <v>102</v>
      </c>
      <c r="B46" s="211" t="s">
        <v>160</v>
      </c>
      <c r="C46" s="211">
        <v>2</v>
      </c>
      <c r="D46" s="211" t="s">
        <v>2</v>
      </c>
      <c r="E46" s="251" t="s">
        <v>176</v>
      </c>
      <c r="F46" s="211">
        <v>2</v>
      </c>
      <c r="G46" s="228" t="s">
        <v>124</v>
      </c>
      <c r="H46" s="221">
        <v>18</v>
      </c>
      <c r="I46" s="262"/>
    </row>
    <row r="47" spans="1:9" ht="32.25" customHeight="1" thickBot="1" x14ac:dyDescent="0.3">
      <c r="A47" s="462"/>
      <c r="B47" s="462"/>
      <c r="C47" s="462"/>
      <c r="D47" s="462"/>
      <c r="E47" s="462"/>
      <c r="F47" s="462"/>
      <c r="G47" s="462"/>
    </row>
    <row r="48" spans="1:9" ht="15" customHeight="1" thickBot="1" x14ac:dyDescent="0.3">
      <c r="A48" s="439" t="s">
        <v>27</v>
      </c>
      <c r="B48" s="440"/>
      <c r="C48" s="440"/>
      <c r="D48" s="440"/>
      <c r="E48" s="440"/>
      <c r="F48" s="440"/>
      <c r="G48" s="440"/>
      <c r="H48" s="441"/>
    </row>
    <row r="49" spans="1:9" ht="30.75" thickBot="1" x14ac:dyDescent="0.3">
      <c r="A49" s="215" t="s">
        <v>126</v>
      </c>
      <c r="B49" s="216" t="s">
        <v>0</v>
      </c>
      <c r="C49" s="216" t="s">
        <v>1</v>
      </c>
      <c r="D49" s="216" t="s">
        <v>2</v>
      </c>
      <c r="E49" s="216" t="s">
        <v>0</v>
      </c>
      <c r="F49" s="216" t="s">
        <v>1</v>
      </c>
      <c r="G49" s="217" t="s">
        <v>103</v>
      </c>
      <c r="H49" s="214" t="s">
        <v>161</v>
      </c>
    </row>
    <row r="50" spans="1:9" ht="13.5" customHeight="1" x14ac:dyDescent="0.25">
      <c r="A50" s="422" t="s">
        <v>127</v>
      </c>
      <c r="B50" s="287" t="s">
        <v>175</v>
      </c>
      <c r="C50" s="287">
        <v>1</v>
      </c>
      <c r="D50" s="287" t="s">
        <v>2</v>
      </c>
      <c r="E50" s="173" t="s">
        <v>29</v>
      </c>
      <c r="F50" s="125">
        <v>1</v>
      </c>
      <c r="G50" s="229" t="s">
        <v>136</v>
      </c>
      <c r="H50" s="461">
        <v>10</v>
      </c>
      <c r="I50" s="262"/>
    </row>
    <row r="51" spans="1:9" ht="28.5" customHeight="1" x14ac:dyDescent="0.25">
      <c r="A51" s="423"/>
      <c r="B51" s="288"/>
      <c r="C51" s="288"/>
      <c r="D51" s="288"/>
      <c r="E51" s="162" t="s">
        <v>30</v>
      </c>
      <c r="F51" s="126">
        <v>1</v>
      </c>
      <c r="G51" s="230" t="s">
        <v>137</v>
      </c>
      <c r="H51" s="449"/>
      <c r="I51" s="262"/>
    </row>
    <row r="52" spans="1:9" x14ac:dyDescent="0.25">
      <c r="A52" s="423"/>
      <c r="B52" s="288"/>
      <c r="C52" s="288"/>
      <c r="D52" s="288"/>
      <c r="E52" s="162" t="s">
        <v>31</v>
      </c>
      <c r="F52" s="126">
        <v>1</v>
      </c>
      <c r="G52" s="230" t="s">
        <v>138</v>
      </c>
      <c r="H52" s="449"/>
      <c r="I52" s="262"/>
    </row>
    <row r="53" spans="1:9" x14ac:dyDescent="0.25">
      <c r="A53" s="423"/>
      <c r="B53" s="288"/>
      <c r="C53" s="288"/>
      <c r="D53" s="288"/>
      <c r="E53" s="162" t="s">
        <v>75</v>
      </c>
      <c r="F53" s="126">
        <v>1</v>
      </c>
      <c r="G53" s="230" t="s">
        <v>139</v>
      </c>
      <c r="H53" s="449"/>
      <c r="I53" s="262"/>
    </row>
    <row r="54" spans="1:9" ht="12.75" customHeight="1" thickBot="1" x14ac:dyDescent="0.3">
      <c r="A54" s="424"/>
      <c r="B54" s="289"/>
      <c r="C54" s="289"/>
      <c r="D54" s="289"/>
      <c r="E54" s="176" t="s">
        <v>32</v>
      </c>
      <c r="F54" s="127">
        <v>1</v>
      </c>
      <c r="G54" s="231" t="s">
        <v>140</v>
      </c>
      <c r="H54" s="449"/>
      <c r="I54" s="262"/>
    </row>
    <row r="55" spans="1:9" ht="15.75" thickBot="1" x14ac:dyDescent="0.3">
      <c r="A55" s="164" t="s">
        <v>128</v>
      </c>
      <c r="B55" s="235" t="s">
        <v>19</v>
      </c>
      <c r="C55" s="161">
        <v>1</v>
      </c>
      <c r="D55" s="161" t="s">
        <v>17</v>
      </c>
      <c r="E55" s="239" t="s">
        <v>63</v>
      </c>
      <c r="F55" s="161">
        <v>1</v>
      </c>
      <c r="G55" s="232" t="s">
        <v>141</v>
      </c>
      <c r="H55" s="220">
        <v>2</v>
      </c>
      <c r="I55" s="262"/>
    </row>
    <row r="56" spans="1:9" ht="15.75" thickBot="1" x14ac:dyDescent="0.3">
      <c r="A56" s="178" t="s">
        <v>129</v>
      </c>
      <c r="B56" s="236" t="s">
        <v>24</v>
      </c>
      <c r="C56" s="182">
        <v>1</v>
      </c>
      <c r="D56" s="182" t="s">
        <v>17</v>
      </c>
      <c r="E56" s="240" t="s">
        <v>69</v>
      </c>
      <c r="F56" s="182">
        <v>1</v>
      </c>
      <c r="G56" s="233" t="s">
        <v>142</v>
      </c>
      <c r="H56" s="220">
        <v>3</v>
      </c>
      <c r="I56" s="262"/>
    </row>
    <row r="57" spans="1:9" ht="30" customHeight="1" x14ac:dyDescent="0.25">
      <c r="A57" s="434" t="s">
        <v>130</v>
      </c>
      <c r="B57" s="417" t="s">
        <v>12</v>
      </c>
      <c r="C57" s="417">
        <v>1</v>
      </c>
      <c r="D57" s="417" t="s">
        <v>13</v>
      </c>
      <c r="E57" s="241" t="s">
        <v>84</v>
      </c>
      <c r="F57" s="141">
        <v>1</v>
      </c>
      <c r="G57" s="225" t="s">
        <v>143</v>
      </c>
      <c r="H57" s="449">
        <v>4</v>
      </c>
      <c r="I57" s="262"/>
    </row>
    <row r="58" spans="1:9" x14ac:dyDescent="0.25">
      <c r="A58" s="435"/>
      <c r="B58" s="418"/>
      <c r="C58" s="418"/>
      <c r="D58" s="418"/>
      <c r="E58" s="242" t="s">
        <v>85</v>
      </c>
      <c r="F58" s="142">
        <v>1</v>
      </c>
      <c r="G58" s="227" t="s">
        <v>144</v>
      </c>
      <c r="H58" s="449"/>
      <c r="I58" s="262"/>
    </row>
    <row r="59" spans="1:9" x14ac:dyDescent="0.25">
      <c r="A59" s="435"/>
      <c r="B59" s="418"/>
      <c r="C59" s="418"/>
      <c r="D59" s="418"/>
      <c r="E59" s="242" t="s">
        <v>86</v>
      </c>
      <c r="F59" s="142">
        <v>2</v>
      </c>
      <c r="G59" s="227" t="s">
        <v>145</v>
      </c>
      <c r="H59" s="449"/>
      <c r="I59" s="262"/>
    </row>
    <row r="60" spans="1:9" x14ac:dyDescent="0.25">
      <c r="A60" s="435"/>
      <c r="B60" s="418"/>
      <c r="C60" s="418"/>
      <c r="D60" s="418"/>
      <c r="E60" s="242" t="s">
        <v>87</v>
      </c>
      <c r="F60" s="142">
        <v>6</v>
      </c>
      <c r="G60" s="227" t="s">
        <v>146</v>
      </c>
      <c r="H60" s="449"/>
      <c r="I60" s="262"/>
    </row>
    <row r="61" spans="1:9" x14ac:dyDescent="0.25">
      <c r="A61" s="435"/>
      <c r="B61" s="418"/>
      <c r="C61" s="418"/>
      <c r="D61" s="418"/>
      <c r="E61" s="242" t="s">
        <v>88</v>
      </c>
      <c r="F61" s="142">
        <v>6</v>
      </c>
      <c r="G61" s="227" t="s">
        <v>147</v>
      </c>
      <c r="H61" s="449"/>
      <c r="I61" s="262"/>
    </row>
    <row r="62" spans="1:9" x14ac:dyDescent="0.25">
      <c r="A62" s="435"/>
      <c r="B62" s="418"/>
      <c r="C62" s="418"/>
      <c r="D62" s="418"/>
      <c r="E62" s="242" t="s">
        <v>157</v>
      </c>
      <c r="F62" s="142">
        <v>1</v>
      </c>
      <c r="G62" s="227" t="s">
        <v>148</v>
      </c>
      <c r="H62" s="449"/>
      <c r="I62" s="262"/>
    </row>
    <row r="63" spans="1:9" x14ac:dyDescent="0.25">
      <c r="A63" s="435"/>
      <c r="B63" s="418"/>
      <c r="C63" s="418"/>
      <c r="D63" s="418"/>
      <c r="E63" s="242" t="s">
        <v>90</v>
      </c>
      <c r="F63" s="142">
        <v>1</v>
      </c>
      <c r="G63" s="227" t="s">
        <v>149</v>
      </c>
      <c r="H63" s="449"/>
      <c r="I63" s="262"/>
    </row>
    <row r="64" spans="1:9" ht="30.75" thickBot="1" x14ac:dyDescent="0.3">
      <c r="A64" s="436"/>
      <c r="B64" s="332"/>
      <c r="C64" s="332"/>
      <c r="D64" s="332"/>
      <c r="E64" s="243" t="s">
        <v>92</v>
      </c>
      <c r="F64" s="118">
        <v>1</v>
      </c>
      <c r="G64" s="226" t="s">
        <v>150</v>
      </c>
      <c r="H64" s="449"/>
      <c r="I64" s="262"/>
    </row>
    <row r="65" spans="1:9" ht="30.75" thickBot="1" x14ac:dyDescent="0.3">
      <c r="A65" s="178" t="s">
        <v>131</v>
      </c>
      <c r="B65" s="180" t="s">
        <v>25</v>
      </c>
      <c r="C65" s="182">
        <v>3</v>
      </c>
      <c r="D65" s="182" t="s">
        <v>17</v>
      </c>
      <c r="E65" s="244" t="s">
        <v>66</v>
      </c>
      <c r="F65" s="182">
        <v>3</v>
      </c>
      <c r="G65" s="233" t="s">
        <v>151</v>
      </c>
      <c r="H65" s="220">
        <v>5</v>
      </c>
      <c r="I65" s="262"/>
    </row>
    <row r="66" spans="1:9" ht="30.75" thickBot="1" x14ac:dyDescent="0.3">
      <c r="A66" s="164" t="s">
        <v>132</v>
      </c>
      <c r="B66" s="235" t="s">
        <v>158</v>
      </c>
      <c r="C66" s="161">
        <v>1</v>
      </c>
      <c r="D66" s="161" t="s">
        <v>17</v>
      </c>
      <c r="E66" s="245" t="s">
        <v>67</v>
      </c>
      <c r="F66" s="161">
        <v>1</v>
      </c>
      <c r="G66" s="234" t="s">
        <v>152</v>
      </c>
      <c r="H66" s="220">
        <v>6</v>
      </c>
      <c r="I66" s="262"/>
    </row>
    <row r="67" spans="1:9" x14ac:dyDescent="0.25">
      <c r="A67" s="422" t="s">
        <v>133</v>
      </c>
      <c r="B67" s="287" t="s">
        <v>26</v>
      </c>
      <c r="C67" s="287">
        <v>1</v>
      </c>
      <c r="D67" s="287" t="s">
        <v>17</v>
      </c>
      <c r="E67" s="431" t="s">
        <v>125</v>
      </c>
      <c r="F67" s="287">
        <v>1</v>
      </c>
      <c r="G67" s="459" t="s">
        <v>153</v>
      </c>
      <c r="H67" s="449">
        <v>7</v>
      </c>
      <c r="I67" s="262"/>
    </row>
    <row r="68" spans="1:9" ht="33.75" customHeight="1" thickBot="1" x14ac:dyDescent="0.3">
      <c r="A68" s="424"/>
      <c r="B68" s="289"/>
      <c r="C68" s="289"/>
      <c r="D68" s="289"/>
      <c r="E68" s="432"/>
      <c r="F68" s="289"/>
      <c r="G68" s="460"/>
      <c r="H68" s="449"/>
      <c r="I68" s="262"/>
    </row>
    <row r="69" spans="1:9" ht="30.75" thickBot="1" x14ac:dyDescent="0.3">
      <c r="A69" s="164" t="s">
        <v>134</v>
      </c>
      <c r="B69" s="237" t="s">
        <v>159</v>
      </c>
      <c r="C69" s="161">
        <v>1</v>
      </c>
      <c r="D69" s="161" t="s">
        <v>2</v>
      </c>
      <c r="E69" s="245" t="s">
        <v>68</v>
      </c>
      <c r="F69" s="161">
        <v>1</v>
      </c>
      <c r="G69" s="234" t="s">
        <v>154</v>
      </c>
      <c r="H69" s="220">
        <v>8</v>
      </c>
      <c r="I69" s="262"/>
    </row>
    <row r="70" spans="1:9" ht="30.75" thickBot="1" x14ac:dyDescent="0.3">
      <c r="A70" s="178" t="s">
        <v>135</v>
      </c>
      <c r="B70" s="185" t="s">
        <v>20</v>
      </c>
      <c r="C70" s="185">
        <v>1</v>
      </c>
      <c r="D70" s="185" t="s">
        <v>17</v>
      </c>
      <c r="E70" s="186" t="s">
        <v>81</v>
      </c>
      <c r="F70" s="185">
        <v>1</v>
      </c>
      <c r="G70" s="233" t="s">
        <v>155</v>
      </c>
      <c r="H70" s="238">
        <v>9</v>
      </c>
      <c r="I70" s="262"/>
    </row>
    <row r="71" spans="1:9" ht="33.75" customHeight="1" x14ac:dyDescent="0.25"/>
  </sheetData>
  <mergeCells count="67">
    <mergeCell ref="A12:A13"/>
    <mergeCell ref="B12:B13"/>
    <mergeCell ref="C12:C13"/>
    <mergeCell ref="D12:D13"/>
    <mergeCell ref="A3:A9"/>
    <mergeCell ref="B3:B9"/>
    <mergeCell ref="C3:C9"/>
    <mergeCell ref="D3:D9"/>
    <mergeCell ref="A10:A11"/>
    <mergeCell ref="B10:B11"/>
    <mergeCell ref="C10:C11"/>
    <mergeCell ref="D10:D11"/>
    <mergeCell ref="F25:F32"/>
    <mergeCell ref="G25:G32"/>
    <mergeCell ref="A17:A24"/>
    <mergeCell ref="B17:B24"/>
    <mergeCell ref="C17:C24"/>
    <mergeCell ref="D17:D24"/>
    <mergeCell ref="E17:E24"/>
    <mergeCell ref="F17:F24"/>
    <mergeCell ref="A67:A68"/>
    <mergeCell ref="B67:B68"/>
    <mergeCell ref="C67:C68"/>
    <mergeCell ref="D67:D68"/>
    <mergeCell ref="A47:G47"/>
    <mergeCell ref="A50:A54"/>
    <mergeCell ref="B50:B54"/>
    <mergeCell ref="C50:C54"/>
    <mergeCell ref="D50:D54"/>
    <mergeCell ref="A48:H48"/>
    <mergeCell ref="H50:H54"/>
    <mergeCell ref="H10:H11"/>
    <mergeCell ref="H12:H13"/>
    <mergeCell ref="A57:A64"/>
    <mergeCell ref="B57:B64"/>
    <mergeCell ref="C57:C64"/>
    <mergeCell ref="D57:D64"/>
    <mergeCell ref="A33:A41"/>
    <mergeCell ref="B33:B41"/>
    <mergeCell ref="C33:C41"/>
    <mergeCell ref="D33:D41"/>
    <mergeCell ref="A42:A45"/>
    <mergeCell ref="B42:B45"/>
    <mergeCell ref="C42:C45"/>
    <mergeCell ref="D42:D45"/>
    <mergeCell ref="G17:G24"/>
    <mergeCell ref="E67:E68"/>
    <mergeCell ref="F67:F68"/>
    <mergeCell ref="G67:G68"/>
    <mergeCell ref="H57:H64"/>
    <mergeCell ref="H67:H68"/>
    <mergeCell ref="H17:H24"/>
    <mergeCell ref="H25:H32"/>
    <mergeCell ref="H33:H41"/>
    <mergeCell ref="H42:H45"/>
    <mergeCell ref="A1:H1"/>
    <mergeCell ref="A14:A16"/>
    <mergeCell ref="B14:B16"/>
    <mergeCell ref="C14:C16"/>
    <mergeCell ref="D14:D16"/>
    <mergeCell ref="H14:H16"/>
    <mergeCell ref="H3:H9"/>
    <mergeCell ref="A25:A32"/>
    <mergeCell ref="B25:B32"/>
    <mergeCell ref="C25:C32"/>
    <mergeCell ref="D25:D32"/>
    <mergeCell ref="E25:E32"/>
  </mergeCells>
  <phoneticPr fontId="8" type="noConversion"/>
  <pageMargins left="0.7" right="0.7" top="0.75" bottom="0.75" header="0.3" footer="0.3"/>
  <pageSetup scale="7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Hoja1 (2)</vt:lpstr>
      <vt:lpstr>Hoja1 (3)</vt:lpstr>
      <vt:lpstr>Hoja5</vt:lpstr>
      <vt:lpstr>lista de 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ibague martin</dc:creator>
  <cp:lastModifiedBy>User</cp:lastModifiedBy>
  <cp:lastPrinted>2022-11-04T16:55:33Z</cp:lastPrinted>
  <dcterms:created xsi:type="dcterms:W3CDTF">2022-05-20T22:49:59Z</dcterms:created>
  <dcterms:modified xsi:type="dcterms:W3CDTF">2022-11-16T13:39:54Z</dcterms:modified>
</cp:coreProperties>
</file>