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物理\IA_1\"/>
    </mc:Choice>
  </mc:AlternateContent>
  <xr:revisionPtr revIDLastSave="0" documentId="13_ncr:1_{6EA16822-984B-4F5C-9452-E0BC672C4E32}" xr6:coauthVersionLast="41" xr6:coauthVersionMax="41" xr10:uidLastSave="{00000000-0000-0000-0000-000000000000}"/>
  <bookViews>
    <workbookView xWindow="0" yWindow="0" windowWidth="13448" windowHeight="10530" activeTab="2" xr2:uid="{CD740AF4-5123-49F5-8AB6-BF32012519C9}"/>
  </bookViews>
  <sheets>
    <sheet name="Sheet1" sheetId="1" r:id="rId1"/>
    <sheet name="Sheet3" sheetId="3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3" l="1"/>
  <c r="D56" i="3"/>
  <c r="E56" i="3"/>
  <c r="F56" i="3"/>
  <c r="G56" i="3"/>
  <c r="H56" i="3"/>
  <c r="B55" i="3"/>
  <c r="B56" i="3"/>
  <c r="C54" i="3"/>
  <c r="D54" i="3"/>
  <c r="E54" i="3"/>
  <c r="F54" i="3"/>
  <c r="G54" i="3"/>
  <c r="H54" i="3"/>
  <c r="B54" i="3"/>
  <c r="B53" i="3"/>
  <c r="B52" i="3"/>
  <c r="AB75" i="4" l="1"/>
  <c r="AA75" i="4"/>
  <c r="B11" i="3"/>
  <c r="S66" i="4"/>
  <c r="C9" i="3"/>
  <c r="D9" i="3"/>
  <c r="E9" i="3"/>
  <c r="F9" i="3"/>
  <c r="G9" i="3"/>
  <c r="H9" i="3"/>
  <c r="B9" i="3"/>
  <c r="D66" i="4"/>
  <c r="E66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D68" i="4"/>
  <c r="AD69" i="4" s="1"/>
  <c r="AD67" i="4"/>
  <c r="AC67" i="4"/>
  <c r="AC68" i="4" s="1"/>
  <c r="AC69" i="4" s="1"/>
  <c r="AB67" i="4"/>
  <c r="AA67" i="4"/>
  <c r="Z67" i="4"/>
  <c r="Y67" i="4"/>
  <c r="Y68" i="4" s="1"/>
  <c r="Y69" i="4" s="1"/>
  <c r="X67" i="4"/>
  <c r="X68" i="4" s="1"/>
  <c r="X69" i="4" s="1"/>
  <c r="W67" i="4"/>
  <c r="V67" i="4"/>
  <c r="U67" i="4"/>
  <c r="T67" i="4"/>
  <c r="T68" i="4" s="1"/>
  <c r="T69" i="4" s="1"/>
  <c r="S67" i="4"/>
  <c r="R67" i="4"/>
  <c r="Q67" i="4"/>
  <c r="P67" i="4"/>
  <c r="O67" i="4"/>
  <c r="O68" i="4" s="1"/>
  <c r="O69" i="4" s="1"/>
  <c r="O71" i="4" s="1"/>
  <c r="N67" i="4"/>
  <c r="M67" i="4"/>
  <c r="M68" i="4" s="1"/>
  <c r="M69" i="4" s="1"/>
  <c r="L67" i="4"/>
  <c r="L68" i="4" s="1"/>
  <c r="L69" i="4" s="1"/>
  <c r="K67" i="4"/>
  <c r="J67" i="4"/>
  <c r="I67" i="4"/>
  <c r="I68" i="4" s="1"/>
  <c r="I69" i="4" s="1"/>
  <c r="H67" i="4"/>
  <c r="H68" i="4" s="1"/>
  <c r="H69" i="4" s="1"/>
  <c r="G67" i="4"/>
  <c r="F67" i="4"/>
  <c r="E67" i="4"/>
  <c r="D67" i="4"/>
  <c r="D68" i="4" s="1"/>
  <c r="D69" i="4" s="1"/>
  <c r="C67" i="4"/>
  <c r="B67" i="4"/>
  <c r="AD66" i="4"/>
  <c r="AC66" i="4"/>
  <c r="AB66" i="4"/>
  <c r="AA66" i="4"/>
  <c r="Z66" i="4"/>
  <c r="Z68" i="4" s="1"/>
  <c r="Z69" i="4" s="1"/>
  <c r="Y66" i="4"/>
  <c r="X66" i="4"/>
  <c r="W66" i="4"/>
  <c r="V66" i="4"/>
  <c r="V68" i="4" s="1"/>
  <c r="V69" i="4" s="1"/>
  <c r="U66" i="4"/>
  <c r="T66" i="4"/>
  <c r="R66" i="4"/>
  <c r="R68" i="4" s="1"/>
  <c r="R69" i="4" s="1"/>
  <c r="Q66" i="4"/>
  <c r="P66" i="4"/>
  <c r="O66" i="4"/>
  <c r="N66" i="4"/>
  <c r="N68" i="4" s="1"/>
  <c r="N69" i="4" s="1"/>
  <c r="M66" i="4"/>
  <c r="L66" i="4"/>
  <c r="K66" i="4"/>
  <c r="J66" i="4"/>
  <c r="J68" i="4" s="1"/>
  <c r="J69" i="4" s="1"/>
  <c r="I66" i="4"/>
  <c r="H66" i="4"/>
  <c r="G66" i="4"/>
  <c r="F66" i="4"/>
  <c r="F68" i="4" s="1"/>
  <c r="F69" i="4" s="1"/>
  <c r="C66" i="4"/>
  <c r="B66" i="4"/>
  <c r="B68" i="4" s="1"/>
  <c r="B69" i="4" s="1"/>
  <c r="Y64" i="4"/>
  <c r="U64" i="4"/>
  <c r="R64" i="4"/>
  <c r="N64" i="4"/>
  <c r="J64" i="4"/>
  <c r="F64" i="4"/>
  <c r="B64" i="4"/>
  <c r="B24" i="3"/>
  <c r="B23" i="3"/>
  <c r="B27" i="3"/>
  <c r="F52" i="3"/>
  <c r="E52" i="3"/>
  <c r="C52" i="3"/>
  <c r="D52" i="3"/>
  <c r="G52" i="3"/>
  <c r="H52" i="3"/>
  <c r="B51" i="3"/>
  <c r="C44" i="3"/>
  <c r="D44" i="3"/>
  <c r="E44" i="3"/>
  <c r="F44" i="3"/>
  <c r="G44" i="3"/>
  <c r="H44" i="3"/>
  <c r="B44" i="3"/>
  <c r="C43" i="3"/>
  <c r="D43" i="3"/>
  <c r="E43" i="3"/>
  <c r="F43" i="3"/>
  <c r="G43" i="3"/>
  <c r="H43" i="3"/>
  <c r="B43" i="3"/>
  <c r="B30" i="3"/>
  <c r="C38" i="3"/>
  <c r="D38" i="3"/>
  <c r="E38" i="3"/>
  <c r="F38" i="3"/>
  <c r="G38" i="3"/>
  <c r="H38" i="3"/>
  <c r="B38" i="3"/>
  <c r="Y16" i="4"/>
  <c r="U16" i="4"/>
  <c r="R16" i="4"/>
  <c r="N16" i="4"/>
  <c r="J16" i="4"/>
  <c r="F16" i="4"/>
  <c r="B16" i="4"/>
  <c r="K19" i="4"/>
  <c r="C18" i="4"/>
  <c r="D18" i="4"/>
  <c r="E18" i="4"/>
  <c r="F18" i="4"/>
  <c r="C19" i="4"/>
  <c r="D19" i="4"/>
  <c r="E19" i="4"/>
  <c r="F19" i="4"/>
  <c r="C22" i="4"/>
  <c r="D22" i="4"/>
  <c r="E22" i="4"/>
  <c r="F22" i="4"/>
  <c r="G18" i="4"/>
  <c r="H18" i="4"/>
  <c r="I18" i="4"/>
  <c r="J18" i="4"/>
  <c r="K18" i="4"/>
  <c r="K20" i="4" s="1"/>
  <c r="K21" i="4" s="1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G19" i="4"/>
  <c r="H19" i="4"/>
  <c r="I19" i="4"/>
  <c r="I20" i="4" s="1"/>
  <c r="I21" i="4" s="1"/>
  <c r="J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B22" i="4"/>
  <c r="B19" i="4"/>
  <c r="B18" i="4"/>
  <c r="C27" i="3"/>
  <c r="D27" i="3"/>
  <c r="E27" i="3"/>
  <c r="F27" i="3"/>
  <c r="G27" i="3"/>
  <c r="H27" i="3"/>
  <c r="C26" i="3"/>
  <c r="D26" i="3"/>
  <c r="E26" i="3"/>
  <c r="F26" i="3"/>
  <c r="G26" i="3"/>
  <c r="H26" i="3"/>
  <c r="B26" i="3"/>
  <c r="C25" i="3"/>
  <c r="D25" i="3"/>
  <c r="E25" i="3"/>
  <c r="F25" i="3"/>
  <c r="G25" i="3"/>
  <c r="H25" i="3"/>
  <c r="B25" i="3"/>
  <c r="C24" i="3"/>
  <c r="D24" i="3"/>
  <c r="E24" i="3"/>
  <c r="F24" i="3"/>
  <c r="G24" i="3"/>
  <c r="H24" i="3"/>
  <c r="C23" i="3"/>
  <c r="D23" i="3"/>
  <c r="E23" i="3"/>
  <c r="F23" i="3"/>
  <c r="G23" i="3"/>
  <c r="H23" i="3"/>
  <c r="C3" i="3"/>
  <c r="D3" i="3"/>
  <c r="E3" i="3"/>
  <c r="F3" i="3"/>
  <c r="G3" i="3"/>
  <c r="H3" i="3"/>
  <c r="B3" i="3"/>
  <c r="AB68" i="4" l="1"/>
  <c r="AB69" i="4" s="1"/>
  <c r="AB71" i="4" s="1"/>
  <c r="AA68" i="4"/>
  <c r="AA69" i="4" s="1"/>
  <c r="AA71" i="4" s="1"/>
  <c r="S68" i="4"/>
  <c r="S69" i="4" s="1"/>
  <c r="S71" i="4" s="1"/>
  <c r="Q68" i="4"/>
  <c r="Q69" i="4" s="1"/>
  <c r="Q71" i="4" s="1"/>
  <c r="P68" i="4"/>
  <c r="P69" i="4" s="1"/>
  <c r="P71" i="4" s="1"/>
  <c r="W68" i="4"/>
  <c r="W69" i="4" s="1"/>
  <c r="W71" i="4" s="1"/>
  <c r="U68" i="4"/>
  <c r="U69" i="4" s="1"/>
  <c r="G68" i="4"/>
  <c r="G69" i="4" s="1"/>
  <c r="G71" i="4" s="1"/>
  <c r="E68" i="4"/>
  <c r="E69" i="4" s="1"/>
  <c r="E71" i="4" s="1"/>
  <c r="C68" i="4"/>
  <c r="C69" i="4" s="1"/>
  <c r="C71" i="4" s="1"/>
  <c r="K68" i="4"/>
  <c r="K69" i="4" s="1"/>
  <c r="K71" i="4" s="1"/>
  <c r="D71" i="4"/>
  <c r="H71" i="4"/>
  <c r="L71" i="4"/>
  <c r="T71" i="4"/>
  <c r="X71" i="4"/>
  <c r="I71" i="4"/>
  <c r="M71" i="4"/>
  <c r="U71" i="4"/>
  <c r="Y71" i="4"/>
  <c r="AC71" i="4"/>
  <c r="B71" i="4"/>
  <c r="F71" i="4"/>
  <c r="J71" i="4"/>
  <c r="N71" i="4"/>
  <c r="R71" i="4"/>
  <c r="V71" i="4"/>
  <c r="Z71" i="4"/>
  <c r="AD71" i="4"/>
  <c r="L20" i="4"/>
  <c r="L21" i="4" s="1"/>
  <c r="C20" i="4"/>
  <c r="C21" i="4" s="1"/>
  <c r="C23" i="4" s="1"/>
  <c r="AA20" i="4"/>
  <c r="AA21" i="4" s="1"/>
  <c r="AA23" i="4" s="1"/>
  <c r="E20" i="4"/>
  <c r="E21" i="4" s="1"/>
  <c r="AC20" i="4"/>
  <c r="AC21" i="4" s="1"/>
  <c r="AC23" i="4" s="1"/>
  <c r="Y20" i="4"/>
  <c r="Y21" i="4" s="1"/>
  <c r="Y23" i="4" s="1"/>
  <c r="Q20" i="4"/>
  <c r="Q21" i="4" s="1"/>
  <c r="Q23" i="4" s="1"/>
  <c r="M20" i="4"/>
  <c r="M21" i="4" s="1"/>
  <c r="M23" i="4" s="1"/>
  <c r="AB20" i="4"/>
  <c r="AB21" i="4" s="1"/>
  <c r="AB23" i="4" s="1"/>
  <c r="T20" i="4"/>
  <c r="T21" i="4" s="1"/>
  <c r="T23" i="4" s="1"/>
  <c r="S20" i="4"/>
  <c r="S21" i="4" s="1"/>
  <c r="S23" i="4" s="1"/>
  <c r="O20" i="4"/>
  <c r="O21" i="4" s="1"/>
  <c r="O23" i="4" s="1"/>
  <c r="X20" i="4"/>
  <c r="X21" i="4" s="1"/>
  <c r="X23" i="4" s="1"/>
  <c r="W20" i="4"/>
  <c r="W21" i="4" s="1"/>
  <c r="W23" i="4" s="1"/>
  <c r="D20" i="4"/>
  <c r="D21" i="4" s="1"/>
  <c r="D23" i="4" s="1"/>
  <c r="K23" i="4"/>
  <c r="F20" i="4"/>
  <c r="F21" i="4" s="1"/>
  <c r="F23" i="4" s="1"/>
  <c r="E23" i="4"/>
  <c r="L23" i="4"/>
  <c r="P20" i="4"/>
  <c r="P21" i="4" s="1"/>
  <c r="P23" i="4" s="1"/>
  <c r="U20" i="4"/>
  <c r="U21" i="4" s="1"/>
  <c r="U23" i="4" s="1"/>
  <c r="H20" i="4"/>
  <c r="H21" i="4" s="1"/>
  <c r="H23" i="4" s="1"/>
  <c r="G20" i="4"/>
  <c r="G21" i="4" s="1"/>
  <c r="G23" i="4" s="1"/>
  <c r="F24" i="4" s="1"/>
  <c r="I23" i="4"/>
  <c r="B20" i="4"/>
  <c r="B21" i="4" s="1"/>
  <c r="B23" i="4" s="1"/>
  <c r="AD20" i="4"/>
  <c r="AD21" i="4" s="1"/>
  <c r="AD23" i="4" s="1"/>
  <c r="Z20" i="4"/>
  <c r="Z21" i="4" s="1"/>
  <c r="Z23" i="4" s="1"/>
  <c r="V20" i="4"/>
  <c r="V21" i="4" s="1"/>
  <c r="V23" i="4" s="1"/>
  <c r="R20" i="4"/>
  <c r="R21" i="4" s="1"/>
  <c r="R23" i="4" s="1"/>
  <c r="N20" i="4"/>
  <c r="N21" i="4" s="1"/>
  <c r="N23" i="4" s="1"/>
  <c r="J20" i="4"/>
  <c r="J21" i="4" s="1"/>
  <c r="J23" i="4" s="1"/>
  <c r="B15" i="3"/>
  <c r="F11" i="3"/>
  <c r="F15" i="3" s="1"/>
  <c r="G11" i="3"/>
  <c r="G15" i="3" s="1"/>
  <c r="H14" i="3"/>
  <c r="G14" i="3"/>
  <c r="F14" i="3"/>
  <c r="E14" i="3"/>
  <c r="D14" i="3"/>
  <c r="C14" i="3"/>
  <c r="C11" i="3"/>
  <c r="C15" i="3" s="1"/>
  <c r="D11" i="3"/>
  <c r="D15" i="3" s="1"/>
  <c r="E11" i="3"/>
  <c r="E15" i="3" s="1"/>
  <c r="H11" i="3"/>
  <c r="H15" i="3" s="1"/>
  <c r="C18" i="3"/>
  <c r="D18" i="3"/>
  <c r="E18" i="3"/>
  <c r="F18" i="3"/>
  <c r="G18" i="3"/>
  <c r="H18" i="3"/>
  <c r="B18" i="3"/>
  <c r="B14" i="3"/>
  <c r="L23" i="1"/>
  <c r="M23" i="1"/>
  <c r="K23" i="1"/>
  <c r="C12" i="1"/>
  <c r="C18" i="1"/>
  <c r="E18" i="1"/>
  <c r="F18" i="1"/>
  <c r="G18" i="1"/>
  <c r="H18" i="1"/>
  <c r="I18" i="1"/>
  <c r="E17" i="1"/>
  <c r="F17" i="1"/>
  <c r="G17" i="1"/>
  <c r="H17" i="1"/>
  <c r="I17" i="1"/>
  <c r="C17" i="1"/>
  <c r="D17" i="1"/>
  <c r="D18" i="1"/>
  <c r="G20" i="1"/>
  <c r="D13" i="1"/>
  <c r="E13" i="1"/>
  <c r="F13" i="1"/>
  <c r="G13" i="1"/>
  <c r="H13" i="1"/>
  <c r="I13" i="1"/>
  <c r="D12" i="1"/>
  <c r="E12" i="1"/>
  <c r="F12" i="1"/>
  <c r="G12" i="1"/>
  <c r="H12" i="1"/>
  <c r="I12" i="1"/>
  <c r="C13" i="1"/>
  <c r="R72" i="4" l="1"/>
  <c r="B72" i="4"/>
  <c r="N72" i="4"/>
  <c r="F72" i="4"/>
  <c r="J72" i="4"/>
  <c r="U72" i="4"/>
  <c r="Y72" i="4"/>
  <c r="B24" i="4"/>
  <c r="R24" i="4"/>
  <c r="U24" i="4"/>
  <c r="J24" i="4"/>
  <c r="Y24" i="4"/>
  <c r="N24" i="4"/>
  <c r="B16" i="3"/>
  <c r="D16" i="3"/>
  <c r="H16" i="3"/>
  <c r="E16" i="3"/>
  <c r="C16" i="3"/>
  <c r="G16" i="3"/>
  <c r="F16" i="3"/>
  <c r="H25" i="1"/>
  <c r="I25" i="1"/>
  <c r="G6" i="1"/>
  <c r="H6" i="1" s="1"/>
  <c r="I6" i="1" s="1"/>
  <c r="F6" i="1"/>
  <c r="C6" i="1"/>
  <c r="I11" i="1" l="1"/>
  <c r="I14" i="1" s="1"/>
  <c r="H11" i="1"/>
  <c r="H14" i="1" s="1"/>
  <c r="G11" i="1"/>
  <c r="G14" i="1" s="1"/>
  <c r="F11" i="1"/>
  <c r="F14" i="1" s="1"/>
  <c r="E11" i="1"/>
  <c r="E14" i="1" s="1"/>
  <c r="D11" i="1"/>
  <c r="D14" i="1" s="1"/>
  <c r="C11" i="1"/>
  <c r="C14" i="1" s="1"/>
  <c r="P15" i="1" l="1"/>
  <c r="W15" i="1"/>
  <c r="J15" i="1"/>
  <c r="I15" i="1"/>
  <c r="H15" i="1"/>
  <c r="D25" i="1" l="1"/>
  <c r="E25" i="1"/>
  <c r="F25" i="1"/>
  <c r="G25" i="1"/>
  <c r="C25" i="1"/>
  <c r="D15" i="1"/>
  <c r="E15" i="1"/>
  <c r="F15" i="1"/>
  <c r="G15" i="1"/>
  <c r="C15" i="1"/>
  <c r="D6" i="1"/>
</calcChain>
</file>

<file path=xl/sharedStrings.xml><?xml version="1.0" encoding="utf-8"?>
<sst xmlns="http://schemas.openxmlformats.org/spreadsheetml/2006/main" count="172" uniqueCount="97">
  <si>
    <t>一个量筒（越大越好），</t>
  </si>
  <si>
    <t>Blu Tack</t>
    <phoneticPr fontId="1" type="noConversion"/>
  </si>
  <si>
    <t>秤</t>
    <phoneticPr fontId="1" type="noConversion"/>
  </si>
  <si>
    <t>水</t>
    <phoneticPr fontId="1" type="noConversion"/>
  </si>
  <si>
    <t>手机</t>
    <phoneticPr fontId="1" type="noConversion"/>
  </si>
  <si>
    <t>秤一定质量的BT，并测出其体积 (displaccement can)</t>
    <phoneticPr fontId="1" type="noConversion"/>
  </si>
  <si>
    <t>volume</t>
    <phoneticPr fontId="1" type="noConversion"/>
  </si>
  <si>
    <t>density</t>
    <phoneticPr fontId="1" type="noConversion"/>
  </si>
  <si>
    <t>weight (g)</t>
    <phoneticPr fontId="1" type="noConversion"/>
  </si>
  <si>
    <t>volume (mL)</t>
    <phoneticPr fontId="1" type="noConversion"/>
  </si>
  <si>
    <t>准备：</t>
    <phoneticPr fontId="1" type="noConversion"/>
  </si>
  <si>
    <t>将：</t>
    <phoneticPr fontId="1" type="noConversion"/>
  </si>
  <si>
    <t>记录：</t>
    <phoneticPr fontId="1" type="noConversion"/>
  </si>
  <si>
    <t>秤出一定量（适量）BT，揉成圆球</t>
    <phoneticPr fontId="1" type="noConversion"/>
  </si>
  <si>
    <t>打开照相机，开始视频录制</t>
    <phoneticPr fontId="1" type="noConversion"/>
  </si>
  <si>
    <t>把球的最顶端放置于刻度水平位置</t>
    <phoneticPr fontId="1" type="noConversion"/>
  </si>
  <si>
    <t>释放，同时计时</t>
    <phoneticPr fontId="1" type="noConversion"/>
  </si>
  <si>
    <t>量筒灌水，做好上下两个标记</t>
    <phoneticPr fontId="1" type="noConversion"/>
  </si>
  <si>
    <t>到达底部标记时按停</t>
    <phoneticPr fontId="1" type="noConversion"/>
  </si>
  <si>
    <t>时间（s)</t>
    <phoneticPr fontId="1" type="noConversion"/>
  </si>
  <si>
    <t>再次用displacement can测出体积</t>
    <phoneticPr fontId="1" type="noConversion"/>
  </si>
  <si>
    <t>距离：</t>
    <phoneticPr fontId="1" type="noConversion"/>
  </si>
  <si>
    <t>速度</t>
    <phoneticPr fontId="1" type="noConversion"/>
  </si>
  <si>
    <t>restart</t>
    <phoneticPr fontId="1" type="noConversion"/>
  </si>
  <si>
    <t>12cm</t>
    <phoneticPr fontId="1" type="noConversion"/>
  </si>
  <si>
    <t>uncertainty</t>
    <phoneticPr fontId="1" type="noConversion"/>
  </si>
  <si>
    <t>Trial 1</t>
    <phoneticPr fontId="1" type="noConversion"/>
  </si>
  <si>
    <t>Trial 2</t>
  </si>
  <si>
    <t>Trial 2</t>
    <phoneticPr fontId="1" type="noConversion"/>
  </si>
  <si>
    <t>Trial 3</t>
  </si>
  <si>
    <t>Trial 4</t>
  </si>
  <si>
    <t>Trial 5</t>
  </si>
  <si>
    <t>Trial 6</t>
  </si>
  <si>
    <t>Trial 7</t>
  </si>
  <si>
    <t>volume (cm^3)</t>
    <phoneticPr fontId="1" type="noConversion"/>
  </si>
  <si>
    <t>density (g/cm^3)</t>
    <phoneticPr fontId="1" type="noConversion"/>
  </si>
  <si>
    <t>A</t>
  </si>
  <si>
    <t>A</t>
    <phoneticPr fontId="1" type="noConversion"/>
  </si>
  <si>
    <t>B</t>
    <phoneticPr fontId="1" type="noConversion"/>
  </si>
  <si>
    <t>Uncertainty</t>
  </si>
  <si>
    <t>weight (g)</t>
  </si>
  <si>
    <r>
      <t>volume (cm</t>
    </r>
    <r>
      <rPr>
        <b/>
        <vertAlign val="superscript"/>
        <sz val="11"/>
        <color rgb="FF000000"/>
        <rFont val="Times New Roman"/>
        <family val="1"/>
      </rPr>
      <t>3</t>
    </r>
    <r>
      <rPr>
        <b/>
        <sz val="11"/>
        <color rgb="FF000000"/>
        <rFont val="Times New Roman"/>
        <family val="1"/>
      </rPr>
      <t>)</t>
    </r>
  </si>
  <si>
    <r>
      <t>density (g/cm</t>
    </r>
    <r>
      <rPr>
        <b/>
        <vertAlign val="superscript"/>
        <sz val="11"/>
        <color rgb="FF000000"/>
        <rFont val="Times New Roman"/>
        <family val="1"/>
      </rPr>
      <t>3</t>
    </r>
    <r>
      <rPr>
        <b/>
        <sz val="11"/>
        <color rgb="FF000000"/>
        <rFont val="Times New Roman"/>
        <family val="1"/>
      </rPr>
      <t>)</t>
    </r>
  </si>
  <si>
    <t>Sphere 1</t>
    <phoneticPr fontId="1" type="noConversion"/>
  </si>
  <si>
    <t>Sphere 2</t>
  </si>
  <si>
    <t>Sphere 3</t>
  </si>
  <si>
    <t>speed</t>
    <phoneticPr fontId="1" type="noConversion"/>
  </si>
  <si>
    <t>frame</t>
    <phoneticPr fontId="1" type="noConversion"/>
  </si>
  <si>
    <t>radius</t>
    <phoneticPr fontId="1" type="noConversion"/>
  </si>
  <si>
    <t>Trials</t>
    <phoneticPr fontId="1" type="noConversion"/>
  </si>
  <si>
    <t>R</t>
    <phoneticPr fontId="1" type="noConversion"/>
  </si>
  <si>
    <t>R^2</t>
    <phoneticPr fontId="1" type="noConversion"/>
  </si>
  <si>
    <t>R^3</t>
    <phoneticPr fontId="1" type="noConversion"/>
  </si>
  <si>
    <t>v1</t>
    <phoneticPr fontId="1" type="noConversion"/>
  </si>
  <si>
    <t>p</t>
    <phoneticPr fontId="1" type="noConversion"/>
  </si>
  <si>
    <t>V (cm3)</t>
    <phoneticPr fontId="1" type="noConversion"/>
  </si>
  <si>
    <t>Re</t>
    <phoneticPr fontId="1" type="noConversion"/>
  </si>
  <si>
    <t>Cd</t>
    <phoneticPr fontId="1" type="noConversion"/>
  </si>
  <si>
    <t>R^(1/2)</t>
    <phoneticPr fontId="1" type="noConversion"/>
  </si>
  <si>
    <t>v</t>
    <phoneticPr fontId="1" type="noConversion"/>
  </si>
  <si>
    <t>R^2.6</t>
    <phoneticPr fontId="1" type="noConversion"/>
  </si>
  <si>
    <t>R^0.6</t>
    <phoneticPr fontId="1" type="noConversion"/>
  </si>
  <si>
    <t>R</t>
    <phoneticPr fontId="1" type="noConversion"/>
  </si>
  <si>
    <t>volume(cm^3)</t>
  </si>
  <si>
    <t>volume(cm^3)</t>
    <phoneticPr fontId="1" type="noConversion"/>
  </si>
  <si>
    <t>starting frame</t>
    <phoneticPr fontId="1" type="noConversion"/>
  </si>
  <si>
    <t>finishing frame</t>
    <phoneticPr fontId="1" type="noConversion"/>
  </si>
  <si>
    <t>distance travelled (m)</t>
    <phoneticPr fontId="1" type="noConversion"/>
  </si>
  <si>
    <t>time (s)</t>
    <phoneticPr fontId="1" type="noConversion"/>
  </si>
  <si>
    <t>velocity (m/s)</t>
    <phoneticPr fontId="1" type="noConversion"/>
  </si>
  <si>
    <t>average velocity (m/s)</t>
    <phoneticPr fontId="1" type="noConversion"/>
  </si>
  <si>
    <t>Radius (cm)</t>
  </si>
  <si>
    <t>Radius (cm)</t>
    <phoneticPr fontId="1" type="noConversion"/>
  </si>
  <si>
    <t>mass (g)</t>
  </si>
  <si>
    <t>mass (g)</t>
    <phoneticPr fontId="1" type="noConversion"/>
  </si>
  <si>
    <t>density (g/cm)</t>
  </si>
  <si>
    <t>density (g/cm)</t>
    <phoneticPr fontId="1" type="noConversion"/>
  </si>
  <si>
    <t>Experiment</t>
  </si>
  <si>
    <t>Experiment</t>
    <phoneticPr fontId="1" type="noConversion"/>
  </si>
  <si>
    <t>uncertainty</t>
    <phoneticPr fontId="1" type="noConversion"/>
  </si>
  <si>
    <t>Radius (m)</t>
    <phoneticPr fontId="1" type="noConversion"/>
  </si>
  <si>
    <t>n</t>
    <phoneticPr fontId="1" type="noConversion"/>
  </si>
  <si>
    <t>density (kg/m)</t>
    <phoneticPr fontId="1" type="noConversion"/>
  </si>
  <si>
    <t>density difference with water</t>
    <phoneticPr fontId="1" type="noConversion"/>
  </si>
  <si>
    <t>g</t>
    <phoneticPr fontId="1" type="noConversion"/>
  </si>
  <si>
    <t>pf</t>
    <phoneticPr fontId="1" type="noConversion"/>
  </si>
  <si>
    <t>1*10^3</t>
    <phoneticPr fontId="1" type="noConversion"/>
  </si>
  <si>
    <t>Average velocity</t>
    <phoneticPr fontId="1" type="noConversion"/>
  </si>
  <si>
    <t>Theoretical velocity</t>
    <phoneticPr fontId="1" type="noConversion"/>
  </si>
  <si>
    <t>coefficient 1</t>
    <phoneticPr fontId="1" type="noConversion"/>
  </si>
  <si>
    <t>v0.6 coeffiecient</t>
    <phoneticPr fontId="1" type="noConversion"/>
  </si>
  <si>
    <t>c2</t>
    <phoneticPr fontId="1" type="noConversion"/>
  </si>
  <si>
    <t>v1.6 c</t>
    <phoneticPr fontId="1" type="noConversion"/>
  </si>
  <si>
    <t>c3</t>
    <phoneticPr fontId="1" type="noConversion"/>
  </si>
  <si>
    <t>v2 c</t>
    <phoneticPr fontId="1" type="noConversion"/>
  </si>
  <si>
    <t>Experiment No.</t>
    <phoneticPr fontId="1" type="noConversion"/>
  </si>
  <si>
    <t>Mass 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</si>
</sst>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00_ "/>
    <numFmt numFmtId="178" formatCode="0.0000_);[Red]\(0.0000\)"/>
    <numFmt numFmtId="179" formatCode="0.00_);[Red]\(0.00\)"/>
    <numFmt numFmtId="180" formatCode="0.000_);[Red]\(0.000\)"/>
    <numFmt numFmtId="181" formatCode="0.0000_ "/>
    <numFmt numFmtId="182" formatCode="0.0E+00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 style="medium">
        <color rgb="FFFFFFF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2" borderId="2" xfId="0" applyFont="1" applyFill="1" applyBorder="1" applyAlignment="1">
      <alignment vertical="top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vertical="top"/>
    </xf>
    <xf numFmtId="0" fontId="7" fillId="4" borderId="6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top"/>
    </xf>
    <xf numFmtId="0" fontId="6" fillId="2" borderId="8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177" fontId="5" fillId="4" borderId="6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77" fontId="5" fillId="5" borderId="6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5" fillId="7" borderId="9" xfId="0" applyFont="1" applyFill="1" applyBorder="1" applyAlignment="1">
      <alignment vertical="top"/>
    </xf>
    <xf numFmtId="0" fontId="5" fillId="8" borderId="9" xfId="0" applyFont="1" applyFill="1" applyBorder="1" applyAlignment="1">
      <alignment vertical="top"/>
    </xf>
    <xf numFmtId="0" fontId="5" fillId="9" borderId="9" xfId="0" applyFont="1" applyFill="1" applyBorder="1" applyAlignment="1">
      <alignment vertical="top"/>
    </xf>
    <xf numFmtId="0" fontId="5" fillId="10" borderId="9" xfId="0" applyFont="1" applyFill="1" applyBorder="1" applyAlignment="1">
      <alignment vertical="top"/>
    </xf>
    <xf numFmtId="0" fontId="5" fillId="11" borderId="9" xfId="0" applyFont="1" applyFill="1" applyBorder="1" applyAlignment="1">
      <alignment vertical="top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16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81" fontId="0" fillId="0" borderId="1" xfId="0" applyNumberFormat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27" xfId="0" applyNumberFormat="1" applyBorder="1" applyAlignment="1">
      <alignment horizontal="center" vertical="center"/>
    </xf>
    <xf numFmtId="180" fontId="0" fillId="0" borderId="28" xfId="0" applyNumberFormat="1" applyBorder="1" applyAlignment="1">
      <alignment horizontal="center" vertical="center"/>
    </xf>
    <xf numFmtId="180" fontId="0" fillId="0" borderId="29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0" fillId="0" borderId="3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Sheet1!$C$16:$I$16</c:f>
              <c:numCache>
                <c:formatCode>General</c:formatCode>
                <c:ptCount val="7"/>
                <c:pt idx="0" formatCode="0.00000_ ">
                  <c:v>0.33795425519563449</c:v>
                </c:pt>
                <c:pt idx="1">
                  <c:v>0.28652443362666169</c:v>
                </c:pt>
                <c:pt idx="2">
                  <c:v>0.3014</c:v>
                </c:pt>
                <c:pt idx="3">
                  <c:v>0.35909999999999997</c:v>
                </c:pt>
                <c:pt idx="4">
                  <c:v>0.32179999999999997</c:v>
                </c:pt>
                <c:pt idx="5">
                  <c:v>0.36009999999999998</c:v>
                </c:pt>
                <c:pt idx="6">
                  <c:v>0.38969999999999999</c:v>
                </c:pt>
              </c:numCache>
            </c:numRef>
          </c:xVal>
          <c:yVal>
            <c:numRef>
              <c:f>Sheet1!$C$14:$I$14</c:f>
              <c:numCache>
                <c:formatCode>General</c:formatCode>
                <c:ptCount val="7"/>
                <c:pt idx="0">
                  <c:v>0.35873129619616384</c:v>
                </c:pt>
                <c:pt idx="1">
                  <c:v>0.17246001926491233</c:v>
                </c:pt>
                <c:pt idx="2">
                  <c:v>0.27376321600357756</c:v>
                </c:pt>
                <c:pt idx="3">
                  <c:v>0.56945043695570596</c:v>
                </c:pt>
                <c:pt idx="4">
                  <c:v>0.41008075073488337</c:v>
                </c:pt>
                <c:pt idx="5">
                  <c:v>0.50427615546313598</c:v>
                </c:pt>
                <c:pt idx="6">
                  <c:v>0.63108393324676493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D-4F2C-904E-D86010B32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2248"/>
        <c:axId val="495572168"/>
      </c:scatterChart>
      <c:valAx>
        <c:axId val="31399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72168"/>
        <c:crosses val="autoZero"/>
        <c:crossBetween val="midCat"/>
      </c:valAx>
      <c:valAx>
        <c:axId val="4955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99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V,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Sheet1!$C$16:$I$16</c:f>
              <c:numCache>
                <c:formatCode>General</c:formatCode>
                <c:ptCount val="7"/>
                <c:pt idx="0" formatCode="0.00000_ ">
                  <c:v>0.33795425519563449</c:v>
                </c:pt>
                <c:pt idx="1">
                  <c:v>0.28652443362666169</c:v>
                </c:pt>
                <c:pt idx="2">
                  <c:v>0.3014</c:v>
                </c:pt>
                <c:pt idx="3">
                  <c:v>0.35909999999999997</c:v>
                </c:pt>
                <c:pt idx="4">
                  <c:v>0.32179999999999997</c:v>
                </c:pt>
                <c:pt idx="5">
                  <c:v>0.36009999999999998</c:v>
                </c:pt>
                <c:pt idx="6">
                  <c:v>0.38969999999999999</c:v>
                </c:pt>
              </c:numCache>
            </c:numRef>
          </c:xVal>
          <c:yVal>
            <c:numRef>
              <c:f>Sheet1!$C$11:$I$11</c:f>
              <c:numCache>
                <c:formatCode>General</c:formatCode>
                <c:ptCount val="7"/>
                <c:pt idx="0">
                  <c:v>0.90000000000000036</c:v>
                </c:pt>
                <c:pt idx="1">
                  <c:v>0.30000000000000027</c:v>
                </c:pt>
                <c:pt idx="2">
                  <c:v>0.59999999999999964</c:v>
                </c:pt>
                <c:pt idx="3">
                  <c:v>1.8000000000000003</c:v>
                </c:pt>
                <c:pt idx="4">
                  <c:v>1.0999999999999996</c:v>
                </c:pt>
                <c:pt idx="5">
                  <c:v>1.5</c:v>
                </c:pt>
                <c:pt idx="6">
                  <c:v>2.0999999999999996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7-455E-B016-4AB2A0B6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44224"/>
        <c:axId val="313644880"/>
      </c:scatterChart>
      <c:valAx>
        <c:axId val="3136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644880"/>
        <c:crosses val="autoZero"/>
        <c:crossBetween val="midCat"/>
      </c:valAx>
      <c:valAx>
        <c:axId val="3136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6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Sheet1!$C$12:$I$12</c:f>
              <c:numCache>
                <c:formatCode>General</c:formatCode>
                <c:ptCount val="7"/>
                <c:pt idx="0">
                  <c:v>0.2148591768391612</c:v>
                </c:pt>
                <c:pt idx="1">
                  <c:v>7.161972561305377E-2</c:v>
                </c:pt>
                <c:pt idx="2">
                  <c:v>0.14323945122610734</c:v>
                </c:pt>
                <c:pt idx="3">
                  <c:v>0.42971835367832228</c:v>
                </c:pt>
                <c:pt idx="4">
                  <c:v>0.26260566058119683</c:v>
                </c:pt>
                <c:pt idx="5">
                  <c:v>0.35809862806526854</c:v>
                </c:pt>
                <c:pt idx="6">
                  <c:v>0.50133807929137586</c:v>
                </c:pt>
              </c:numCache>
            </c:numRef>
          </c:xVal>
          <c:yVal>
            <c:numRef>
              <c:f>Sheet1!$C$16:$I$16</c:f>
              <c:numCache>
                <c:formatCode>General</c:formatCode>
                <c:ptCount val="7"/>
                <c:pt idx="0" formatCode="0.00000_ ">
                  <c:v>0.33795425519563449</c:v>
                </c:pt>
                <c:pt idx="1">
                  <c:v>0.28652443362666169</c:v>
                </c:pt>
                <c:pt idx="2">
                  <c:v>0.3014</c:v>
                </c:pt>
                <c:pt idx="3">
                  <c:v>0.35909999999999997</c:v>
                </c:pt>
                <c:pt idx="4">
                  <c:v>0.32179999999999997</c:v>
                </c:pt>
                <c:pt idx="5">
                  <c:v>0.36009999999999998</c:v>
                </c:pt>
                <c:pt idx="6">
                  <c:v>0.38969999999999999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A-4BEA-AB96-70B7AE49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85176"/>
        <c:axId val="494181896"/>
      </c:scatterChart>
      <c:valAx>
        <c:axId val="49418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81896"/>
        <c:crosses val="autoZero"/>
        <c:crossBetween val="midCat"/>
      </c:valAx>
      <c:valAx>
        <c:axId val="4941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8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Effect</a:t>
            </a:r>
            <a:r>
              <a:rPr lang="en-US" altLang="zh-CN" baseline="0"/>
              <a:t> of radius on experimental</a:t>
            </a:r>
            <a:r>
              <a:rPr lang="en-US" altLang="zh-CN"/>
              <a:t> and theoretical falling</a:t>
            </a:r>
            <a:r>
              <a:rPr lang="en-US" altLang="zh-CN" baseline="0"/>
              <a:t> speed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981244466331722"/>
          <c:y val="0.24787191810874309"/>
          <c:w val="0.55296342670934684"/>
          <c:h val="0.55355921921458917"/>
        </c:manualLayout>
      </c:layout>
      <c:scatterChart>
        <c:scatterStyle val="lineMarker"/>
        <c:varyColors val="0"/>
        <c:ser>
          <c:idx val="0"/>
          <c:order val="0"/>
          <c:tx>
            <c:v>Experimental speed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Sheet3!$B$42:$H$42</c:f>
              <c:numCache>
                <c:formatCode>General</c:formatCode>
                <c:ptCount val="7"/>
                <c:pt idx="0">
                  <c:v>4.15E-3</c:v>
                </c:pt>
                <c:pt idx="1">
                  <c:v>5.2300000000000003E-3</c:v>
                </c:pt>
                <c:pt idx="2">
                  <c:v>5.9899999999999997E-3</c:v>
                </c:pt>
                <c:pt idx="3">
                  <c:v>6.4000000000000003E-3</c:v>
                </c:pt>
                <c:pt idx="4">
                  <c:v>7.0999999999999995E-3</c:v>
                </c:pt>
                <c:pt idx="5">
                  <c:v>7.5500000000000003E-3</c:v>
                </c:pt>
                <c:pt idx="6">
                  <c:v>7.9400000000000009E-3</c:v>
                </c:pt>
              </c:numCache>
            </c:numRef>
          </c:xVal>
          <c:yVal>
            <c:numRef>
              <c:f>Sheet3!$B$45:$H$45</c:f>
              <c:numCache>
                <c:formatCode>0.00_ </c:formatCode>
                <c:ptCount val="7"/>
                <c:pt idx="0">
                  <c:v>0.3</c:v>
                </c:pt>
                <c:pt idx="1">
                  <c:v>0.31</c:v>
                </c:pt>
                <c:pt idx="2">
                  <c:v>0.35</c:v>
                </c:pt>
                <c:pt idx="3">
                  <c:v>0.34</c:v>
                </c:pt>
                <c:pt idx="4">
                  <c:v>0.37</c:v>
                </c:pt>
                <c:pt idx="5">
                  <c:v>0.38</c:v>
                </c:pt>
                <c:pt idx="6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2A3-B5CF-E097067E2C0A}"/>
            </c:ext>
          </c:extLst>
        </c:ser>
        <c:ser>
          <c:idx val="1"/>
          <c:order val="1"/>
          <c:tx>
            <c:v>Theoretical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Sheet3!$B$42:$H$42</c:f>
              <c:numCache>
                <c:formatCode>General</c:formatCode>
                <c:ptCount val="7"/>
                <c:pt idx="0">
                  <c:v>4.15E-3</c:v>
                </c:pt>
                <c:pt idx="1">
                  <c:v>5.2300000000000003E-3</c:v>
                </c:pt>
                <c:pt idx="2">
                  <c:v>5.9899999999999997E-3</c:v>
                </c:pt>
                <c:pt idx="3">
                  <c:v>6.4000000000000003E-3</c:v>
                </c:pt>
                <c:pt idx="4">
                  <c:v>7.0999999999999995E-3</c:v>
                </c:pt>
                <c:pt idx="5">
                  <c:v>7.5500000000000003E-3</c:v>
                </c:pt>
                <c:pt idx="6">
                  <c:v>7.9400000000000009E-3</c:v>
                </c:pt>
              </c:numCache>
            </c:numRef>
          </c:xVal>
          <c:yVal>
            <c:numRef>
              <c:f>Sheet3!$B$46:$H$46</c:f>
              <c:numCache>
                <c:formatCode>General</c:formatCode>
                <c:ptCount val="7"/>
                <c:pt idx="0">
                  <c:v>0.28999999999999998</c:v>
                </c:pt>
                <c:pt idx="1">
                  <c:v>0.39</c:v>
                </c:pt>
                <c:pt idx="2">
                  <c:v>0.49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0.62</c:v>
                </c:pt>
                <c:pt idx="6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2-42A3-B5CF-E097067E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81384"/>
        <c:axId val="536682368"/>
      </c:scatterChart>
      <c:valAx>
        <c:axId val="53668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Radius</a:t>
                </a:r>
                <a:r>
                  <a:rPr lang="en-US" altLang="zh-CN" baseline="0"/>
                  <a:t> (m)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24088045171016"/>
              <c:y val="0.87440601441144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682368"/>
        <c:crosses val="autoZero"/>
        <c:crossBetween val="midCat"/>
      </c:valAx>
      <c:valAx>
        <c:axId val="5366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68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82402435205126"/>
          <c:y val="0.59799587460113102"/>
          <c:w val="0.26923770011943782"/>
          <c:h val="0.23160951795658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Effect</a:t>
            </a:r>
            <a:r>
              <a:rPr lang="en-US" altLang="zh-CN" baseline="0"/>
              <a:t> of radius on t</a:t>
            </a:r>
            <a:r>
              <a:rPr lang="en-US" altLang="zh-CN"/>
              <a:t>heoretical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Sheet3!$A$46</c:f>
              <c:strCache>
                <c:ptCount val="1"/>
                <c:pt idx="0">
                  <c:v>Theoretical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Sheet3!$B$42:$H$42</c:f>
              <c:numCache>
                <c:formatCode>General</c:formatCode>
                <c:ptCount val="7"/>
                <c:pt idx="0">
                  <c:v>4.15E-3</c:v>
                </c:pt>
                <c:pt idx="1">
                  <c:v>5.2300000000000003E-3</c:v>
                </c:pt>
                <c:pt idx="2">
                  <c:v>5.9899999999999997E-3</c:v>
                </c:pt>
                <c:pt idx="3">
                  <c:v>6.4000000000000003E-3</c:v>
                </c:pt>
                <c:pt idx="4">
                  <c:v>7.0999999999999995E-3</c:v>
                </c:pt>
                <c:pt idx="5">
                  <c:v>7.5500000000000003E-3</c:v>
                </c:pt>
                <c:pt idx="6">
                  <c:v>7.9400000000000009E-3</c:v>
                </c:pt>
              </c:numCache>
            </c:numRef>
          </c:xVal>
          <c:yVal>
            <c:numRef>
              <c:f>Sheet3!$B$46:$H$46</c:f>
              <c:numCache>
                <c:formatCode>General</c:formatCode>
                <c:ptCount val="7"/>
                <c:pt idx="0">
                  <c:v>0.28999999999999998</c:v>
                </c:pt>
                <c:pt idx="1">
                  <c:v>0.39</c:v>
                </c:pt>
                <c:pt idx="2">
                  <c:v>0.49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0.62</c:v>
                </c:pt>
                <c:pt idx="6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C-440A-BF2A-81CA1EE5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60520"/>
        <c:axId val="607361832"/>
      </c:scatterChart>
      <c:valAx>
        <c:axId val="60736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61832"/>
        <c:crosses val="autoZero"/>
        <c:crossBetween val="midCat"/>
      </c:valAx>
      <c:valAx>
        <c:axId val="6073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6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average velocity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Sheet4!$B$14:$AD$14</c:f>
              <c:numCache>
                <c:formatCode>0.00_ </c:formatCode>
                <c:ptCount val="29"/>
                <c:pt idx="0">
                  <c:v>0.17246</c:v>
                </c:pt>
                <c:pt idx="4">
                  <c:v>0.27376299999999998</c:v>
                </c:pt>
                <c:pt idx="8">
                  <c:v>0.35873100000000002</c:v>
                </c:pt>
                <c:pt idx="12">
                  <c:v>0.41008099999999997</c:v>
                </c:pt>
                <c:pt idx="16">
                  <c:v>0.50427599999999995</c:v>
                </c:pt>
                <c:pt idx="19">
                  <c:v>0.56845000000000001</c:v>
                </c:pt>
                <c:pt idx="23">
                  <c:v>0.63108399999999998</c:v>
                </c:pt>
              </c:numCache>
            </c:numRef>
          </c:xVal>
          <c:yVal>
            <c:numRef>
              <c:f>Sheet4!$B$24:$AD$24</c:f>
              <c:numCache>
                <c:formatCode>General</c:formatCode>
                <c:ptCount val="29"/>
                <c:pt idx="0">
                  <c:v>0.29925868725868721</c:v>
                </c:pt>
                <c:pt idx="4">
                  <c:v>0.31455805388641206</c:v>
                </c:pt>
                <c:pt idx="8">
                  <c:v>0.34718605990783402</c:v>
                </c:pt>
                <c:pt idx="12">
                  <c:v>0.34294354838709673</c:v>
                </c:pt>
                <c:pt idx="16">
                  <c:v>0.37270935960591128</c:v>
                </c:pt>
                <c:pt idx="19">
                  <c:v>0.37923926161506522</c:v>
                </c:pt>
                <c:pt idx="23">
                  <c:v>0.41092734872601472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3-4E1B-9510-55ABE244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75648"/>
        <c:axId val="543274992"/>
      </c:scatterChart>
      <c:valAx>
        <c:axId val="5432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74992"/>
        <c:crosses val="autoZero"/>
        <c:crossBetween val="midCat"/>
      </c:valAx>
      <c:valAx>
        <c:axId val="543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Sheet4!$A$72</c:f>
              <c:strCache>
                <c:ptCount val="1"/>
                <c:pt idx="0">
                  <c:v>average velocity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Sheet4!$B$62:$AD$62</c:f>
              <c:numCache>
                <c:formatCode>0.00_ </c:formatCode>
                <c:ptCount val="29"/>
                <c:pt idx="0">
                  <c:v>0.17246</c:v>
                </c:pt>
                <c:pt idx="4">
                  <c:v>0.27376299999999998</c:v>
                </c:pt>
                <c:pt idx="8">
                  <c:v>0.35873100000000002</c:v>
                </c:pt>
                <c:pt idx="12">
                  <c:v>0.41008099999999997</c:v>
                </c:pt>
                <c:pt idx="16">
                  <c:v>0.50427599999999995</c:v>
                </c:pt>
                <c:pt idx="19">
                  <c:v>0.56845000000000001</c:v>
                </c:pt>
                <c:pt idx="23">
                  <c:v>0.63108399999999998</c:v>
                </c:pt>
              </c:numCache>
            </c:numRef>
          </c:xVal>
          <c:yVal>
            <c:numRef>
              <c:f>Sheet4!$B$72:$AD$72</c:f>
              <c:numCache>
                <c:formatCode>General</c:formatCode>
                <c:ptCount val="29"/>
                <c:pt idx="0">
                  <c:v>0.31346938775510208</c:v>
                </c:pt>
                <c:pt idx="4">
                  <c:v>0.33497432799758381</c:v>
                </c:pt>
                <c:pt idx="8">
                  <c:v>0.36081646106036347</c:v>
                </c:pt>
                <c:pt idx="12">
                  <c:v>0.36242026266416505</c:v>
                </c:pt>
                <c:pt idx="16">
                  <c:v>0.37641025641025644</c:v>
                </c:pt>
                <c:pt idx="19">
                  <c:v>0.38150782361308677</c:v>
                </c:pt>
                <c:pt idx="23">
                  <c:v>0.42478414690938404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D-49B1-AEC6-696AE8C2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28440"/>
        <c:axId val="670728768"/>
      </c:scatterChart>
      <c:valAx>
        <c:axId val="67072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728768"/>
        <c:crosses val="autoZero"/>
        <c:crossBetween val="midCat"/>
      </c:valAx>
      <c:valAx>
        <c:axId val="670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72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177214</xdr:colOff>
      <xdr:row>2</xdr:row>
      <xdr:rowOff>18867</xdr:rowOff>
    </xdr:from>
    <xdr:to>
      <xdr:col>16</xdr:col>
      <xdr:colOff>166250</xdr:colOff>
      <xdr:row>20</xdr:row>
      <xdr:rowOff>155563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74A4D2-509D-4671-9D05-198EEC99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531849</xdr:colOff>
      <xdr:row>21</xdr:row>
      <xdr:rowOff>63844</xdr:rowOff>
    </xdr:from>
    <xdr:to>
      <xdr:col>8</xdr:col>
      <xdr:colOff>533462</xdr:colOff>
      <xdr:row>37</xdr:row>
      <xdr:rowOff>9389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F214EB-B12A-4AFE-90B2-9015C111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37770</xdr:colOff>
      <xdr:row>17</xdr:row>
      <xdr:rowOff>114628</xdr:rowOff>
    </xdr:from>
    <xdr:to>
      <xdr:col>23</xdr:col>
      <xdr:colOff>88133</xdr:colOff>
      <xdr:row>33</xdr:row>
      <xdr:rowOff>55070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76E520-C933-4BA3-A034-AFB480F01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772582</xdr:colOff>
      <xdr:row>57</xdr:row>
      <xdr:rowOff>115358</xdr:rowOff>
    </xdr:from>
    <xdr:to>
      <xdr:col>12</xdr:col>
      <xdr:colOff>238124</xdr:colOff>
      <xdr:row>73</xdr:row>
      <xdr:rowOff>64558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8F042F-F7EA-45C0-A03D-78415D322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238124</xdr:colOff>
      <xdr:row>48</xdr:row>
      <xdr:rowOff>110067</xdr:rowOff>
    </xdr:from>
    <xdr:to>
      <xdr:col>19</xdr:col>
      <xdr:colOff>291040</xdr:colOff>
      <xdr:row>64</xdr:row>
      <xdr:rowOff>59267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5C0DA2-8A8A-46AF-94D4-736873D5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519299</xdr:colOff>
      <xdr:row>25</xdr:row>
      <xdr:rowOff>142442</xdr:rowOff>
    </xdr:from>
    <xdr:to>
      <xdr:col>9</xdr:col>
      <xdr:colOff>570960</xdr:colOff>
      <xdr:row>41</xdr:row>
      <xdr:rowOff>44286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2324F8-814E-4764-8E09-2D7AFED39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100209</xdr:colOff>
      <xdr:row>54</xdr:row>
      <xdr:rowOff>131562</xdr:rowOff>
    </xdr:from>
    <xdr:to>
      <xdr:col>39</xdr:col>
      <xdr:colOff>157755</xdr:colOff>
      <xdr:row>70</xdr:row>
      <xdr:rowOff>17262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83F74B-BDBE-4B99-B5C1-77E0E2AA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5DBA-0404-497A-9A18-0352067715FE}">
  <dimension ref="A1:AL46"/>
  <sheetViews>
    <sheetView zoomScale="67" zoomScaleNormal="84" workbookViewId="0">
      <selection activeCell="I9" sqref="I9"/>
    </sheetView>
  </sheetViews>
  <sheetFormatPr defaultRowHeight="13.9" x14ac:dyDescent="0.4"/>
  <cols>
    <col min="8" max="8" width="9.3984375" customWidth="1"/>
    <col min="10" max="10" width="9.265625" bestFit="1" customWidth="1"/>
    <col min="11" max="11" width="9.265625" customWidth="1"/>
  </cols>
  <sheetData>
    <row r="1" spans="1:23" x14ac:dyDescent="0.4">
      <c r="A1" t="s">
        <v>10</v>
      </c>
      <c r="B1" s="3" t="s">
        <v>0</v>
      </c>
      <c r="C1" s="4" t="s">
        <v>1</v>
      </c>
      <c r="D1" s="4" t="s">
        <v>2</v>
      </c>
      <c r="E1" s="4" t="s">
        <v>3</v>
      </c>
      <c r="F1" t="s">
        <v>4</v>
      </c>
      <c r="G1" s="2"/>
    </row>
    <row r="2" spans="1:23" x14ac:dyDescent="0.4">
      <c r="A2" t="s">
        <v>11</v>
      </c>
      <c r="B2" t="s">
        <v>17</v>
      </c>
    </row>
    <row r="3" spans="1:23" x14ac:dyDescent="0.4">
      <c r="A3" t="s">
        <v>12</v>
      </c>
      <c r="B3" t="s">
        <v>21</v>
      </c>
      <c r="C3">
        <v>13.52</v>
      </c>
      <c r="D3">
        <v>0.05</v>
      </c>
      <c r="I3" t="s">
        <v>24</v>
      </c>
    </row>
    <row r="4" spans="1:23" x14ac:dyDescent="0.4">
      <c r="B4" t="s">
        <v>5</v>
      </c>
    </row>
    <row r="5" spans="1:23" x14ac:dyDescent="0.4">
      <c r="A5" t="s">
        <v>12</v>
      </c>
      <c r="B5" s="1" t="s">
        <v>8</v>
      </c>
      <c r="C5" s="1" t="s">
        <v>9</v>
      </c>
      <c r="D5" s="1" t="s">
        <v>7</v>
      </c>
    </row>
    <row r="6" spans="1:23" x14ac:dyDescent="0.4">
      <c r="B6" s="1">
        <v>32.369999999999997</v>
      </c>
      <c r="C6" s="1">
        <f>67.5-50</f>
        <v>17.5</v>
      </c>
      <c r="D6" s="1">
        <f>B6/C6</f>
        <v>1.8497142857142856</v>
      </c>
      <c r="F6">
        <f>32.38/17</f>
        <v>1.9047058823529412</v>
      </c>
      <c r="G6">
        <f>32.36/18</f>
        <v>1.7977777777777777</v>
      </c>
      <c r="H6">
        <f>F6-G6</f>
        <v>0.10692810457516355</v>
      </c>
      <c r="I6">
        <f>1/2*H6</f>
        <v>5.3464052287581776E-2</v>
      </c>
    </row>
    <row r="7" spans="1:23" x14ac:dyDescent="0.4">
      <c r="B7" t="s">
        <v>13</v>
      </c>
    </row>
    <row r="8" spans="1:23" x14ac:dyDescent="0.4"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</row>
    <row r="9" spans="1:23" x14ac:dyDescent="0.4">
      <c r="B9" t="s">
        <v>8</v>
      </c>
      <c r="C9">
        <v>1.64</v>
      </c>
      <c r="D9">
        <v>0.53</v>
      </c>
      <c r="E9">
        <v>1.06</v>
      </c>
      <c r="F9">
        <v>3.2</v>
      </c>
      <c r="G9">
        <v>2.0499999999999998</v>
      </c>
      <c r="H9">
        <v>2.65</v>
      </c>
      <c r="I9">
        <v>3.7</v>
      </c>
    </row>
    <row r="10" spans="1:23" x14ac:dyDescent="0.4">
      <c r="B10" t="s">
        <v>20</v>
      </c>
    </row>
    <row r="11" spans="1:23" x14ac:dyDescent="0.4">
      <c r="B11" t="s">
        <v>6</v>
      </c>
      <c r="C11">
        <f>6-5.1</f>
        <v>0.90000000000000036</v>
      </c>
      <c r="D11">
        <f>3.6-3.3</f>
        <v>0.30000000000000027</v>
      </c>
      <c r="E11">
        <f>5-4.4</f>
        <v>0.59999999999999964</v>
      </c>
      <c r="F11">
        <f>5.4-3.6</f>
        <v>1.8000000000000003</v>
      </c>
      <c r="G11">
        <f>5.5-4.4</f>
        <v>1.0999999999999996</v>
      </c>
      <c r="H11">
        <f>5.9-4.4</f>
        <v>1.5</v>
      </c>
      <c r="I11">
        <f>6.6-4.5</f>
        <v>2.0999999999999996</v>
      </c>
    </row>
    <row r="12" spans="1:23" x14ac:dyDescent="0.4">
      <c r="C12">
        <f>C11*3/4/3.1415926</f>
        <v>0.2148591768391612</v>
      </c>
      <c r="D12">
        <f t="shared" ref="D12:I12" si="0">D11*3/4/3.1415926</f>
        <v>7.161972561305377E-2</v>
      </c>
      <c r="E12">
        <f t="shared" si="0"/>
        <v>0.14323945122610734</v>
      </c>
      <c r="F12">
        <f t="shared" si="0"/>
        <v>0.42971835367832228</v>
      </c>
      <c r="G12">
        <f t="shared" si="0"/>
        <v>0.26260566058119683</v>
      </c>
      <c r="H12">
        <f t="shared" si="0"/>
        <v>0.35809862806526854</v>
      </c>
      <c r="I12">
        <f t="shared" si="0"/>
        <v>0.50133807929137586</v>
      </c>
    </row>
    <row r="13" spans="1:23" x14ac:dyDescent="0.4">
      <c r="B13" t="s">
        <v>48</v>
      </c>
      <c r="C13">
        <f>C12^(1/3)</f>
        <v>0.59894181710387751</v>
      </c>
      <c r="D13">
        <f t="shared" ref="D13:I13" si="1">D12^(1/3)</f>
        <v>0.41528306156902933</v>
      </c>
      <c r="E13">
        <f t="shared" si="1"/>
        <v>0.5232238709356084</v>
      </c>
      <c r="F13">
        <f t="shared" si="1"/>
        <v>0.75461940303146036</v>
      </c>
      <c r="G13">
        <f t="shared" si="1"/>
        <v>0.64037548001025602</v>
      </c>
      <c r="H13">
        <f t="shared" si="1"/>
        <v>0.71012404634529769</v>
      </c>
      <c r="I13">
        <f t="shared" si="1"/>
        <v>0.79440791815258183</v>
      </c>
    </row>
    <row r="14" spans="1:23" x14ac:dyDescent="0.4">
      <c r="C14">
        <f t="shared" ref="C14:I14" si="2">((3*C11/4)/PI())^(2/3)</f>
        <v>0.35873129619616384</v>
      </c>
      <c r="D14">
        <f t="shared" si="2"/>
        <v>0.17246001926491233</v>
      </c>
      <c r="E14">
        <f t="shared" si="2"/>
        <v>0.27376321600357756</v>
      </c>
      <c r="F14">
        <f t="shared" si="2"/>
        <v>0.56945043695570596</v>
      </c>
      <c r="G14">
        <f t="shared" si="2"/>
        <v>0.41008075073488337</v>
      </c>
      <c r="H14">
        <f t="shared" si="2"/>
        <v>0.50427615546313598</v>
      </c>
      <c r="I14">
        <f t="shared" si="2"/>
        <v>0.63108393324676493</v>
      </c>
    </row>
    <row r="15" spans="1:23" x14ac:dyDescent="0.4">
      <c r="B15" t="s">
        <v>7</v>
      </c>
      <c r="C15">
        <f t="shared" ref="C15:J15" si="3">C9/C11</f>
        <v>1.8222222222222213</v>
      </c>
      <c r="D15">
        <f t="shared" si="3"/>
        <v>1.7666666666666653</v>
      </c>
      <c r="E15">
        <f t="shared" si="3"/>
        <v>1.7666666666666677</v>
      </c>
      <c r="F15">
        <f t="shared" si="3"/>
        <v>1.7777777777777777</v>
      </c>
      <c r="G15">
        <f t="shared" si="3"/>
        <v>1.863636363636364</v>
      </c>
      <c r="H15">
        <f t="shared" si="3"/>
        <v>1.7666666666666666</v>
      </c>
      <c r="I15">
        <f t="shared" si="3"/>
        <v>1.7619047619047623</v>
      </c>
      <c r="J15" t="e">
        <f t="shared" si="3"/>
        <v>#DIV/0!</v>
      </c>
      <c r="P15" t="e">
        <f>P9/P11</f>
        <v>#DIV/0!</v>
      </c>
      <c r="W15" t="e">
        <f>W9/W11</f>
        <v>#DIV/0!</v>
      </c>
    </row>
    <row r="16" spans="1:23" x14ac:dyDescent="0.4">
      <c r="B16" t="s">
        <v>46</v>
      </c>
      <c r="C16" s="33">
        <v>0.33795425519563449</v>
      </c>
      <c r="D16">
        <v>0.28652443362666169</v>
      </c>
      <c r="E16">
        <v>0.3014</v>
      </c>
      <c r="F16">
        <v>0.35909999999999997</v>
      </c>
      <c r="G16">
        <v>0.32179999999999997</v>
      </c>
      <c r="H16">
        <v>0.36009999999999998</v>
      </c>
      <c r="I16">
        <v>0.38969999999999999</v>
      </c>
    </row>
    <row r="17" spans="1:31" x14ac:dyDescent="0.4">
      <c r="C17">
        <f>C16/C14</f>
        <v>0.94208188351325806</v>
      </c>
      <c r="D17">
        <f>D16/D14</f>
        <v>1.6613962751942948</v>
      </c>
      <c r="E17">
        <f t="shared" ref="E17:I17" si="4">E16/E14</f>
        <v>1.1009514148754787</v>
      </c>
      <c r="F17">
        <f t="shared" si="4"/>
        <v>0.6306079979844359</v>
      </c>
      <c r="G17">
        <f t="shared" si="4"/>
        <v>0.78472349512460593</v>
      </c>
      <c r="H17">
        <f t="shared" si="4"/>
        <v>0.71409285586640103</v>
      </c>
      <c r="I17">
        <f t="shared" si="4"/>
        <v>0.61750898647521169</v>
      </c>
    </row>
    <row r="18" spans="1:31" x14ac:dyDescent="0.4">
      <c r="C18">
        <f>C16/C13</f>
        <v>0.56425222875533732</v>
      </c>
      <c r="D18">
        <f>D16/D13</f>
        <v>0.68994972379588593</v>
      </c>
      <c r="E18">
        <f t="shared" ref="E18:I18" si="5">E16/E13</f>
        <v>0.57604405445234819</v>
      </c>
      <c r="F18">
        <f t="shared" si="5"/>
        <v>0.47586902557424565</v>
      </c>
      <c r="G18">
        <f t="shared" si="5"/>
        <v>0.50251767915106016</v>
      </c>
      <c r="H18">
        <f t="shared" si="5"/>
        <v>0.50709450250738508</v>
      </c>
      <c r="I18">
        <f t="shared" si="5"/>
        <v>0.49055402280765076</v>
      </c>
    </row>
    <row r="19" spans="1:31" x14ac:dyDescent="0.4">
      <c r="B19" t="s">
        <v>14</v>
      </c>
    </row>
    <row r="20" spans="1:31" x14ac:dyDescent="0.4">
      <c r="B20" t="s">
        <v>15</v>
      </c>
      <c r="G20">
        <f>C13^3</f>
        <v>0.21485917683916128</v>
      </c>
    </row>
    <row r="21" spans="1:31" x14ac:dyDescent="0.4">
      <c r="B21" t="s">
        <v>16</v>
      </c>
    </row>
    <row r="22" spans="1:31" x14ac:dyDescent="0.4">
      <c r="B22" t="s">
        <v>18</v>
      </c>
    </row>
    <row r="23" spans="1:31" x14ac:dyDescent="0.4">
      <c r="A23" t="s">
        <v>12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K23">
        <f>D11/D12</f>
        <v>4.1887901333333337</v>
      </c>
      <c r="L23">
        <f t="shared" ref="L23:M23" si="6">E11/E12</f>
        <v>4.1887901333333328</v>
      </c>
      <c r="M23">
        <f t="shared" si="6"/>
        <v>4.1887901333333337</v>
      </c>
    </row>
    <row r="24" spans="1:31" x14ac:dyDescent="0.4">
      <c r="B24" t="s">
        <v>19</v>
      </c>
      <c r="C24">
        <v>2.83</v>
      </c>
    </row>
    <row r="25" spans="1:31" x14ac:dyDescent="0.4">
      <c r="B25" t="s">
        <v>22</v>
      </c>
      <c r="C25">
        <f t="shared" ref="C25:I25" si="7">$C3/C24</f>
        <v>4.7773851590106</v>
      </c>
      <c r="D25" t="e">
        <f t="shared" si="7"/>
        <v>#DIV/0!</v>
      </c>
      <c r="E25" t="e">
        <f t="shared" si="7"/>
        <v>#DIV/0!</v>
      </c>
      <c r="F25" t="e">
        <f t="shared" si="7"/>
        <v>#DIV/0!</v>
      </c>
      <c r="G25" t="e">
        <f t="shared" si="7"/>
        <v>#DIV/0!</v>
      </c>
      <c r="H25" t="e">
        <f t="shared" si="7"/>
        <v>#DIV/0!</v>
      </c>
      <c r="I25" t="e">
        <f t="shared" si="7"/>
        <v>#DIV/0!</v>
      </c>
    </row>
    <row r="28" spans="1:31" x14ac:dyDescent="0.4">
      <c r="B28" t="s">
        <v>23</v>
      </c>
      <c r="C28">
        <v>2</v>
      </c>
      <c r="D28">
        <v>3</v>
      </c>
      <c r="O28" t="s">
        <v>26</v>
      </c>
      <c r="R28" t="s">
        <v>28</v>
      </c>
      <c r="W28" t="s">
        <v>29</v>
      </c>
      <c r="AA28" t="s">
        <v>30</v>
      </c>
      <c r="AB28" t="s">
        <v>31</v>
      </c>
      <c r="AC28" t="s">
        <v>32</v>
      </c>
      <c r="AD28" t="s">
        <v>33</v>
      </c>
      <c r="AE28" t="s">
        <v>25</v>
      </c>
    </row>
    <row r="29" spans="1:31" x14ac:dyDescent="0.4">
      <c r="N29" t="s">
        <v>8</v>
      </c>
      <c r="O29">
        <v>1.64</v>
      </c>
      <c r="R29">
        <v>0.53</v>
      </c>
      <c r="W29">
        <v>1.06</v>
      </c>
      <c r="AA29">
        <v>3.2</v>
      </c>
      <c r="AB29">
        <v>2.0499999999999998</v>
      </c>
      <c r="AC29">
        <v>2.65</v>
      </c>
      <c r="AD29">
        <v>3.7</v>
      </c>
    </row>
    <row r="30" spans="1:31" x14ac:dyDescent="0.4">
      <c r="N30" t="s">
        <v>34</v>
      </c>
      <c r="O30">
        <v>0.90000000000000036</v>
      </c>
      <c r="R30">
        <v>0.30000000000000027</v>
      </c>
      <c r="W30">
        <v>0.59999999999999964</v>
      </c>
      <c r="AA30">
        <v>1.8000000000000003</v>
      </c>
      <c r="AB30">
        <v>1.0999999999999996</v>
      </c>
      <c r="AC30">
        <v>1.5</v>
      </c>
      <c r="AD30">
        <v>2.0999999999999996</v>
      </c>
    </row>
    <row r="31" spans="1:31" x14ac:dyDescent="0.4">
      <c r="C31">
        <v>2.83</v>
      </c>
      <c r="D31">
        <v>3.05</v>
      </c>
      <c r="E31">
        <v>3.27</v>
      </c>
      <c r="F31">
        <v>2.62</v>
      </c>
      <c r="G31">
        <v>2.91</v>
      </c>
      <c r="H31">
        <v>2.7</v>
      </c>
      <c r="I31">
        <v>2.52</v>
      </c>
      <c r="J31">
        <v>2.36</v>
      </c>
      <c r="K31" s="5">
        <v>2.34</v>
      </c>
      <c r="N31" t="s">
        <v>35</v>
      </c>
      <c r="O31" s="5">
        <v>1.8222222222222213</v>
      </c>
      <c r="P31" s="5"/>
      <c r="Q31" s="5"/>
      <c r="R31" s="5">
        <v>1.7666666666666653</v>
      </c>
      <c r="S31" s="5"/>
      <c r="T31" s="5"/>
      <c r="U31" s="5"/>
      <c r="V31" s="5"/>
      <c r="W31" s="5">
        <v>1.7666666666666677</v>
      </c>
      <c r="X31" s="5"/>
      <c r="Y31" s="5"/>
      <c r="Z31" s="5"/>
      <c r="AA31" s="5">
        <v>1.7777777777777777</v>
      </c>
      <c r="AB31" s="5">
        <v>1.863636363636364</v>
      </c>
      <c r="AC31" s="5">
        <v>1.7666666666666666</v>
      </c>
      <c r="AD31" s="5">
        <v>1.7619047619047623</v>
      </c>
    </row>
    <row r="32" spans="1:31" x14ac:dyDescent="0.4">
      <c r="C32">
        <v>2.84</v>
      </c>
      <c r="D32">
        <v>3.63</v>
      </c>
      <c r="E32">
        <v>3.18</v>
      </c>
      <c r="F32">
        <v>2.48</v>
      </c>
      <c r="G32">
        <v>3.04</v>
      </c>
      <c r="H32">
        <v>2.81</v>
      </c>
      <c r="I32">
        <v>2.6</v>
      </c>
      <c r="J32">
        <v>2.71</v>
      </c>
      <c r="N32" t="s">
        <v>37</v>
      </c>
    </row>
    <row r="33" spans="4:38" x14ac:dyDescent="0.4">
      <c r="D33">
        <v>3.11</v>
      </c>
      <c r="F33">
        <v>2.67</v>
      </c>
      <c r="H33">
        <v>2.78</v>
      </c>
      <c r="I33">
        <v>2.48</v>
      </c>
      <c r="J33">
        <v>2.5299999999999998</v>
      </c>
      <c r="N33" t="s">
        <v>38</v>
      </c>
    </row>
    <row r="34" spans="4:38" x14ac:dyDescent="0.4">
      <c r="D34">
        <v>3.18</v>
      </c>
      <c r="F34">
        <v>2.63</v>
      </c>
      <c r="J34">
        <v>2.42</v>
      </c>
    </row>
    <row r="35" spans="4:38" ht="14.25" thickBot="1" x14ac:dyDescent="0.45">
      <c r="D35">
        <v>2.96</v>
      </c>
    </row>
    <row r="36" spans="4:38" ht="14.25" thickBot="1" x14ac:dyDescent="0.45">
      <c r="J36" s="6"/>
      <c r="K36" s="60" t="s">
        <v>43</v>
      </c>
      <c r="L36" s="60"/>
      <c r="M36" s="60"/>
      <c r="N36" s="60"/>
      <c r="O36" s="60"/>
      <c r="P36" s="60"/>
      <c r="Q36" s="60" t="s">
        <v>44</v>
      </c>
      <c r="R36" s="60"/>
      <c r="S36" s="60"/>
      <c r="T36" s="60"/>
      <c r="U36" s="60"/>
      <c r="V36" s="60"/>
      <c r="W36" s="60"/>
      <c r="X36" s="60" t="s">
        <v>45</v>
      </c>
      <c r="Y36" s="60"/>
      <c r="Z36" s="60"/>
      <c r="AA36" s="60"/>
      <c r="AB36" s="7" t="s">
        <v>30</v>
      </c>
      <c r="AC36" s="7" t="s">
        <v>31</v>
      </c>
      <c r="AD36" s="7" t="s">
        <v>32</v>
      </c>
      <c r="AE36" s="7" t="s">
        <v>33</v>
      </c>
      <c r="AF36" s="8" t="s">
        <v>39</v>
      </c>
    </row>
    <row r="37" spans="4:38" ht="14.25" thickBot="1" x14ac:dyDescent="0.45">
      <c r="J37" s="15"/>
      <c r="K37" s="14" t="s">
        <v>26</v>
      </c>
      <c r="L37" s="14"/>
      <c r="M37" s="14" t="s">
        <v>27</v>
      </c>
      <c r="N37" s="14"/>
      <c r="O37" s="14" t="s">
        <v>29</v>
      </c>
      <c r="P37" s="14" t="s">
        <v>30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</row>
    <row r="38" spans="4:38" ht="14.25" thickBot="1" x14ac:dyDescent="0.45">
      <c r="J38" s="9" t="s">
        <v>40</v>
      </c>
      <c r="K38" s="19"/>
      <c r="L38" s="20"/>
      <c r="M38" s="20"/>
      <c r="N38" s="20"/>
      <c r="O38" s="20"/>
      <c r="P38" s="21"/>
      <c r="Q38" s="19"/>
      <c r="R38" s="20"/>
      <c r="S38" s="20"/>
      <c r="T38" s="20"/>
      <c r="U38" s="20"/>
      <c r="V38" s="20"/>
      <c r="W38" s="21"/>
      <c r="X38" s="10"/>
      <c r="Y38" s="10"/>
      <c r="Z38" s="10"/>
      <c r="AA38" s="10"/>
      <c r="AB38" s="10"/>
      <c r="AC38" s="10"/>
      <c r="AD38" s="10"/>
      <c r="AE38" s="10"/>
      <c r="AF38" s="11"/>
    </row>
    <row r="39" spans="4:38" ht="15.75" thickBot="1" x14ac:dyDescent="0.45">
      <c r="J39" s="9" t="s">
        <v>41</v>
      </c>
      <c r="K39" s="22"/>
      <c r="L39" s="23"/>
      <c r="M39" s="23"/>
      <c r="N39" s="23"/>
      <c r="O39" s="23"/>
      <c r="P39" s="24"/>
      <c r="Q39" s="22"/>
      <c r="R39" s="23"/>
      <c r="S39" s="23"/>
      <c r="T39" s="23"/>
      <c r="U39" s="23"/>
      <c r="V39" s="23"/>
      <c r="W39" s="24"/>
      <c r="X39" s="12"/>
      <c r="Y39" s="12"/>
      <c r="Z39" s="12"/>
      <c r="AA39" s="12"/>
      <c r="AB39" s="12"/>
      <c r="AC39" s="12"/>
      <c r="AD39" s="12"/>
      <c r="AE39" s="12"/>
      <c r="AF39" s="13"/>
    </row>
    <row r="40" spans="4:38" ht="15.75" thickBot="1" x14ac:dyDescent="0.45">
      <c r="J40" s="9" t="s">
        <v>42</v>
      </c>
      <c r="K40" s="19"/>
      <c r="L40" s="20"/>
      <c r="M40" s="20"/>
      <c r="N40" s="20"/>
      <c r="O40" s="20"/>
      <c r="P40" s="21"/>
      <c r="Q40" s="19"/>
      <c r="R40" s="20"/>
      <c r="S40" s="20"/>
      <c r="T40" s="20"/>
      <c r="U40" s="20"/>
      <c r="V40" s="20"/>
      <c r="W40" s="21"/>
      <c r="X40" s="10"/>
      <c r="Y40" s="10"/>
      <c r="Z40" s="10"/>
      <c r="AA40" s="10"/>
      <c r="AB40" s="10"/>
      <c r="AC40" s="10"/>
      <c r="AD40" s="10"/>
      <c r="AE40" s="10"/>
      <c r="AF40" s="11"/>
    </row>
    <row r="41" spans="4:38" ht="14.25" thickBot="1" x14ac:dyDescent="0.45">
      <c r="J41" s="9" t="s">
        <v>36</v>
      </c>
      <c r="K41" s="18"/>
      <c r="L41" s="18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3" spans="4:38" x14ac:dyDescent="0.4">
      <c r="J43" s="61"/>
      <c r="K43" s="61"/>
      <c r="L43" s="61"/>
      <c r="M43" s="61"/>
      <c r="N43" s="61"/>
      <c r="O43" s="61"/>
      <c r="P43" s="61"/>
      <c r="Q43" s="61"/>
      <c r="R43" s="61"/>
      <c r="V43" s="61"/>
      <c r="W43" s="61"/>
      <c r="X43" s="61"/>
      <c r="Y43" s="61"/>
      <c r="Z43" s="61"/>
      <c r="AA43" s="61"/>
      <c r="AB43" s="61"/>
    </row>
    <row r="45" spans="4:38" ht="14.25" thickBot="1" x14ac:dyDescent="0.45">
      <c r="J45" s="25"/>
      <c r="K45" s="25"/>
      <c r="L45" s="26"/>
      <c r="M45" s="26"/>
      <c r="N45" s="27"/>
      <c r="O45" s="27"/>
      <c r="P45" s="27"/>
      <c r="Q45" s="27"/>
      <c r="R45" s="27"/>
      <c r="S45" s="27"/>
      <c r="T45" s="27"/>
      <c r="U45" s="27"/>
      <c r="V45" s="29"/>
      <c r="W45" s="29"/>
      <c r="X45" s="29"/>
      <c r="Y45" s="29"/>
      <c r="Z45" s="30"/>
      <c r="AA45" s="30"/>
      <c r="AB45" s="30"/>
      <c r="AC45" s="31"/>
      <c r="AD45" s="31"/>
      <c r="AE45" s="31"/>
      <c r="AF45" s="31"/>
      <c r="AG45" s="32"/>
      <c r="AH45" s="32"/>
      <c r="AI45" s="32"/>
      <c r="AJ45" s="28"/>
      <c r="AK45" s="28"/>
      <c r="AL45" s="28"/>
    </row>
    <row r="46" spans="4:38" x14ac:dyDescent="0.4"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I46" s="61"/>
      <c r="AJ46" s="61"/>
      <c r="AK46" s="61"/>
      <c r="AL46" s="61"/>
    </row>
  </sheetData>
  <mergeCells count="13">
    <mergeCell ref="K36:P36"/>
    <mergeCell ref="X36:AA36"/>
    <mergeCell ref="Q36:W36"/>
    <mergeCell ref="AI46:AL46"/>
    <mergeCell ref="J43:M43"/>
    <mergeCell ref="N43:R43"/>
    <mergeCell ref="V43:Y43"/>
    <mergeCell ref="Z43:AB43"/>
    <mergeCell ref="Z46:AB46"/>
    <mergeCell ref="AC46:AF46"/>
    <mergeCell ref="J46:O46"/>
    <mergeCell ref="P46:U46"/>
    <mergeCell ref="V46:Y46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D620-E00B-4C50-B1D1-A482985FFBB3}">
  <dimension ref="A1:I57"/>
  <sheetViews>
    <sheetView topLeftCell="A5" zoomScale="73" zoomScaleNormal="139" workbookViewId="0">
      <selection activeCell="B57" sqref="B57"/>
    </sheetView>
  </sheetViews>
  <sheetFormatPr defaultRowHeight="13.9" x14ac:dyDescent="0.4"/>
  <cols>
    <col min="2" max="2" width="10.46484375" customWidth="1"/>
    <col min="4" max="4" width="11.3984375" customWidth="1"/>
    <col min="5" max="5" width="10.86328125" customWidth="1"/>
    <col min="6" max="6" width="13.265625" customWidth="1"/>
    <col min="7" max="7" width="11.9296875" customWidth="1"/>
    <col min="8" max="8" width="10.6640625" customWidth="1"/>
  </cols>
  <sheetData>
    <row r="1" spans="1:8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4">
      <c r="A2" t="s">
        <v>50</v>
      </c>
      <c r="B2">
        <v>0.41499999999999998</v>
      </c>
      <c r="C2">
        <v>0.52300000000000002</v>
      </c>
      <c r="D2">
        <v>0.59899999999999998</v>
      </c>
      <c r="E2">
        <v>0.64</v>
      </c>
      <c r="F2">
        <v>0.71</v>
      </c>
      <c r="G2">
        <v>0.755</v>
      </c>
      <c r="H2">
        <v>0.79400000000000004</v>
      </c>
    </row>
    <row r="3" spans="1:8" x14ac:dyDescent="0.4">
      <c r="B3">
        <f>B2*10^(-2)</f>
        <v>4.15E-3</v>
      </c>
      <c r="C3">
        <f t="shared" ref="C3:H3" si="0">C2*10^(-2)</f>
        <v>5.2300000000000003E-3</v>
      </c>
      <c r="D3">
        <f t="shared" si="0"/>
        <v>5.9899999999999997E-3</v>
      </c>
      <c r="E3">
        <f t="shared" si="0"/>
        <v>6.4000000000000003E-3</v>
      </c>
      <c r="F3">
        <f t="shared" si="0"/>
        <v>7.0999999999999995E-3</v>
      </c>
      <c r="G3">
        <f t="shared" si="0"/>
        <v>7.5500000000000003E-3</v>
      </c>
      <c r="H3">
        <f t="shared" si="0"/>
        <v>7.9400000000000009E-3</v>
      </c>
    </row>
    <row r="4" spans="1:8" x14ac:dyDescent="0.4">
      <c r="A4" t="s">
        <v>55</v>
      </c>
      <c r="B4">
        <v>0.3</v>
      </c>
      <c r="C4">
        <v>0.6</v>
      </c>
      <c r="D4">
        <v>0.9</v>
      </c>
      <c r="E4">
        <v>1.1000000000000001</v>
      </c>
      <c r="F4">
        <v>1.5</v>
      </c>
      <c r="G4">
        <v>1.8</v>
      </c>
      <c r="H4">
        <v>2.1</v>
      </c>
    </row>
    <row r="5" spans="1:8" x14ac:dyDescent="0.4">
      <c r="A5" t="s">
        <v>59</v>
      </c>
      <c r="B5">
        <v>0.313</v>
      </c>
      <c r="C5">
        <v>0.33500000000000002</v>
      </c>
      <c r="D5">
        <v>0.36099999999999999</v>
      </c>
      <c r="E5">
        <v>0.36199999999999999</v>
      </c>
      <c r="F5">
        <v>0.376</v>
      </c>
      <c r="G5">
        <v>0.38200000000000001</v>
      </c>
      <c r="H5">
        <v>0.42499999999999999</v>
      </c>
    </row>
    <row r="6" spans="1:8" x14ac:dyDescent="0.4">
      <c r="A6" t="s">
        <v>54</v>
      </c>
      <c r="B6">
        <v>1.77</v>
      </c>
      <c r="C6">
        <v>1.77</v>
      </c>
      <c r="D6">
        <v>1.82</v>
      </c>
      <c r="E6">
        <v>1.86</v>
      </c>
      <c r="F6">
        <v>1.77</v>
      </c>
      <c r="G6">
        <v>1.7</v>
      </c>
      <c r="H6">
        <v>1.76</v>
      </c>
    </row>
    <row r="9" spans="1:8" x14ac:dyDescent="0.4">
      <c r="A9" t="s">
        <v>56</v>
      </c>
      <c r="B9">
        <f>2*B3*10^3*B5/(1.3*10^(-2))</f>
        <v>199.83846153846153</v>
      </c>
      <c r="C9">
        <f t="shared" ref="C9:H9" si="1">2*C3*10^3*C5/(1.3*10^(-2))</f>
        <v>269.54615384615386</v>
      </c>
      <c r="D9">
        <f t="shared" si="1"/>
        <v>332.67538461538453</v>
      </c>
      <c r="E9">
        <f t="shared" si="1"/>
        <v>356.43076923076922</v>
      </c>
      <c r="F9">
        <f t="shared" si="1"/>
        <v>410.70769230769224</v>
      </c>
      <c r="G9">
        <f t="shared" si="1"/>
        <v>443.7076923076923</v>
      </c>
      <c r="H9">
        <f t="shared" si="1"/>
        <v>519.15384615384619</v>
      </c>
    </row>
    <row r="11" spans="1:8" x14ac:dyDescent="0.4">
      <c r="A11" t="s">
        <v>57</v>
      </c>
      <c r="B11">
        <f>18.5/(B9^0.6)</f>
        <v>0.77048516615129237</v>
      </c>
      <c r="C11">
        <f t="shared" ref="C11:H11" si="2">18.5/(C9^0.6)</f>
        <v>0.64386059241530558</v>
      </c>
      <c r="D11">
        <f t="shared" si="2"/>
        <v>0.56749145667850054</v>
      </c>
      <c r="E11">
        <f t="shared" si="2"/>
        <v>0.54448587232465973</v>
      </c>
      <c r="F11">
        <f t="shared" si="2"/>
        <v>0.50009444007924631</v>
      </c>
      <c r="G11">
        <f t="shared" si="2"/>
        <v>0.47743423089411785</v>
      </c>
      <c r="H11">
        <f t="shared" si="2"/>
        <v>0.43450430417477631</v>
      </c>
    </row>
    <row r="14" spans="1:8" x14ac:dyDescent="0.4">
      <c r="B14">
        <f>-6*1.3*10^(-2)</f>
        <v>-7.8000000000000014E-2</v>
      </c>
      <c r="C14">
        <f t="shared" ref="C14:H14" si="3">-6*1.3*10^(-2)</f>
        <v>-7.8000000000000014E-2</v>
      </c>
      <c r="D14">
        <f t="shared" si="3"/>
        <v>-7.8000000000000014E-2</v>
      </c>
      <c r="E14">
        <f t="shared" si="3"/>
        <v>-7.8000000000000014E-2</v>
      </c>
      <c r="F14">
        <f t="shared" si="3"/>
        <v>-7.8000000000000014E-2</v>
      </c>
      <c r="G14">
        <f t="shared" si="3"/>
        <v>-7.8000000000000014E-2</v>
      </c>
      <c r="H14">
        <f t="shared" si="3"/>
        <v>-7.8000000000000014E-2</v>
      </c>
    </row>
    <row r="15" spans="1:8" x14ac:dyDescent="0.4">
      <c r="B15">
        <f t="shared" ref="B15:H15" si="4">36*(1.3*10^(-2))^2+8/3*B11*10^3*(B2*10^(-2))^3*9.8*(B6-1)*10^3</f>
        <v>1.1142226564047444</v>
      </c>
      <c r="C15">
        <f t="shared" si="4"/>
        <v>1.8595406999241</v>
      </c>
      <c r="D15">
        <f t="shared" si="4"/>
        <v>2.619740172117611</v>
      </c>
      <c r="E15">
        <f t="shared" si="4"/>
        <v>3.2139764310658299</v>
      </c>
      <c r="F15">
        <f t="shared" si="4"/>
        <v>3.6078260438042955</v>
      </c>
      <c r="G15">
        <f t="shared" si="4"/>
        <v>3.7648670220203928</v>
      </c>
      <c r="H15">
        <f t="shared" si="4"/>
        <v>4.3258874843893649</v>
      </c>
    </row>
    <row r="16" spans="1:8" x14ac:dyDescent="0.4">
      <c r="B16">
        <f t="shared" ref="B16:H16" si="5">(B14+(B15)^(1/2))/(B11*10^3*B2*10^(-2))</f>
        <v>0.30572739584939579</v>
      </c>
      <c r="C16">
        <f t="shared" si="5"/>
        <v>0.38179403892825375</v>
      </c>
      <c r="D16">
        <f t="shared" si="5"/>
        <v>0.45320301382441586</v>
      </c>
      <c r="E16">
        <f t="shared" si="5"/>
        <v>0.49208021964960758</v>
      </c>
      <c r="F16">
        <f t="shared" si="5"/>
        <v>0.51298136718371623</v>
      </c>
      <c r="G16">
        <f t="shared" si="5"/>
        <v>0.51664867930430958</v>
      </c>
      <c r="H16">
        <f t="shared" si="5"/>
        <v>0.58026016904869959</v>
      </c>
    </row>
    <row r="18" spans="1:8" x14ac:dyDescent="0.4">
      <c r="A18" t="s">
        <v>58</v>
      </c>
      <c r="B18">
        <f t="shared" ref="B18:H18" si="6">B2^(1/2)</f>
        <v>0.64420493633625631</v>
      </c>
      <c r="C18">
        <f t="shared" si="6"/>
        <v>0.72318738927058179</v>
      </c>
      <c r="D18">
        <f t="shared" si="6"/>
        <v>0.77395090283557388</v>
      </c>
      <c r="E18">
        <f t="shared" si="6"/>
        <v>0.8</v>
      </c>
      <c r="F18">
        <f t="shared" si="6"/>
        <v>0.84261497731763579</v>
      </c>
      <c r="G18">
        <f t="shared" si="6"/>
        <v>0.86890735984913836</v>
      </c>
      <c r="H18">
        <f t="shared" si="6"/>
        <v>0.89106677639781862</v>
      </c>
    </row>
    <row r="19" spans="1:8" x14ac:dyDescent="0.4">
      <c r="A19" t="s">
        <v>53</v>
      </c>
      <c r="B19">
        <v>0.28649999999999998</v>
      </c>
      <c r="C19">
        <v>0.3014</v>
      </c>
      <c r="D19">
        <v>0.33800000000000002</v>
      </c>
      <c r="E19">
        <v>0.32179999999999997</v>
      </c>
      <c r="F19">
        <v>0.36009999999999998</v>
      </c>
      <c r="G19">
        <v>0.35909999999999997</v>
      </c>
      <c r="H19">
        <v>0.38969999999999999</v>
      </c>
    </row>
    <row r="20" spans="1:8" x14ac:dyDescent="0.4">
      <c r="A20" t="s">
        <v>51</v>
      </c>
      <c r="B20">
        <v>0.17199999999999999</v>
      </c>
      <c r="C20">
        <v>0.27400000000000002</v>
      </c>
      <c r="D20">
        <v>0.35899999999999999</v>
      </c>
      <c r="E20">
        <v>0.41</v>
      </c>
      <c r="F20">
        <v>0.504</v>
      </c>
      <c r="G20">
        <v>0.56899999999999995</v>
      </c>
      <c r="H20">
        <v>0.63100000000000001</v>
      </c>
    </row>
    <row r="21" spans="1:8" x14ac:dyDescent="0.4">
      <c r="A21" t="s">
        <v>52</v>
      </c>
      <c r="B21">
        <v>7.1999999999999995E-2</v>
      </c>
      <c r="C21">
        <v>0.14299999999999999</v>
      </c>
      <c r="D21">
        <v>0.215</v>
      </c>
      <c r="E21">
        <v>0.26300000000000001</v>
      </c>
      <c r="F21">
        <v>0.35799999999999998</v>
      </c>
      <c r="G21">
        <v>0.43</v>
      </c>
      <c r="H21">
        <v>0.501</v>
      </c>
    </row>
    <row r="23" spans="1:8" x14ac:dyDescent="0.4">
      <c r="A23" t="s">
        <v>60</v>
      </c>
      <c r="B23">
        <f>B3^2.6</f>
        <v>6.4109892912695756E-7</v>
      </c>
      <c r="C23">
        <f t="shared" ref="C23:H23" si="7">C3^2.6</f>
        <v>1.1697805365425222E-6</v>
      </c>
      <c r="D23">
        <f t="shared" si="7"/>
        <v>1.6645994170771397E-6</v>
      </c>
      <c r="E23">
        <f t="shared" si="7"/>
        <v>1.977278901959118E-6</v>
      </c>
      <c r="F23">
        <f t="shared" si="7"/>
        <v>2.5898326795483169E-6</v>
      </c>
      <c r="G23">
        <f t="shared" si="7"/>
        <v>3.0385198247453794E-6</v>
      </c>
      <c r="H23">
        <f t="shared" si="7"/>
        <v>3.4636444649179301E-6</v>
      </c>
    </row>
    <row r="24" spans="1:8" x14ac:dyDescent="0.4">
      <c r="B24" s="40">
        <f>B23*1926399.968</f>
        <v>1.2350129565550054</v>
      </c>
      <c r="C24" s="40">
        <f t="shared" ref="C24:H24" si="8">C23*1926399.968</f>
        <v>2.2534651881625378</v>
      </c>
      <c r="D24" s="40">
        <f t="shared" si="8"/>
        <v>3.2066842637902209</v>
      </c>
      <c r="E24" s="40">
        <f t="shared" si="8"/>
        <v>3.8090300134611201</v>
      </c>
      <c r="F24" s="40">
        <f t="shared" si="8"/>
        <v>4.9890535910072318</v>
      </c>
      <c r="G24" s="40">
        <f t="shared" si="8"/>
        <v>5.853404493156865</v>
      </c>
      <c r="H24" s="40">
        <f t="shared" si="8"/>
        <v>6.6723645863812777</v>
      </c>
    </row>
    <row r="25" spans="1:8" x14ac:dyDescent="0.4">
      <c r="A25" t="s">
        <v>61</v>
      </c>
      <c r="B25">
        <f>B3^0.6</f>
        <v>3.7224498715456959E-2</v>
      </c>
      <c r="C25">
        <f t="shared" ref="C25:H25" si="9">C3^0.6</f>
        <v>4.276623453244531E-2</v>
      </c>
      <c r="D25">
        <f t="shared" si="9"/>
        <v>4.6393388454244594E-2</v>
      </c>
      <c r="E25">
        <f t="shared" si="9"/>
        <v>4.8273410692361289E-2</v>
      </c>
      <c r="F25">
        <f t="shared" si="9"/>
        <v>5.1375375511769884E-2</v>
      </c>
      <c r="G25">
        <f t="shared" si="9"/>
        <v>5.330502740661161E-2</v>
      </c>
      <c r="H25">
        <f t="shared" si="9"/>
        <v>5.4940461282635085E-2</v>
      </c>
    </row>
    <row r="26" spans="1:8" x14ac:dyDescent="0.4">
      <c r="B26" s="40">
        <f>B25*9.946065996</f>
        <v>0.37023732089195216</v>
      </c>
      <c r="C26" s="40">
        <f t="shared" ref="C26:H26" si="10">C25*9.946065996</f>
        <v>0.42535579106011523</v>
      </c>
      <c r="D26" s="40">
        <f t="shared" si="10"/>
        <v>0.46143170334398115</v>
      </c>
      <c r="E26" s="40">
        <f t="shared" si="10"/>
        <v>0.4801305285982374</v>
      </c>
      <c r="F26" s="40">
        <f t="shared" si="10"/>
        <v>0.5109828754093455</v>
      </c>
      <c r="G26" s="40">
        <f t="shared" si="10"/>
        <v>0.5301753205047478</v>
      </c>
      <c r="H26" s="40">
        <f t="shared" si="10"/>
        <v>0.54644145376777131</v>
      </c>
    </row>
    <row r="27" spans="1:8" x14ac:dyDescent="0.4">
      <c r="A27" t="s">
        <v>62</v>
      </c>
      <c r="B27" s="40">
        <f>B3*1366.273798</f>
        <v>5.6700362617</v>
      </c>
      <c r="C27" s="40">
        <f t="shared" ref="C27:H27" si="11">C3*1366.273798</f>
        <v>7.1456119635400004</v>
      </c>
      <c r="D27" s="40">
        <f t="shared" si="11"/>
        <v>8.1839800500199988</v>
      </c>
      <c r="E27" s="40">
        <f t="shared" si="11"/>
        <v>8.7441523072000003</v>
      </c>
      <c r="F27" s="40">
        <f t="shared" si="11"/>
        <v>9.7005439657999997</v>
      </c>
      <c r="G27" s="40">
        <f t="shared" si="11"/>
        <v>10.3153671749</v>
      </c>
      <c r="H27" s="40">
        <f t="shared" si="11"/>
        <v>10.84821395612</v>
      </c>
    </row>
    <row r="28" spans="1:8" x14ac:dyDescent="0.4">
      <c r="B28">
        <v>0.31373499999999999</v>
      </c>
      <c r="C28">
        <v>0.41</v>
      </c>
    </row>
    <row r="30" spans="1:8" x14ac:dyDescent="0.4">
      <c r="A30" t="s">
        <v>81</v>
      </c>
      <c r="B30">
        <f>1.3*10^(-2)</f>
        <v>1.3000000000000001E-2</v>
      </c>
      <c r="D30" t="s">
        <v>85</v>
      </c>
      <c r="E30" t="s">
        <v>86</v>
      </c>
    </row>
    <row r="31" spans="1:8" x14ac:dyDescent="0.4">
      <c r="A31" t="s">
        <v>84</v>
      </c>
      <c r="B31">
        <v>9.81</v>
      </c>
    </row>
    <row r="34" spans="1:9" x14ac:dyDescent="0.4">
      <c r="A34" s="1" t="s">
        <v>78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 t="s">
        <v>79</v>
      </c>
    </row>
    <row r="35" spans="1:9" x14ac:dyDescent="0.4">
      <c r="A35" s="35" t="s">
        <v>64</v>
      </c>
      <c r="B35" s="1">
        <v>0.3</v>
      </c>
      <c r="C35" s="1">
        <v>0.6</v>
      </c>
      <c r="D35" s="1">
        <v>0.9</v>
      </c>
      <c r="E35" s="1">
        <v>1.1000000000000001</v>
      </c>
      <c r="F35" s="1">
        <v>1.5</v>
      </c>
      <c r="G35" s="1">
        <v>1.8</v>
      </c>
      <c r="H35" s="1">
        <v>2.1</v>
      </c>
      <c r="I35" s="1">
        <v>0.1</v>
      </c>
    </row>
    <row r="36" spans="1:9" x14ac:dyDescent="0.4">
      <c r="A36" s="45" t="s">
        <v>72</v>
      </c>
      <c r="B36" s="37">
        <v>0.41499999999999998</v>
      </c>
      <c r="C36" s="37">
        <v>0.52300000000000002</v>
      </c>
      <c r="D36" s="37">
        <v>0.59899999999999998</v>
      </c>
      <c r="E36" s="37">
        <v>0.64</v>
      </c>
      <c r="F36" s="37">
        <v>0.71</v>
      </c>
      <c r="G36" s="37">
        <v>0.755</v>
      </c>
      <c r="H36" s="37">
        <v>0.79400000000000004</v>
      </c>
      <c r="I36" s="1">
        <v>0.01</v>
      </c>
    </row>
    <row r="37" spans="1:9" x14ac:dyDescent="0.4">
      <c r="A37" s="45" t="s">
        <v>74</v>
      </c>
      <c r="B37" s="37">
        <v>0.53</v>
      </c>
      <c r="C37" s="37">
        <v>1.06</v>
      </c>
      <c r="D37" s="37">
        <v>1.64</v>
      </c>
      <c r="E37" s="37">
        <v>2.0499999999999998</v>
      </c>
      <c r="F37" s="37">
        <v>2.65</v>
      </c>
      <c r="G37" s="37">
        <v>3.2</v>
      </c>
      <c r="H37" s="37">
        <v>3.7</v>
      </c>
      <c r="I37" s="1">
        <v>0.01</v>
      </c>
    </row>
    <row r="38" spans="1:9" x14ac:dyDescent="0.4">
      <c r="A38" s="45" t="s">
        <v>76</v>
      </c>
      <c r="B38" s="37">
        <f>B37/B35</f>
        <v>1.7666666666666668</v>
      </c>
      <c r="C38" s="37">
        <f t="shared" ref="C38:H38" si="12">C37/C35</f>
        <v>1.7666666666666668</v>
      </c>
      <c r="D38" s="37">
        <f t="shared" si="12"/>
        <v>1.822222222222222</v>
      </c>
      <c r="E38" s="37">
        <f t="shared" si="12"/>
        <v>1.8636363636363633</v>
      </c>
      <c r="F38" s="37">
        <f t="shared" si="12"/>
        <v>1.7666666666666666</v>
      </c>
      <c r="G38" s="37">
        <f t="shared" si="12"/>
        <v>1.7777777777777779</v>
      </c>
      <c r="H38" s="37">
        <f t="shared" si="12"/>
        <v>1.7619047619047619</v>
      </c>
      <c r="I38" s="1"/>
    </row>
    <row r="41" spans="1:9" x14ac:dyDescent="0.4">
      <c r="A41" t="s">
        <v>77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</row>
    <row r="42" spans="1:9" x14ac:dyDescent="0.4">
      <c r="A42" t="s">
        <v>80</v>
      </c>
      <c r="B42">
        <v>4.15E-3</v>
      </c>
      <c r="C42">
        <v>5.2300000000000003E-3</v>
      </c>
      <c r="D42">
        <v>5.9899999999999997E-3</v>
      </c>
      <c r="E42">
        <v>6.4000000000000003E-3</v>
      </c>
      <c r="F42">
        <v>7.0999999999999995E-3</v>
      </c>
      <c r="G42">
        <v>7.5500000000000003E-3</v>
      </c>
      <c r="H42">
        <v>7.9400000000000009E-3</v>
      </c>
    </row>
    <row r="43" spans="1:9" x14ac:dyDescent="0.4">
      <c r="A43" t="s">
        <v>82</v>
      </c>
      <c r="B43" s="54">
        <f>B38*10^3</f>
        <v>1766.6666666666667</v>
      </c>
      <c r="C43" s="54">
        <f t="shared" ref="C43:H43" si="13">C38*10^3</f>
        <v>1766.6666666666667</v>
      </c>
      <c r="D43" s="54">
        <f t="shared" si="13"/>
        <v>1822.2222222222219</v>
      </c>
      <c r="E43" s="54">
        <f t="shared" si="13"/>
        <v>1863.6363636363633</v>
      </c>
      <c r="F43" s="54">
        <f t="shared" si="13"/>
        <v>1766.6666666666665</v>
      </c>
      <c r="G43" s="54">
        <f t="shared" si="13"/>
        <v>1777.7777777777778</v>
      </c>
      <c r="H43" s="54">
        <f t="shared" si="13"/>
        <v>1761.9047619047619</v>
      </c>
    </row>
    <row r="44" spans="1:9" x14ac:dyDescent="0.4">
      <c r="A44" t="s">
        <v>83</v>
      </c>
      <c r="B44" s="55">
        <f>B43-1000</f>
        <v>766.66666666666674</v>
      </c>
      <c r="C44" s="55">
        <f t="shared" ref="C44:H44" si="14">C43-1000</f>
        <v>766.66666666666674</v>
      </c>
      <c r="D44" s="55">
        <f t="shared" si="14"/>
        <v>822.22222222222194</v>
      </c>
      <c r="E44" s="55">
        <f t="shared" si="14"/>
        <v>863.63636363636328</v>
      </c>
      <c r="F44" s="55">
        <f t="shared" si="14"/>
        <v>766.66666666666652</v>
      </c>
      <c r="G44" s="55">
        <f t="shared" si="14"/>
        <v>777.77777777777783</v>
      </c>
      <c r="H44" s="55">
        <f t="shared" si="14"/>
        <v>761.90476190476193</v>
      </c>
    </row>
    <row r="45" spans="1:9" x14ac:dyDescent="0.4">
      <c r="A45" t="s">
        <v>87</v>
      </c>
      <c r="B45" s="5">
        <v>0.3</v>
      </c>
      <c r="C45" s="5">
        <v>0.31</v>
      </c>
      <c r="D45" s="5">
        <v>0.35</v>
      </c>
      <c r="E45" s="5">
        <v>0.34</v>
      </c>
      <c r="F45" s="5">
        <v>0.37</v>
      </c>
      <c r="G45" s="5">
        <v>0.38</v>
      </c>
      <c r="H45" s="5">
        <v>0.41</v>
      </c>
    </row>
    <row r="46" spans="1:9" x14ac:dyDescent="0.4">
      <c r="A46" t="s">
        <v>88</v>
      </c>
      <c r="B46">
        <v>0.28999999999999998</v>
      </c>
      <c r="C46">
        <v>0.39</v>
      </c>
      <c r="D46">
        <v>0.49</v>
      </c>
      <c r="E46">
        <v>0.55000000000000004</v>
      </c>
      <c r="F46">
        <v>0.56999999999999995</v>
      </c>
      <c r="G46">
        <v>0.62</v>
      </c>
      <c r="H46">
        <v>0.65</v>
      </c>
    </row>
    <row r="51" spans="1:8" x14ac:dyDescent="0.4">
      <c r="A51" t="s">
        <v>89</v>
      </c>
      <c r="B51">
        <f>(2^3.6)*(10^1.8)*9.81</f>
        <v>7505.4544183522139</v>
      </c>
    </row>
    <row r="52" spans="1:8" x14ac:dyDescent="0.4">
      <c r="A52" t="s">
        <v>90</v>
      </c>
      <c r="B52" s="33">
        <f>$B51*B44*B42^2.6</f>
        <v>3.6889997391662113</v>
      </c>
      <c r="C52" s="33">
        <f t="shared" ref="C52:H52" si="15">$B51*C44*C42^2.6</f>
        <v>6.7311297806465484</v>
      </c>
      <c r="D52" s="33">
        <f t="shared" si="15"/>
        <v>10.272495040854688</v>
      </c>
      <c r="E52" s="33">
        <f>$B51*E44*E42^2.6</f>
        <v>12.816688943156807</v>
      </c>
      <c r="F52" s="33">
        <f>$B51*F44*F42^2.6</f>
        <v>14.902367864423463</v>
      </c>
      <c r="G52" s="33">
        <f t="shared" si="15"/>
        <v>17.737589367466889</v>
      </c>
      <c r="H52" s="33">
        <f t="shared" si="15"/>
        <v>19.80664811643388</v>
      </c>
    </row>
    <row r="53" spans="1:8" x14ac:dyDescent="0.4">
      <c r="A53" t="s">
        <v>91</v>
      </c>
      <c r="B53">
        <f>9*(2^2.6)*1.3*(10^(-0.2))</f>
        <v>44.757296990173735</v>
      </c>
    </row>
    <row r="54" spans="1:8" x14ac:dyDescent="0.4">
      <c r="A54" t="s">
        <v>92</v>
      </c>
      <c r="B54">
        <f>$B53*B42^0.6</f>
        <v>1.6660679443180479</v>
      </c>
      <c r="C54">
        <f t="shared" ref="C54:H54" si="16">$B53*C42^0.6</f>
        <v>1.9141010601200785</v>
      </c>
      <c r="D54">
        <f t="shared" si="16"/>
        <v>2.0764426654271224</v>
      </c>
      <c r="E54">
        <f t="shared" si="16"/>
        <v>2.1605873790866426</v>
      </c>
      <c r="F54">
        <f t="shared" si="16"/>
        <v>2.2994229397619836</v>
      </c>
      <c r="G54">
        <f t="shared" si="16"/>
        <v>2.3857889427070664</v>
      </c>
      <c r="H54">
        <f t="shared" si="16"/>
        <v>2.4589865424040398</v>
      </c>
    </row>
    <row r="55" spans="1:8" x14ac:dyDescent="0.4">
      <c r="A55" t="s">
        <v>93</v>
      </c>
      <c r="B55">
        <f>3*18.5*(1.3^0.6)*(10^1.8)</f>
        <v>4098.8213953680388</v>
      </c>
    </row>
    <row r="56" spans="1:8" x14ac:dyDescent="0.4">
      <c r="A56" t="s">
        <v>94</v>
      </c>
      <c r="B56">
        <f>$B55*B42</f>
        <v>17.010108790777362</v>
      </c>
      <c r="C56">
        <f t="shared" ref="C56:H56" si="17">$B55*C42</f>
        <v>21.436835897774845</v>
      </c>
      <c r="D56">
        <f t="shared" si="17"/>
        <v>24.551940158254553</v>
      </c>
      <c r="E56">
        <f t="shared" si="17"/>
        <v>26.23245693035545</v>
      </c>
      <c r="F56">
        <f t="shared" si="17"/>
        <v>29.101631907113074</v>
      </c>
      <c r="G56">
        <f t="shared" si="17"/>
        <v>30.946101535028696</v>
      </c>
      <c r="H56">
        <f t="shared" si="17"/>
        <v>32.544641879222233</v>
      </c>
    </row>
    <row r="57" spans="1:8" x14ac:dyDescent="0.4">
      <c r="B57">
        <v>0.30222700000000002</v>
      </c>
      <c r="C57">
        <v>0.40096599999999999</v>
      </c>
      <c r="D57">
        <v>0.49753900000000001</v>
      </c>
      <c r="E57">
        <v>0.54600300000000002</v>
      </c>
      <c r="F57">
        <v>0.56738699999999997</v>
      </c>
      <c r="G57">
        <v>0.617896</v>
      </c>
      <c r="H57">
        <v>0.64687099999999997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62AD-D015-4007-B4B3-373553D17CA1}">
  <dimension ref="A1:AD301"/>
  <sheetViews>
    <sheetView tabSelected="1" topLeftCell="A4" zoomScale="83" zoomScaleNormal="48" workbookViewId="0">
      <selection activeCell="A83" sqref="A83:I121"/>
    </sheetView>
  </sheetViews>
  <sheetFormatPr defaultRowHeight="13.9" x14ac:dyDescent="0.4"/>
  <cols>
    <col min="1" max="9" width="9.06640625" style="34"/>
    <col min="10" max="10" width="9.06640625" style="34" customWidth="1"/>
    <col min="11" max="16384" width="9.06640625" style="34"/>
  </cols>
  <sheetData>
    <row r="1" spans="1:30" x14ac:dyDescent="0.4">
      <c r="A1" s="41"/>
      <c r="B1" s="70">
        <v>1</v>
      </c>
      <c r="C1" s="70"/>
      <c r="D1" s="70"/>
      <c r="E1" s="70"/>
      <c r="F1" s="70">
        <v>2</v>
      </c>
      <c r="G1" s="70"/>
      <c r="H1" s="70"/>
      <c r="I1" s="70"/>
      <c r="J1" s="70">
        <v>3</v>
      </c>
      <c r="K1" s="70"/>
      <c r="L1" s="70"/>
      <c r="M1" s="70"/>
      <c r="N1" s="70">
        <v>4</v>
      </c>
      <c r="O1" s="70"/>
      <c r="P1" s="70"/>
      <c r="Q1" s="70"/>
      <c r="R1" s="70">
        <v>5</v>
      </c>
      <c r="S1" s="70"/>
      <c r="T1" s="70"/>
      <c r="U1" s="70">
        <v>6</v>
      </c>
      <c r="V1" s="70"/>
      <c r="W1" s="70"/>
      <c r="X1" s="70"/>
      <c r="Y1" s="70">
        <v>7</v>
      </c>
      <c r="Z1" s="70"/>
      <c r="AA1" s="70"/>
      <c r="AB1" s="70"/>
      <c r="AC1" s="70"/>
      <c r="AD1" s="71"/>
    </row>
    <row r="2" spans="1:30" x14ac:dyDescent="0.4">
      <c r="A2" s="42" t="s">
        <v>64</v>
      </c>
      <c r="B2" s="72">
        <v>0.3</v>
      </c>
      <c r="C2" s="72"/>
      <c r="D2" s="72"/>
      <c r="E2" s="72"/>
      <c r="F2" s="72">
        <v>0.6</v>
      </c>
      <c r="G2" s="72"/>
      <c r="H2" s="72"/>
      <c r="I2" s="72"/>
      <c r="J2" s="72">
        <v>0.9</v>
      </c>
      <c r="K2" s="72"/>
      <c r="L2" s="72"/>
      <c r="M2" s="72"/>
      <c r="N2" s="72">
        <v>1.1000000000000001</v>
      </c>
      <c r="O2" s="72"/>
      <c r="P2" s="72"/>
      <c r="Q2" s="72"/>
      <c r="R2" s="72">
        <v>1.5</v>
      </c>
      <c r="S2" s="72"/>
      <c r="T2" s="72"/>
      <c r="U2" s="72">
        <v>1.8</v>
      </c>
      <c r="V2" s="72"/>
      <c r="W2" s="72"/>
      <c r="X2" s="72"/>
      <c r="Y2" s="72">
        <v>2.1</v>
      </c>
      <c r="Z2" s="72"/>
      <c r="AA2" s="72"/>
      <c r="AB2" s="72"/>
      <c r="AC2" s="72"/>
      <c r="AD2" s="73"/>
    </row>
    <row r="3" spans="1:30" x14ac:dyDescent="0.4">
      <c r="A3" s="42" t="s">
        <v>74</v>
      </c>
      <c r="B3" s="72">
        <v>0.53</v>
      </c>
      <c r="C3" s="72"/>
      <c r="D3" s="72"/>
      <c r="E3" s="72"/>
      <c r="F3" s="72">
        <v>1.06</v>
      </c>
      <c r="G3" s="72"/>
      <c r="H3" s="72"/>
      <c r="I3" s="72"/>
      <c r="J3" s="72">
        <v>1.64</v>
      </c>
      <c r="K3" s="72"/>
      <c r="L3" s="72"/>
      <c r="M3" s="72"/>
      <c r="N3" s="72">
        <v>2.0499999999999998</v>
      </c>
      <c r="O3" s="72"/>
      <c r="P3" s="72"/>
      <c r="Q3" s="72"/>
      <c r="R3" s="72">
        <v>2.65</v>
      </c>
      <c r="S3" s="72"/>
      <c r="T3" s="72"/>
      <c r="U3" s="72">
        <v>3.2</v>
      </c>
      <c r="V3" s="72"/>
      <c r="W3" s="72"/>
      <c r="X3" s="72"/>
      <c r="Y3" s="72">
        <v>3.7</v>
      </c>
      <c r="Z3" s="72"/>
      <c r="AA3" s="72"/>
      <c r="AB3" s="72"/>
      <c r="AC3" s="72"/>
      <c r="AD3" s="73"/>
    </row>
    <row r="4" spans="1:30" x14ac:dyDescent="0.4">
      <c r="A4" s="42" t="s">
        <v>49</v>
      </c>
      <c r="B4" s="35">
        <v>1</v>
      </c>
      <c r="C4" s="35">
        <v>2</v>
      </c>
      <c r="D4" s="35">
        <v>3</v>
      </c>
      <c r="E4" s="35">
        <v>4</v>
      </c>
      <c r="F4" s="35">
        <v>5</v>
      </c>
      <c r="G4" s="35">
        <v>1</v>
      </c>
      <c r="H4" s="35">
        <v>2</v>
      </c>
      <c r="I4" s="35">
        <v>3</v>
      </c>
      <c r="J4" s="35">
        <v>1</v>
      </c>
      <c r="K4" s="35">
        <v>2</v>
      </c>
      <c r="L4" s="35">
        <v>3</v>
      </c>
      <c r="M4" s="35">
        <v>4</v>
      </c>
      <c r="N4" s="35">
        <v>1</v>
      </c>
      <c r="O4" s="35">
        <v>2</v>
      </c>
      <c r="P4" s="35">
        <v>3</v>
      </c>
      <c r="Q4" s="35">
        <v>4</v>
      </c>
      <c r="R4" s="35">
        <v>1</v>
      </c>
      <c r="S4" s="35">
        <v>2</v>
      </c>
      <c r="T4" s="35">
        <v>3</v>
      </c>
      <c r="U4" s="35">
        <v>1</v>
      </c>
      <c r="V4" s="35">
        <v>2</v>
      </c>
      <c r="W4" s="35">
        <v>3</v>
      </c>
      <c r="X4" s="35">
        <v>4</v>
      </c>
      <c r="Y4" s="35">
        <v>1</v>
      </c>
      <c r="Z4" s="35">
        <v>2</v>
      </c>
      <c r="AA4" s="35">
        <v>3</v>
      </c>
      <c r="AB4" s="35">
        <v>4</v>
      </c>
      <c r="AC4" s="35">
        <v>5</v>
      </c>
      <c r="AD4" s="36">
        <v>6</v>
      </c>
    </row>
    <row r="5" spans="1:30" x14ac:dyDescent="0.4">
      <c r="A5" s="42" t="s">
        <v>65</v>
      </c>
      <c r="B5" s="35">
        <v>119</v>
      </c>
      <c r="C5" s="35">
        <v>163</v>
      </c>
      <c r="D5" s="35">
        <v>168</v>
      </c>
      <c r="E5" s="35">
        <v>298</v>
      </c>
      <c r="F5" s="35">
        <v>381</v>
      </c>
      <c r="G5" s="35">
        <v>78</v>
      </c>
      <c r="H5" s="35">
        <v>48</v>
      </c>
      <c r="I5" s="35">
        <v>460</v>
      </c>
      <c r="J5" s="35">
        <v>515</v>
      </c>
      <c r="K5" s="35">
        <v>566</v>
      </c>
      <c r="L5" s="35">
        <v>515</v>
      </c>
      <c r="M5" s="35">
        <v>38</v>
      </c>
      <c r="N5" s="35">
        <v>169</v>
      </c>
      <c r="O5" s="35">
        <v>1194</v>
      </c>
      <c r="P5" s="35">
        <v>145</v>
      </c>
      <c r="Q5" s="35">
        <v>476</v>
      </c>
      <c r="R5" s="35">
        <v>309</v>
      </c>
      <c r="S5" s="35">
        <v>291</v>
      </c>
      <c r="T5" s="35">
        <v>368</v>
      </c>
      <c r="U5" s="35">
        <v>247</v>
      </c>
      <c r="V5" s="35">
        <v>71</v>
      </c>
      <c r="W5" s="35">
        <v>390</v>
      </c>
      <c r="X5" s="35">
        <v>435</v>
      </c>
      <c r="Y5" s="35">
        <v>342</v>
      </c>
      <c r="Z5" s="35">
        <v>214</v>
      </c>
      <c r="AA5" s="35">
        <v>313</v>
      </c>
      <c r="AB5" s="35">
        <v>457</v>
      </c>
      <c r="AC5" s="35">
        <v>584</v>
      </c>
      <c r="AD5" s="36">
        <v>471</v>
      </c>
    </row>
    <row r="6" spans="1:30" x14ac:dyDescent="0.4">
      <c r="A6" s="42" t="s">
        <v>66</v>
      </c>
      <c r="B6" s="35">
        <v>189</v>
      </c>
      <c r="C6" s="35">
        <v>238</v>
      </c>
      <c r="D6" s="35">
        <v>238</v>
      </c>
      <c r="E6" s="35">
        <v>372</v>
      </c>
      <c r="F6" s="35">
        <v>448</v>
      </c>
      <c r="G6" s="35">
        <v>150</v>
      </c>
      <c r="H6" s="35">
        <v>118</v>
      </c>
      <c r="I6" s="35">
        <v>526</v>
      </c>
      <c r="J6" s="35">
        <v>575</v>
      </c>
      <c r="K6" s="35">
        <v>628</v>
      </c>
      <c r="L6" s="35">
        <v>579</v>
      </c>
      <c r="M6" s="35">
        <v>101</v>
      </c>
      <c r="N6" s="35">
        <v>233</v>
      </c>
      <c r="O6" s="35">
        <v>1258</v>
      </c>
      <c r="P6" s="35">
        <v>207</v>
      </c>
      <c r="Q6" s="35">
        <v>538</v>
      </c>
      <c r="R6" s="35">
        <v>369</v>
      </c>
      <c r="S6" s="35">
        <v>347</v>
      </c>
      <c r="T6" s="35">
        <v>426</v>
      </c>
      <c r="U6" s="35">
        <v>302</v>
      </c>
      <c r="V6" s="35">
        <v>130</v>
      </c>
      <c r="W6" s="35">
        <v>448</v>
      </c>
      <c r="X6" s="35">
        <v>491</v>
      </c>
      <c r="Y6" s="35">
        <v>395</v>
      </c>
      <c r="Z6" s="35">
        <v>262</v>
      </c>
      <c r="AA6" s="35">
        <v>369</v>
      </c>
      <c r="AB6" s="35">
        <v>516</v>
      </c>
      <c r="AC6" s="35">
        <v>633</v>
      </c>
      <c r="AD6" s="36">
        <v>523</v>
      </c>
    </row>
    <row r="7" spans="1:30" ht="14.25" thickBot="1" x14ac:dyDescent="0.45">
      <c r="A7" s="43" t="s">
        <v>67</v>
      </c>
      <c r="B7" s="38">
        <v>0.09</v>
      </c>
      <c r="C7" s="38">
        <v>0.09</v>
      </c>
      <c r="D7" s="38">
        <v>0.09</v>
      </c>
      <c r="E7" s="38">
        <v>0.09</v>
      </c>
      <c r="F7" s="38">
        <v>0.09</v>
      </c>
      <c r="G7" s="38">
        <v>0.09</v>
      </c>
      <c r="H7" s="38">
        <v>0.09</v>
      </c>
      <c r="I7" s="38">
        <v>0.09</v>
      </c>
      <c r="J7" s="38">
        <v>0.09</v>
      </c>
      <c r="K7" s="38">
        <v>0.09</v>
      </c>
      <c r="L7" s="38">
        <v>0.09</v>
      </c>
      <c r="M7" s="38">
        <v>0.09</v>
      </c>
      <c r="N7" s="38">
        <v>0.09</v>
      </c>
      <c r="O7" s="38">
        <v>0.09</v>
      </c>
      <c r="P7" s="38">
        <v>0.09</v>
      </c>
      <c r="Q7" s="38">
        <v>0.09</v>
      </c>
      <c r="R7" s="38">
        <v>0.09</v>
      </c>
      <c r="S7" s="38">
        <v>0.09</v>
      </c>
      <c r="T7" s="38">
        <v>0.09</v>
      </c>
      <c r="U7" s="38">
        <v>0.09</v>
      </c>
      <c r="V7" s="38">
        <v>0.09</v>
      </c>
      <c r="W7" s="38">
        <v>0.09</v>
      </c>
      <c r="X7" s="38">
        <v>0.09</v>
      </c>
      <c r="Y7" s="38">
        <v>0.09</v>
      </c>
      <c r="Z7" s="38">
        <v>0.09</v>
      </c>
      <c r="AA7" s="38">
        <v>0.09</v>
      </c>
      <c r="AB7" s="38">
        <v>0.09</v>
      </c>
      <c r="AC7" s="38">
        <v>0.09</v>
      </c>
      <c r="AD7" s="39">
        <v>0.09</v>
      </c>
    </row>
    <row r="11" spans="1:30" ht="14.25" thickBot="1" x14ac:dyDescent="0.45"/>
    <row r="12" spans="1:30" x14ac:dyDescent="0.4">
      <c r="A12" s="41"/>
      <c r="B12" s="70">
        <v>1</v>
      </c>
      <c r="C12" s="70"/>
      <c r="D12" s="70"/>
      <c r="E12" s="70"/>
      <c r="F12" s="75">
        <v>2</v>
      </c>
      <c r="G12" s="76"/>
      <c r="H12" s="76"/>
      <c r="I12" s="77"/>
      <c r="J12" s="75">
        <v>3</v>
      </c>
      <c r="K12" s="76"/>
      <c r="L12" s="76"/>
      <c r="M12" s="77"/>
      <c r="N12" s="70">
        <v>4</v>
      </c>
      <c r="O12" s="70"/>
      <c r="P12" s="70"/>
      <c r="Q12" s="71"/>
      <c r="R12" s="70">
        <v>5</v>
      </c>
      <c r="S12" s="70"/>
      <c r="T12" s="70"/>
      <c r="U12" s="70">
        <v>6</v>
      </c>
      <c r="V12" s="70"/>
      <c r="W12" s="70"/>
      <c r="X12" s="70"/>
      <c r="Y12" s="75">
        <v>7</v>
      </c>
      <c r="Z12" s="76"/>
      <c r="AA12" s="76"/>
      <c r="AB12" s="76"/>
      <c r="AC12" s="76"/>
      <c r="AD12" s="83"/>
    </row>
    <row r="13" spans="1:30" x14ac:dyDescent="0.4">
      <c r="A13" s="42" t="s">
        <v>64</v>
      </c>
      <c r="B13" s="72">
        <v>0.3</v>
      </c>
      <c r="C13" s="72"/>
      <c r="D13" s="72"/>
      <c r="E13" s="72"/>
      <c r="F13" s="78">
        <v>0.6</v>
      </c>
      <c r="G13" s="79"/>
      <c r="H13" s="79"/>
      <c r="I13" s="80"/>
      <c r="J13" s="78">
        <v>0.9</v>
      </c>
      <c r="K13" s="79"/>
      <c r="L13" s="79"/>
      <c r="M13" s="80"/>
      <c r="N13" s="72">
        <v>1.1000000000000001</v>
      </c>
      <c r="O13" s="72"/>
      <c r="P13" s="72"/>
      <c r="Q13" s="73"/>
      <c r="R13" s="72">
        <v>1.5</v>
      </c>
      <c r="S13" s="72"/>
      <c r="T13" s="72"/>
      <c r="U13" s="72">
        <v>1.8</v>
      </c>
      <c r="V13" s="72"/>
      <c r="W13" s="72"/>
      <c r="X13" s="72"/>
      <c r="Y13" s="78">
        <v>2.1</v>
      </c>
      <c r="Z13" s="79"/>
      <c r="AA13" s="79"/>
      <c r="AB13" s="79"/>
      <c r="AC13" s="79"/>
      <c r="AD13" s="84"/>
    </row>
    <row r="14" spans="1:30" s="47" customFormat="1" x14ac:dyDescent="0.4">
      <c r="A14" s="46" t="s">
        <v>72</v>
      </c>
      <c r="B14" s="81">
        <v>0.17246</v>
      </c>
      <c r="C14" s="81"/>
      <c r="D14" s="81"/>
      <c r="E14" s="81"/>
      <c r="F14" s="67">
        <v>0.27376299999999998</v>
      </c>
      <c r="G14" s="68"/>
      <c r="H14" s="68"/>
      <c r="I14" s="69"/>
      <c r="J14" s="67">
        <v>0.35873100000000002</v>
      </c>
      <c r="K14" s="68"/>
      <c r="L14" s="68"/>
      <c r="M14" s="69"/>
      <c r="N14" s="81">
        <v>0.41008099999999997</v>
      </c>
      <c r="O14" s="81"/>
      <c r="P14" s="81"/>
      <c r="Q14" s="85"/>
      <c r="R14" s="81">
        <v>0.50427599999999995</v>
      </c>
      <c r="S14" s="81"/>
      <c r="T14" s="81"/>
      <c r="U14" s="81">
        <v>0.56845000000000001</v>
      </c>
      <c r="V14" s="81"/>
      <c r="W14" s="81"/>
      <c r="X14" s="81"/>
      <c r="Y14" s="67">
        <v>0.63108399999999998</v>
      </c>
      <c r="Z14" s="68"/>
      <c r="AA14" s="68"/>
      <c r="AB14" s="68"/>
      <c r="AC14" s="68"/>
      <c r="AD14" s="82"/>
    </row>
    <row r="15" spans="1:30" s="47" customFormat="1" x14ac:dyDescent="0.4">
      <c r="A15" s="46" t="s">
        <v>74</v>
      </c>
      <c r="B15" s="67">
        <v>0.53</v>
      </c>
      <c r="C15" s="68"/>
      <c r="D15" s="68"/>
      <c r="E15" s="69"/>
      <c r="F15" s="67">
        <v>1.06</v>
      </c>
      <c r="G15" s="68"/>
      <c r="H15" s="68"/>
      <c r="I15" s="69"/>
      <c r="J15" s="67">
        <v>1.64</v>
      </c>
      <c r="K15" s="68"/>
      <c r="L15" s="68"/>
      <c r="M15" s="69"/>
      <c r="N15" s="67">
        <v>2.0499999999999998</v>
      </c>
      <c r="O15" s="68"/>
      <c r="P15" s="68"/>
      <c r="Q15" s="69"/>
      <c r="R15" s="67">
        <v>2.65</v>
      </c>
      <c r="S15" s="68"/>
      <c r="T15" s="69"/>
      <c r="U15" s="67">
        <v>3.2</v>
      </c>
      <c r="V15" s="68"/>
      <c r="W15" s="68"/>
      <c r="X15" s="69"/>
      <c r="Y15" s="67">
        <v>3.7</v>
      </c>
      <c r="Z15" s="68"/>
      <c r="AA15" s="68"/>
      <c r="AB15" s="68"/>
      <c r="AC15" s="68"/>
      <c r="AD15" s="82"/>
    </row>
    <row r="16" spans="1:30" s="47" customFormat="1" x14ac:dyDescent="0.4">
      <c r="A16" s="46" t="s">
        <v>76</v>
      </c>
      <c r="B16" s="67">
        <f>B15/B13</f>
        <v>1.7666666666666668</v>
      </c>
      <c r="C16" s="68"/>
      <c r="D16" s="68"/>
      <c r="E16" s="69"/>
      <c r="F16" s="67">
        <f>F15/F13</f>
        <v>1.7666666666666668</v>
      </c>
      <c r="G16" s="68"/>
      <c r="H16" s="68"/>
      <c r="I16" s="69"/>
      <c r="J16" s="67">
        <f>J15/J13</f>
        <v>1.822222222222222</v>
      </c>
      <c r="K16" s="68"/>
      <c r="L16" s="68"/>
      <c r="M16" s="69"/>
      <c r="N16" s="67">
        <f>N15/N13</f>
        <v>1.8636363636363633</v>
      </c>
      <c r="O16" s="68"/>
      <c r="P16" s="68"/>
      <c r="Q16" s="69"/>
      <c r="R16" s="67">
        <f>R15/R13</f>
        <v>1.7666666666666666</v>
      </c>
      <c r="S16" s="68"/>
      <c r="T16" s="69"/>
      <c r="U16" s="67">
        <f>U15/U13</f>
        <v>1.7777777777777779</v>
      </c>
      <c r="V16" s="68"/>
      <c r="W16" s="68"/>
      <c r="X16" s="69"/>
      <c r="Y16" s="67">
        <f>Y15/Y13</f>
        <v>1.7619047619047619</v>
      </c>
      <c r="Z16" s="68"/>
      <c r="AA16" s="68"/>
      <c r="AB16" s="68"/>
      <c r="AC16" s="68"/>
      <c r="AD16" s="82"/>
    </row>
    <row r="17" spans="1:30" x14ac:dyDescent="0.4">
      <c r="A17" s="42" t="s">
        <v>49</v>
      </c>
      <c r="B17" s="35">
        <v>1</v>
      </c>
      <c r="C17" s="35">
        <v>2</v>
      </c>
      <c r="D17" s="35">
        <v>3</v>
      </c>
      <c r="E17" s="35">
        <v>4</v>
      </c>
      <c r="F17" s="35">
        <v>5</v>
      </c>
      <c r="G17" s="35">
        <v>1</v>
      </c>
      <c r="H17" s="35">
        <v>2</v>
      </c>
      <c r="I17" s="35">
        <v>3</v>
      </c>
      <c r="J17" s="35">
        <v>1</v>
      </c>
      <c r="K17" s="35">
        <v>2</v>
      </c>
      <c r="L17" s="35">
        <v>3</v>
      </c>
      <c r="M17" s="35">
        <v>4</v>
      </c>
      <c r="N17" s="35">
        <v>1</v>
      </c>
      <c r="O17" s="35">
        <v>2</v>
      </c>
      <c r="P17" s="35">
        <v>3</v>
      </c>
      <c r="Q17" s="36">
        <v>4</v>
      </c>
      <c r="R17" s="35">
        <v>1</v>
      </c>
      <c r="S17" s="35">
        <v>2</v>
      </c>
      <c r="T17" s="35">
        <v>3</v>
      </c>
      <c r="U17" s="35">
        <v>1</v>
      </c>
      <c r="V17" s="35">
        <v>2</v>
      </c>
      <c r="W17" s="35">
        <v>3</v>
      </c>
      <c r="X17" s="35">
        <v>4</v>
      </c>
      <c r="Y17" s="35">
        <v>1</v>
      </c>
      <c r="Z17" s="35">
        <v>2</v>
      </c>
      <c r="AA17" s="35">
        <v>3</v>
      </c>
      <c r="AB17" s="35">
        <v>4</v>
      </c>
      <c r="AC17" s="35">
        <v>5</v>
      </c>
      <c r="AD17" s="36">
        <v>6</v>
      </c>
    </row>
    <row r="18" spans="1:30" x14ac:dyDescent="0.4">
      <c r="A18" s="42" t="s">
        <v>65</v>
      </c>
      <c r="B18" s="35">
        <f>B5</f>
        <v>119</v>
      </c>
      <c r="C18" s="35">
        <f t="shared" ref="C18:F18" si="0">C5</f>
        <v>163</v>
      </c>
      <c r="D18" s="35">
        <f t="shared" si="0"/>
        <v>168</v>
      </c>
      <c r="E18" s="35">
        <f t="shared" si="0"/>
        <v>298</v>
      </c>
      <c r="F18" s="35">
        <f t="shared" si="0"/>
        <v>381</v>
      </c>
      <c r="G18" s="35">
        <f t="shared" ref="G18:AD18" si="1">G5</f>
        <v>78</v>
      </c>
      <c r="H18" s="35">
        <f t="shared" si="1"/>
        <v>48</v>
      </c>
      <c r="I18" s="35">
        <f t="shared" si="1"/>
        <v>460</v>
      </c>
      <c r="J18" s="35">
        <f t="shared" si="1"/>
        <v>515</v>
      </c>
      <c r="K18" s="35">
        <f t="shared" si="1"/>
        <v>566</v>
      </c>
      <c r="L18" s="35">
        <f t="shared" si="1"/>
        <v>515</v>
      </c>
      <c r="M18" s="35">
        <f t="shared" si="1"/>
        <v>38</v>
      </c>
      <c r="N18" s="35">
        <f t="shared" si="1"/>
        <v>169</v>
      </c>
      <c r="O18" s="35">
        <f t="shared" si="1"/>
        <v>1194</v>
      </c>
      <c r="P18" s="35">
        <f t="shared" si="1"/>
        <v>145</v>
      </c>
      <c r="Q18" s="35">
        <f t="shared" si="1"/>
        <v>476</v>
      </c>
      <c r="R18" s="35">
        <f t="shared" si="1"/>
        <v>309</v>
      </c>
      <c r="S18" s="35">
        <f t="shared" si="1"/>
        <v>291</v>
      </c>
      <c r="T18" s="35">
        <f t="shared" si="1"/>
        <v>368</v>
      </c>
      <c r="U18" s="35">
        <f t="shared" si="1"/>
        <v>247</v>
      </c>
      <c r="V18" s="35">
        <f t="shared" si="1"/>
        <v>71</v>
      </c>
      <c r="W18" s="35">
        <f t="shared" si="1"/>
        <v>390</v>
      </c>
      <c r="X18" s="35">
        <f t="shared" si="1"/>
        <v>435</v>
      </c>
      <c r="Y18" s="35">
        <f t="shared" si="1"/>
        <v>342</v>
      </c>
      <c r="Z18" s="35">
        <f t="shared" si="1"/>
        <v>214</v>
      </c>
      <c r="AA18" s="35">
        <f t="shared" si="1"/>
        <v>313</v>
      </c>
      <c r="AB18" s="35">
        <f t="shared" si="1"/>
        <v>457</v>
      </c>
      <c r="AC18" s="35">
        <f t="shared" si="1"/>
        <v>584</v>
      </c>
      <c r="AD18" s="35">
        <f t="shared" si="1"/>
        <v>471</v>
      </c>
    </row>
    <row r="19" spans="1:30" x14ac:dyDescent="0.4">
      <c r="A19" s="42" t="s">
        <v>66</v>
      </c>
      <c r="B19" s="35">
        <f>B6</f>
        <v>189</v>
      </c>
      <c r="C19" s="35">
        <f t="shared" ref="C19:F19" si="2">C6</f>
        <v>238</v>
      </c>
      <c r="D19" s="35">
        <f t="shared" si="2"/>
        <v>238</v>
      </c>
      <c r="E19" s="35">
        <f t="shared" si="2"/>
        <v>372</v>
      </c>
      <c r="F19" s="35">
        <f t="shared" si="2"/>
        <v>448</v>
      </c>
      <c r="G19" s="35">
        <f t="shared" ref="G19:AD19" si="3">G6</f>
        <v>150</v>
      </c>
      <c r="H19" s="35">
        <f t="shared" si="3"/>
        <v>118</v>
      </c>
      <c r="I19" s="35">
        <f t="shared" si="3"/>
        <v>526</v>
      </c>
      <c r="J19" s="35">
        <f t="shared" si="3"/>
        <v>575</v>
      </c>
      <c r="K19" s="35">
        <f>K6</f>
        <v>628</v>
      </c>
      <c r="L19" s="35">
        <f t="shared" si="3"/>
        <v>579</v>
      </c>
      <c r="M19" s="35">
        <f t="shared" si="3"/>
        <v>101</v>
      </c>
      <c r="N19" s="35">
        <f t="shared" si="3"/>
        <v>233</v>
      </c>
      <c r="O19" s="35">
        <f t="shared" si="3"/>
        <v>1258</v>
      </c>
      <c r="P19" s="35">
        <f t="shared" si="3"/>
        <v>207</v>
      </c>
      <c r="Q19" s="35">
        <f t="shared" si="3"/>
        <v>538</v>
      </c>
      <c r="R19" s="35">
        <f t="shared" si="3"/>
        <v>369</v>
      </c>
      <c r="S19" s="35">
        <f t="shared" si="3"/>
        <v>347</v>
      </c>
      <c r="T19" s="35">
        <f t="shared" si="3"/>
        <v>426</v>
      </c>
      <c r="U19" s="35">
        <f t="shared" si="3"/>
        <v>302</v>
      </c>
      <c r="V19" s="35">
        <f t="shared" si="3"/>
        <v>130</v>
      </c>
      <c r="W19" s="35">
        <f t="shared" si="3"/>
        <v>448</v>
      </c>
      <c r="X19" s="35">
        <f t="shared" si="3"/>
        <v>491</v>
      </c>
      <c r="Y19" s="35">
        <f t="shared" si="3"/>
        <v>395</v>
      </c>
      <c r="Z19" s="35">
        <f t="shared" si="3"/>
        <v>262</v>
      </c>
      <c r="AA19" s="35">
        <f t="shared" si="3"/>
        <v>369</v>
      </c>
      <c r="AB19" s="35">
        <f t="shared" si="3"/>
        <v>516</v>
      </c>
      <c r="AC19" s="35">
        <f t="shared" si="3"/>
        <v>633</v>
      </c>
      <c r="AD19" s="35">
        <f t="shared" si="3"/>
        <v>523</v>
      </c>
    </row>
    <row r="20" spans="1:30" x14ac:dyDescent="0.4">
      <c r="A20" s="42" t="s">
        <v>47</v>
      </c>
      <c r="B20" s="35">
        <f>B19-B18</f>
        <v>70</v>
      </c>
      <c r="C20" s="35">
        <f t="shared" ref="C20:F20" si="4">C19-C18</f>
        <v>75</v>
      </c>
      <c r="D20" s="35">
        <f t="shared" si="4"/>
        <v>70</v>
      </c>
      <c r="E20" s="35">
        <f t="shared" si="4"/>
        <v>74</v>
      </c>
      <c r="F20" s="35">
        <f t="shared" si="4"/>
        <v>67</v>
      </c>
      <c r="G20" s="35">
        <f t="shared" ref="G20:AD20" si="5">G19-G18</f>
        <v>72</v>
      </c>
      <c r="H20" s="35">
        <f t="shared" si="5"/>
        <v>70</v>
      </c>
      <c r="I20" s="35">
        <f t="shared" si="5"/>
        <v>66</v>
      </c>
      <c r="J20" s="35">
        <f t="shared" si="5"/>
        <v>60</v>
      </c>
      <c r="K20" s="35">
        <f t="shared" si="5"/>
        <v>62</v>
      </c>
      <c r="L20" s="35">
        <f t="shared" si="5"/>
        <v>64</v>
      </c>
      <c r="M20" s="35">
        <f t="shared" si="5"/>
        <v>63</v>
      </c>
      <c r="N20" s="35">
        <f t="shared" si="5"/>
        <v>64</v>
      </c>
      <c r="O20" s="35">
        <f t="shared" si="5"/>
        <v>64</v>
      </c>
      <c r="P20" s="35">
        <f t="shared" si="5"/>
        <v>62</v>
      </c>
      <c r="Q20" s="35">
        <f t="shared" si="5"/>
        <v>62</v>
      </c>
      <c r="R20" s="35">
        <f t="shared" si="5"/>
        <v>60</v>
      </c>
      <c r="S20" s="35">
        <f t="shared" si="5"/>
        <v>56</v>
      </c>
      <c r="T20" s="35">
        <f t="shared" si="5"/>
        <v>58</v>
      </c>
      <c r="U20" s="35">
        <f t="shared" si="5"/>
        <v>55</v>
      </c>
      <c r="V20" s="35">
        <f t="shared" si="5"/>
        <v>59</v>
      </c>
      <c r="W20" s="35">
        <f t="shared" si="5"/>
        <v>58</v>
      </c>
      <c r="X20" s="35">
        <f t="shared" si="5"/>
        <v>56</v>
      </c>
      <c r="Y20" s="35">
        <f t="shared" si="5"/>
        <v>53</v>
      </c>
      <c r="Z20" s="35">
        <f t="shared" si="5"/>
        <v>48</v>
      </c>
      <c r="AA20" s="35">
        <f t="shared" si="5"/>
        <v>56</v>
      </c>
      <c r="AB20" s="35">
        <f t="shared" si="5"/>
        <v>59</v>
      </c>
      <c r="AC20" s="35">
        <f t="shared" si="5"/>
        <v>49</v>
      </c>
      <c r="AD20" s="35">
        <f t="shared" si="5"/>
        <v>52</v>
      </c>
    </row>
    <row r="21" spans="1:30" x14ac:dyDescent="0.4">
      <c r="A21" s="44" t="s">
        <v>68</v>
      </c>
      <c r="B21" s="45">
        <f>B20/240</f>
        <v>0.29166666666666669</v>
      </c>
      <c r="C21" s="45">
        <f t="shared" ref="C21:F21" si="6">C20/240</f>
        <v>0.3125</v>
      </c>
      <c r="D21" s="45">
        <f t="shared" si="6"/>
        <v>0.29166666666666669</v>
      </c>
      <c r="E21" s="45">
        <f t="shared" si="6"/>
        <v>0.30833333333333335</v>
      </c>
      <c r="F21" s="45">
        <f t="shared" si="6"/>
        <v>0.27916666666666667</v>
      </c>
      <c r="G21" s="45">
        <f t="shared" ref="G21:AD21" si="7">G20/240</f>
        <v>0.3</v>
      </c>
      <c r="H21" s="45">
        <f t="shared" si="7"/>
        <v>0.29166666666666669</v>
      </c>
      <c r="I21" s="45">
        <f t="shared" si="7"/>
        <v>0.27500000000000002</v>
      </c>
      <c r="J21" s="45">
        <f t="shared" si="7"/>
        <v>0.25</v>
      </c>
      <c r="K21" s="45">
        <f t="shared" si="7"/>
        <v>0.25833333333333336</v>
      </c>
      <c r="L21" s="45">
        <f t="shared" si="7"/>
        <v>0.26666666666666666</v>
      </c>
      <c r="M21" s="45">
        <f t="shared" si="7"/>
        <v>0.26250000000000001</v>
      </c>
      <c r="N21" s="45">
        <f t="shared" si="7"/>
        <v>0.26666666666666666</v>
      </c>
      <c r="O21" s="45">
        <f t="shared" si="7"/>
        <v>0.26666666666666666</v>
      </c>
      <c r="P21" s="45">
        <f t="shared" si="7"/>
        <v>0.25833333333333336</v>
      </c>
      <c r="Q21" s="45">
        <f t="shared" si="7"/>
        <v>0.25833333333333336</v>
      </c>
      <c r="R21" s="45">
        <f t="shared" si="7"/>
        <v>0.25</v>
      </c>
      <c r="S21" s="45">
        <f t="shared" si="7"/>
        <v>0.23333333333333334</v>
      </c>
      <c r="T21" s="45">
        <f t="shared" si="7"/>
        <v>0.24166666666666667</v>
      </c>
      <c r="U21" s="45">
        <f t="shared" si="7"/>
        <v>0.22916666666666666</v>
      </c>
      <c r="V21" s="45">
        <f t="shared" si="7"/>
        <v>0.24583333333333332</v>
      </c>
      <c r="W21" s="45">
        <f t="shared" si="7"/>
        <v>0.24166666666666667</v>
      </c>
      <c r="X21" s="45">
        <f t="shared" si="7"/>
        <v>0.23333333333333334</v>
      </c>
      <c r="Y21" s="45">
        <f t="shared" si="7"/>
        <v>0.22083333333333333</v>
      </c>
      <c r="Z21" s="45">
        <f t="shared" si="7"/>
        <v>0.2</v>
      </c>
      <c r="AA21" s="45">
        <f t="shared" si="7"/>
        <v>0.23333333333333334</v>
      </c>
      <c r="AB21" s="45">
        <f t="shared" si="7"/>
        <v>0.24583333333333332</v>
      </c>
      <c r="AC21" s="45">
        <f t="shared" si="7"/>
        <v>0.20416666666666666</v>
      </c>
      <c r="AD21" s="45">
        <f t="shared" si="7"/>
        <v>0.21666666666666667</v>
      </c>
    </row>
    <row r="22" spans="1:30" ht="14.25" thickBot="1" x14ac:dyDescent="0.45">
      <c r="A22" s="43" t="s">
        <v>67</v>
      </c>
      <c r="B22" s="35">
        <f>B7</f>
        <v>0.09</v>
      </c>
      <c r="C22" s="35">
        <f t="shared" ref="C22:F22" si="8">C7</f>
        <v>0.09</v>
      </c>
      <c r="D22" s="35">
        <f t="shared" si="8"/>
        <v>0.09</v>
      </c>
      <c r="E22" s="35">
        <f t="shared" si="8"/>
        <v>0.09</v>
      </c>
      <c r="F22" s="35">
        <f t="shared" si="8"/>
        <v>0.09</v>
      </c>
      <c r="G22" s="35">
        <f t="shared" ref="G22:AD22" si="9">G7</f>
        <v>0.09</v>
      </c>
      <c r="H22" s="35">
        <f t="shared" si="9"/>
        <v>0.09</v>
      </c>
      <c r="I22" s="35">
        <f t="shared" si="9"/>
        <v>0.09</v>
      </c>
      <c r="J22" s="35">
        <f t="shared" si="9"/>
        <v>0.09</v>
      </c>
      <c r="K22" s="35">
        <f t="shared" si="9"/>
        <v>0.09</v>
      </c>
      <c r="L22" s="35">
        <f t="shared" si="9"/>
        <v>0.09</v>
      </c>
      <c r="M22" s="35">
        <f t="shared" si="9"/>
        <v>0.09</v>
      </c>
      <c r="N22" s="35">
        <f t="shared" si="9"/>
        <v>0.09</v>
      </c>
      <c r="O22" s="35">
        <f t="shared" si="9"/>
        <v>0.09</v>
      </c>
      <c r="P22" s="35">
        <f t="shared" si="9"/>
        <v>0.09</v>
      </c>
      <c r="Q22" s="35">
        <f t="shared" si="9"/>
        <v>0.09</v>
      </c>
      <c r="R22" s="35">
        <f t="shared" si="9"/>
        <v>0.09</v>
      </c>
      <c r="S22" s="35">
        <f t="shared" si="9"/>
        <v>0.09</v>
      </c>
      <c r="T22" s="35">
        <f t="shared" si="9"/>
        <v>0.09</v>
      </c>
      <c r="U22" s="35">
        <f t="shared" si="9"/>
        <v>0.09</v>
      </c>
      <c r="V22" s="35">
        <f t="shared" si="9"/>
        <v>0.09</v>
      </c>
      <c r="W22" s="35">
        <f t="shared" si="9"/>
        <v>0.09</v>
      </c>
      <c r="X22" s="35">
        <f t="shared" si="9"/>
        <v>0.09</v>
      </c>
      <c r="Y22" s="35">
        <f t="shared" si="9"/>
        <v>0.09</v>
      </c>
      <c r="Z22" s="35">
        <f t="shared" si="9"/>
        <v>0.09</v>
      </c>
      <c r="AA22" s="35">
        <f t="shared" si="9"/>
        <v>0.09</v>
      </c>
      <c r="AB22" s="35">
        <f t="shared" si="9"/>
        <v>0.09</v>
      </c>
      <c r="AC22" s="35">
        <f t="shared" si="9"/>
        <v>0.09</v>
      </c>
      <c r="AD22" s="35">
        <f t="shared" si="9"/>
        <v>0.09</v>
      </c>
    </row>
    <row r="23" spans="1:30" s="50" customFormat="1" x14ac:dyDescent="0.4">
      <c r="A23" s="48" t="s">
        <v>69</v>
      </c>
      <c r="B23" s="49">
        <f>B22/B21</f>
        <v>0.30857142857142855</v>
      </c>
      <c r="C23" s="49">
        <f t="shared" ref="C23:F23" si="10">C22/C21</f>
        <v>0.28799999999999998</v>
      </c>
      <c r="D23" s="49">
        <f t="shared" si="10"/>
        <v>0.30857142857142855</v>
      </c>
      <c r="E23" s="49">
        <f t="shared" si="10"/>
        <v>0.29189189189189185</v>
      </c>
      <c r="F23" s="49">
        <f t="shared" si="10"/>
        <v>0.32238805970149254</v>
      </c>
      <c r="G23" s="49">
        <f t="shared" ref="G23:AD23" si="11">G22/G21</f>
        <v>0.3</v>
      </c>
      <c r="H23" s="49">
        <f t="shared" si="11"/>
        <v>0.30857142857142855</v>
      </c>
      <c r="I23" s="49">
        <f t="shared" si="11"/>
        <v>0.32727272727272722</v>
      </c>
      <c r="J23" s="49">
        <f t="shared" si="11"/>
        <v>0.36</v>
      </c>
      <c r="K23" s="49">
        <f t="shared" si="11"/>
        <v>0.34838709677419349</v>
      </c>
      <c r="L23" s="49">
        <f t="shared" si="11"/>
        <v>0.33749999999999997</v>
      </c>
      <c r="M23" s="49">
        <f t="shared" si="11"/>
        <v>0.3428571428571428</v>
      </c>
      <c r="N23" s="49">
        <f t="shared" si="11"/>
        <v>0.33749999999999997</v>
      </c>
      <c r="O23" s="49">
        <f t="shared" si="11"/>
        <v>0.33749999999999997</v>
      </c>
      <c r="P23" s="49">
        <f t="shared" si="11"/>
        <v>0.34838709677419349</v>
      </c>
      <c r="Q23" s="49">
        <f t="shared" si="11"/>
        <v>0.34838709677419349</v>
      </c>
      <c r="R23" s="49">
        <f t="shared" si="11"/>
        <v>0.36</v>
      </c>
      <c r="S23" s="49">
        <f t="shared" si="11"/>
        <v>0.38571428571428568</v>
      </c>
      <c r="T23" s="49">
        <f t="shared" si="11"/>
        <v>0.37241379310344824</v>
      </c>
      <c r="U23" s="49">
        <f t="shared" si="11"/>
        <v>0.3927272727272727</v>
      </c>
      <c r="V23" s="49">
        <f t="shared" si="11"/>
        <v>0.36610169491525424</v>
      </c>
      <c r="W23" s="49">
        <f t="shared" si="11"/>
        <v>0.37241379310344824</v>
      </c>
      <c r="X23" s="49">
        <f t="shared" si="11"/>
        <v>0.38571428571428568</v>
      </c>
      <c r="Y23" s="49">
        <f t="shared" si="11"/>
        <v>0.40754716981132078</v>
      </c>
      <c r="Z23" s="49">
        <f t="shared" si="11"/>
        <v>0.44999999999999996</v>
      </c>
      <c r="AA23" s="49">
        <f t="shared" si="11"/>
        <v>0.38571428571428568</v>
      </c>
      <c r="AB23" s="49">
        <f t="shared" si="11"/>
        <v>0.36610169491525424</v>
      </c>
      <c r="AC23" s="49">
        <f t="shared" si="11"/>
        <v>0.44081632653061226</v>
      </c>
      <c r="AD23" s="49">
        <f t="shared" si="11"/>
        <v>0.41538461538461535</v>
      </c>
    </row>
    <row r="24" spans="1:30" s="52" customFormat="1" ht="14.25" thickBot="1" x14ac:dyDescent="0.45">
      <c r="A24" s="51" t="s">
        <v>70</v>
      </c>
      <c r="B24" s="63">
        <f>AVERAGE(B23:E23)</f>
        <v>0.29925868725868721</v>
      </c>
      <c r="C24" s="63"/>
      <c r="D24" s="63"/>
      <c r="E24" s="63"/>
      <c r="F24" s="64">
        <f>AVERAGE(F23:I23)</f>
        <v>0.31455805388641206</v>
      </c>
      <c r="G24" s="65"/>
      <c r="H24" s="65"/>
      <c r="I24" s="66"/>
      <c r="J24" s="64">
        <f>AVERAGE(J23:M23)</f>
        <v>0.34718605990783402</v>
      </c>
      <c r="K24" s="65"/>
      <c r="L24" s="65"/>
      <c r="M24" s="66"/>
      <c r="N24" s="64">
        <f>AVERAGE(N23:Q23)</f>
        <v>0.34294354838709673</v>
      </c>
      <c r="O24" s="65"/>
      <c r="P24" s="65"/>
      <c r="Q24" s="66"/>
      <c r="R24" s="63">
        <f>AVERAGE(R23:T23)</f>
        <v>0.37270935960591128</v>
      </c>
      <c r="S24" s="63"/>
      <c r="T24" s="63"/>
      <c r="U24" s="63">
        <f>AVERAGE(U23:X23)</f>
        <v>0.37923926161506522</v>
      </c>
      <c r="V24" s="63"/>
      <c r="W24" s="63"/>
      <c r="X24" s="63"/>
      <c r="Y24" s="64">
        <f>AVERAGE(Y23:AD23)</f>
        <v>0.41092734872601472</v>
      </c>
      <c r="Z24" s="65"/>
      <c r="AA24" s="65"/>
      <c r="AB24" s="65"/>
      <c r="AC24" s="65"/>
      <c r="AD24" s="74"/>
    </row>
    <row r="48" ht="14.25" thickBot="1" x14ac:dyDescent="0.45"/>
    <row r="49" spans="1:30" x14ac:dyDescent="0.4">
      <c r="A49" s="41" t="s">
        <v>95</v>
      </c>
      <c r="B49" s="70">
        <v>1</v>
      </c>
      <c r="C49" s="70"/>
      <c r="D49" s="70"/>
      <c r="E49" s="70"/>
      <c r="F49" s="70">
        <v>2</v>
      </c>
      <c r="G49" s="70"/>
      <c r="H49" s="70"/>
      <c r="I49" s="70"/>
      <c r="J49" s="70">
        <v>3</v>
      </c>
      <c r="K49" s="70"/>
      <c r="L49" s="70"/>
      <c r="M49" s="70"/>
      <c r="N49" s="70">
        <v>4</v>
      </c>
      <c r="O49" s="70"/>
      <c r="P49" s="70"/>
      <c r="Q49" s="70"/>
      <c r="R49" s="70">
        <v>5</v>
      </c>
      <c r="S49" s="70"/>
      <c r="T49" s="70"/>
      <c r="U49" s="70">
        <v>6</v>
      </c>
      <c r="V49" s="70"/>
      <c r="W49" s="70"/>
      <c r="X49" s="70"/>
      <c r="Y49" s="70">
        <v>7</v>
      </c>
      <c r="Z49" s="70"/>
      <c r="AA49" s="70"/>
      <c r="AB49" s="70"/>
      <c r="AC49" s="70"/>
      <c r="AD49" s="71"/>
    </row>
    <row r="50" spans="1:30" x14ac:dyDescent="0.4">
      <c r="A50" s="42" t="s">
        <v>64</v>
      </c>
      <c r="B50" s="72">
        <v>0.3</v>
      </c>
      <c r="C50" s="72"/>
      <c r="D50" s="72"/>
      <c r="E50" s="72"/>
      <c r="F50" s="72">
        <v>0.6</v>
      </c>
      <c r="G50" s="72"/>
      <c r="H50" s="72"/>
      <c r="I50" s="72"/>
      <c r="J50" s="72">
        <v>0.9</v>
      </c>
      <c r="K50" s="72"/>
      <c r="L50" s="72"/>
      <c r="M50" s="72"/>
      <c r="N50" s="72">
        <v>1.1000000000000001</v>
      </c>
      <c r="O50" s="72"/>
      <c r="P50" s="72"/>
      <c r="Q50" s="72"/>
      <c r="R50" s="72">
        <v>1.5</v>
      </c>
      <c r="S50" s="72"/>
      <c r="T50" s="72"/>
      <c r="U50" s="72">
        <v>1.8</v>
      </c>
      <c r="V50" s="72"/>
      <c r="W50" s="72"/>
      <c r="X50" s="72"/>
      <c r="Y50" s="72">
        <v>2.1</v>
      </c>
      <c r="Z50" s="72"/>
      <c r="AA50" s="72"/>
      <c r="AB50" s="72"/>
      <c r="AC50" s="72"/>
      <c r="AD50" s="73"/>
    </row>
    <row r="51" spans="1:30" x14ac:dyDescent="0.4">
      <c r="A51" s="42" t="s">
        <v>96</v>
      </c>
      <c r="B51" s="72">
        <v>0.53</v>
      </c>
      <c r="C51" s="72"/>
      <c r="D51" s="72"/>
      <c r="E51" s="72"/>
      <c r="F51" s="72">
        <v>1.06</v>
      </c>
      <c r="G51" s="72"/>
      <c r="H51" s="72"/>
      <c r="I51" s="72"/>
      <c r="J51" s="72">
        <v>1.64</v>
      </c>
      <c r="K51" s="72"/>
      <c r="L51" s="72"/>
      <c r="M51" s="72"/>
      <c r="N51" s="72">
        <v>2.0499999999999998</v>
      </c>
      <c r="O51" s="72"/>
      <c r="P51" s="72"/>
      <c r="Q51" s="72"/>
      <c r="R51" s="72">
        <v>2.65</v>
      </c>
      <c r="S51" s="72"/>
      <c r="T51" s="72"/>
      <c r="U51" s="72">
        <v>3.2</v>
      </c>
      <c r="V51" s="72"/>
      <c r="W51" s="72"/>
      <c r="X51" s="72"/>
      <c r="Y51" s="72">
        <v>3.7</v>
      </c>
      <c r="Z51" s="72"/>
      <c r="AA51" s="72"/>
      <c r="AB51" s="72"/>
      <c r="AC51" s="72"/>
      <c r="AD51" s="73"/>
    </row>
    <row r="52" spans="1:30" x14ac:dyDescent="0.4">
      <c r="A52" s="42" t="s">
        <v>49</v>
      </c>
      <c r="B52" s="35">
        <v>1</v>
      </c>
      <c r="C52" s="35">
        <v>2</v>
      </c>
      <c r="D52" s="35">
        <v>3</v>
      </c>
      <c r="E52" s="35">
        <v>4</v>
      </c>
      <c r="F52" s="35">
        <v>5</v>
      </c>
      <c r="G52" s="35">
        <v>1</v>
      </c>
      <c r="H52" s="35">
        <v>2</v>
      </c>
      <c r="I52" s="35">
        <v>3</v>
      </c>
      <c r="J52" s="35">
        <v>1</v>
      </c>
      <c r="K52" s="35">
        <v>2</v>
      </c>
      <c r="L52" s="35">
        <v>3</v>
      </c>
      <c r="M52" s="35">
        <v>4</v>
      </c>
      <c r="N52" s="35">
        <v>1</v>
      </c>
      <c r="O52" s="35">
        <v>2</v>
      </c>
      <c r="P52" s="35">
        <v>3</v>
      </c>
      <c r="Q52" s="35">
        <v>4</v>
      </c>
      <c r="R52" s="35">
        <v>1</v>
      </c>
      <c r="S52" s="35">
        <v>2</v>
      </c>
      <c r="T52" s="35">
        <v>3</v>
      </c>
      <c r="U52" s="35">
        <v>1</v>
      </c>
      <c r="V52" s="35">
        <v>2</v>
      </c>
      <c r="W52" s="35">
        <v>3</v>
      </c>
      <c r="X52" s="35">
        <v>4</v>
      </c>
      <c r="Y52" s="35">
        <v>1</v>
      </c>
      <c r="Z52" s="35">
        <v>2</v>
      </c>
      <c r="AA52" s="35">
        <v>3</v>
      </c>
      <c r="AB52" s="35">
        <v>4</v>
      </c>
      <c r="AC52" s="35">
        <v>5</v>
      </c>
      <c r="AD52" s="36">
        <v>6</v>
      </c>
    </row>
    <row r="53" spans="1:30" x14ac:dyDescent="0.4">
      <c r="A53" s="42" t="s">
        <v>65</v>
      </c>
      <c r="B53" s="35">
        <v>144</v>
      </c>
      <c r="C53" s="35">
        <v>189</v>
      </c>
      <c r="D53" s="35">
        <v>193</v>
      </c>
      <c r="E53" s="35">
        <v>327</v>
      </c>
      <c r="F53" s="35">
        <v>405</v>
      </c>
      <c r="G53" s="35">
        <v>106</v>
      </c>
      <c r="H53" s="35">
        <v>75</v>
      </c>
      <c r="I53" s="35">
        <v>484</v>
      </c>
      <c r="J53" s="35">
        <v>538</v>
      </c>
      <c r="K53" s="35">
        <v>586</v>
      </c>
      <c r="L53" s="35">
        <v>539</v>
      </c>
      <c r="M53" s="35">
        <v>59</v>
      </c>
      <c r="N53" s="35">
        <v>194</v>
      </c>
      <c r="O53" s="35">
        <v>1218</v>
      </c>
      <c r="P53" s="35">
        <v>166</v>
      </c>
      <c r="Q53" s="35">
        <v>499</v>
      </c>
      <c r="R53" s="35">
        <v>329</v>
      </c>
      <c r="S53" s="35">
        <v>312</v>
      </c>
      <c r="T53" s="35">
        <v>387</v>
      </c>
      <c r="U53" s="35">
        <v>264</v>
      </c>
      <c r="V53" s="35">
        <v>92</v>
      </c>
      <c r="W53" s="35">
        <v>410</v>
      </c>
      <c r="X53" s="35">
        <v>454</v>
      </c>
      <c r="Y53" s="35">
        <v>360</v>
      </c>
      <c r="Z53" s="35">
        <v>232</v>
      </c>
      <c r="AA53" s="35">
        <v>333</v>
      </c>
      <c r="AB53" s="35">
        <v>476</v>
      </c>
      <c r="AC53" s="35">
        <v>602</v>
      </c>
      <c r="AD53" s="36">
        <v>489</v>
      </c>
    </row>
    <row r="54" spans="1:30" x14ac:dyDescent="0.4">
      <c r="A54" s="42" t="s">
        <v>66</v>
      </c>
      <c r="B54" s="35">
        <v>189</v>
      </c>
      <c r="C54" s="35">
        <v>238</v>
      </c>
      <c r="D54" s="35">
        <v>238</v>
      </c>
      <c r="E54" s="35">
        <v>372</v>
      </c>
      <c r="F54" s="35">
        <v>448</v>
      </c>
      <c r="G54" s="35">
        <v>150</v>
      </c>
      <c r="H54" s="35">
        <v>118</v>
      </c>
      <c r="I54" s="35">
        <v>526</v>
      </c>
      <c r="J54" s="35">
        <v>575</v>
      </c>
      <c r="K54" s="35">
        <v>628</v>
      </c>
      <c r="L54" s="35">
        <v>579</v>
      </c>
      <c r="M54" s="35">
        <v>100</v>
      </c>
      <c r="N54" s="35">
        <v>233</v>
      </c>
      <c r="O54" s="35">
        <v>1258</v>
      </c>
      <c r="P54" s="35">
        <v>207</v>
      </c>
      <c r="Q54" s="35">
        <v>538</v>
      </c>
      <c r="R54" s="35">
        <v>369</v>
      </c>
      <c r="S54" s="35">
        <v>348</v>
      </c>
      <c r="T54" s="35">
        <v>426</v>
      </c>
      <c r="U54" s="35">
        <v>302</v>
      </c>
      <c r="V54" s="35">
        <v>130</v>
      </c>
      <c r="W54" s="35">
        <v>448</v>
      </c>
      <c r="X54" s="35">
        <v>491</v>
      </c>
      <c r="Y54" s="35">
        <v>395</v>
      </c>
      <c r="Z54" s="35">
        <v>262</v>
      </c>
      <c r="AA54" s="35">
        <v>369</v>
      </c>
      <c r="AB54" s="35">
        <v>515</v>
      </c>
      <c r="AC54" s="35">
        <v>633</v>
      </c>
      <c r="AD54" s="36">
        <v>523</v>
      </c>
    </row>
    <row r="55" spans="1:30" ht="14.25" thickBot="1" x14ac:dyDescent="0.45">
      <c r="A55" s="43" t="s">
        <v>67</v>
      </c>
      <c r="B55" s="38">
        <v>0.06</v>
      </c>
      <c r="C55" s="38">
        <v>0.06</v>
      </c>
      <c r="D55" s="38">
        <v>0.06</v>
      </c>
      <c r="E55" s="38">
        <v>0.06</v>
      </c>
      <c r="F55" s="38">
        <v>0.06</v>
      </c>
      <c r="G55" s="38">
        <v>0.06</v>
      </c>
      <c r="H55" s="38">
        <v>0.06</v>
      </c>
      <c r="I55" s="38">
        <v>0.06</v>
      </c>
      <c r="J55" s="38">
        <v>0.06</v>
      </c>
      <c r="K55" s="38">
        <v>0.06</v>
      </c>
      <c r="L55" s="38">
        <v>0.06</v>
      </c>
      <c r="M55" s="38">
        <v>0.06</v>
      </c>
      <c r="N55" s="38">
        <v>0.06</v>
      </c>
      <c r="O55" s="38">
        <v>0.06</v>
      </c>
      <c r="P55" s="38">
        <v>0.06</v>
      </c>
      <c r="Q55" s="38">
        <v>0.06</v>
      </c>
      <c r="R55" s="38">
        <v>0.06</v>
      </c>
      <c r="S55" s="38">
        <v>0.06</v>
      </c>
      <c r="T55" s="38">
        <v>0.06</v>
      </c>
      <c r="U55" s="38">
        <v>0.06</v>
      </c>
      <c r="V55" s="38">
        <v>0.06</v>
      </c>
      <c r="W55" s="38">
        <v>0.06</v>
      </c>
      <c r="X55" s="38">
        <v>0.06</v>
      </c>
      <c r="Y55" s="38">
        <v>0.06</v>
      </c>
      <c r="Z55" s="38">
        <v>0.06</v>
      </c>
      <c r="AA55" s="38">
        <v>0.06</v>
      </c>
      <c r="AB55" s="38">
        <v>0.06</v>
      </c>
      <c r="AC55" s="38">
        <v>0.06</v>
      </c>
      <c r="AD55" s="38">
        <v>0.06</v>
      </c>
    </row>
    <row r="59" spans="1:30" ht="14.25" thickBot="1" x14ac:dyDescent="0.45"/>
    <row r="60" spans="1:30" x14ac:dyDescent="0.4">
      <c r="A60" s="41"/>
      <c r="B60" s="70">
        <v>1</v>
      </c>
      <c r="C60" s="70"/>
      <c r="D60" s="70"/>
      <c r="E60" s="70"/>
      <c r="F60" s="75">
        <v>2</v>
      </c>
      <c r="G60" s="76"/>
      <c r="H60" s="76"/>
      <c r="I60" s="77"/>
      <c r="J60" s="75">
        <v>3</v>
      </c>
      <c r="K60" s="76"/>
      <c r="L60" s="76"/>
      <c r="M60" s="77"/>
      <c r="N60" s="70">
        <v>4</v>
      </c>
      <c r="O60" s="70"/>
      <c r="P60" s="70"/>
      <c r="Q60" s="71"/>
      <c r="R60" s="70">
        <v>5</v>
      </c>
      <c r="S60" s="70"/>
      <c r="T60" s="70"/>
      <c r="U60" s="70">
        <v>6</v>
      </c>
      <c r="V60" s="70"/>
      <c r="W60" s="70"/>
      <c r="X60" s="70"/>
      <c r="Y60" s="75">
        <v>7</v>
      </c>
      <c r="Z60" s="76"/>
      <c r="AA60" s="76"/>
      <c r="AB60" s="76"/>
      <c r="AC60" s="76"/>
      <c r="AD60" s="83"/>
    </row>
    <row r="61" spans="1:30" x14ac:dyDescent="0.4">
      <c r="A61" s="42" t="s">
        <v>64</v>
      </c>
      <c r="B61" s="72">
        <v>0.3</v>
      </c>
      <c r="C61" s="72"/>
      <c r="D61" s="72"/>
      <c r="E61" s="72"/>
      <c r="F61" s="78">
        <v>0.6</v>
      </c>
      <c r="G61" s="79"/>
      <c r="H61" s="79"/>
      <c r="I61" s="80"/>
      <c r="J61" s="78">
        <v>0.9</v>
      </c>
      <c r="K61" s="79"/>
      <c r="L61" s="79"/>
      <c r="M61" s="80"/>
      <c r="N61" s="72">
        <v>1.1000000000000001</v>
      </c>
      <c r="O61" s="72"/>
      <c r="P61" s="72"/>
      <c r="Q61" s="73"/>
      <c r="R61" s="72">
        <v>1.5</v>
      </c>
      <c r="S61" s="72"/>
      <c r="T61" s="72"/>
      <c r="U61" s="72">
        <v>1.8</v>
      </c>
      <c r="V61" s="72"/>
      <c r="W61" s="72"/>
      <c r="X61" s="72"/>
      <c r="Y61" s="78">
        <v>2.1</v>
      </c>
      <c r="Z61" s="79"/>
      <c r="AA61" s="79"/>
      <c r="AB61" s="79"/>
      <c r="AC61" s="79"/>
      <c r="AD61" s="84"/>
    </row>
    <row r="62" spans="1:30" x14ac:dyDescent="0.4">
      <c r="A62" s="46" t="s">
        <v>72</v>
      </c>
      <c r="B62" s="81">
        <v>0.17246</v>
      </c>
      <c r="C62" s="81"/>
      <c r="D62" s="81"/>
      <c r="E62" s="81"/>
      <c r="F62" s="67">
        <v>0.27376299999999998</v>
      </c>
      <c r="G62" s="68"/>
      <c r="H62" s="68"/>
      <c r="I62" s="69"/>
      <c r="J62" s="67">
        <v>0.35873100000000002</v>
      </c>
      <c r="K62" s="68"/>
      <c r="L62" s="68"/>
      <c r="M62" s="69"/>
      <c r="N62" s="81">
        <v>0.41008099999999997</v>
      </c>
      <c r="O62" s="81"/>
      <c r="P62" s="81"/>
      <c r="Q62" s="85"/>
      <c r="R62" s="81">
        <v>0.50427599999999995</v>
      </c>
      <c r="S62" s="81"/>
      <c r="T62" s="81"/>
      <c r="U62" s="81">
        <v>0.56845000000000001</v>
      </c>
      <c r="V62" s="81"/>
      <c r="W62" s="81"/>
      <c r="X62" s="81"/>
      <c r="Y62" s="67">
        <v>0.63108399999999998</v>
      </c>
      <c r="Z62" s="68"/>
      <c r="AA62" s="68"/>
      <c r="AB62" s="68"/>
      <c r="AC62" s="68"/>
      <c r="AD62" s="82"/>
    </row>
    <row r="63" spans="1:30" x14ac:dyDescent="0.4">
      <c r="A63" s="46" t="s">
        <v>74</v>
      </c>
      <c r="B63" s="67">
        <v>0.53</v>
      </c>
      <c r="C63" s="68"/>
      <c r="D63" s="68"/>
      <c r="E63" s="69"/>
      <c r="F63" s="67">
        <v>1.06</v>
      </c>
      <c r="G63" s="68"/>
      <c r="H63" s="68"/>
      <c r="I63" s="69"/>
      <c r="J63" s="67">
        <v>1.64</v>
      </c>
      <c r="K63" s="68"/>
      <c r="L63" s="68"/>
      <c r="M63" s="69"/>
      <c r="N63" s="67">
        <v>2.04</v>
      </c>
      <c r="O63" s="68"/>
      <c r="P63" s="68"/>
      <c r="Q63" s="69"/>
      <c r="R63" s="67">
        <v>2.65</v>
      </c>
      <c r="S63" s="68"/>
      <c r="T63" s="69"/>
      <c r="U63" s="67">
        <v>3.2</v>
      </c>
      <c r="V63" s="68"/>
      <c r="W63" s="68"/>
      <c r="X63" s="69"/>
      <c r="Y63" s="67">
        <v>3.7</v>
      </c>
      <c r="Z63" s="68"/>
      <c r="AA63" s="68"/>
      <c r="AB63" s="68"/>
      <c r="AC63" s="68"/>
      <c r="AD63" s="82"/>
    </row>
    <row r="64" spans="1:30" x14ac:dyDescent="0.4">
      <c r="A64" s="46" t="s">
        <v>76</v>
      </c>
      <c r="B64" s="67">
        <f>B63/B61</f>
        <v>1.7666666666666668</v>
      </c>
      <c r="C64" s="68"/>
      <c r="D64" s="68"/>
      <c r="E64" s="69"/>
      <c r="F64" s="67">
        <f>F63/F61</f>
        <v>1.7666666666666668</v>
      </c>
      <c r="G64" s="68"/>
      <c r="H64" s="68"/>
      <c r="I64" s="69"/>
      <c r="J64" s="67">
        <f>J63/J61</f>
        <v>1.822222222222222</v>
      </c>
      <c r="K64" s="68"/>
      <c r="L64" s="68"/>
      <c r="M64" s="69"/>
      <c r="N64" s="67">
        <f>N63/N61</f>
        <v>1.8545454545454545</v>
      </c>
      <c r="O64" s="68"/>
      <c r="P64" s="68"/>
      <c r="Q64" s="69"/>
      <c r="R64" s="67">
        <f>R63/R61</f>
        <v>1.7666666666666666</v>
      </c>
      <c r="S64" s="68"/>
      <c r="T64" s="69"/>
      <c r="U64" s="67">
        <f>U63/U61</f>
        <v>1.7777777777777779</v>
      </c>
      <c r="V64" s="68"/>
      <c r="W64" s="68"/>
      <c r="X64" s="69"/>
      <c r="Y64" s="67">
        <f>Y63/Y61</f>
        <v>1.7619047619047619</v>
      </c>
      <c r="Z64" s="68"/>
      <c r="AA64" s="68"/>
      <c r="AB64" s="68"/>
      <c r="AC64" s="68"/>
      <c r="AD64" s="82"/>
    </row>
    <row r="65" spans="1:30" x14ac:dyDescent="0.4">
      <c r="A65" s="42" t="s">
        <v>49</v>
      </c>
      <c r="B65" s="35">
        <v>1</v>
      </c>
      <c r="C65" s="35">
        <v>2</v>
      </c>
      <c r="D65" s="35">
        <v>3</v>
      </c>
      <c r="E65" s="35">
        <v>4</v>
      </c>
      <c r="F65" s="35">
        <v>5</v>
      </c>
      <c r="G65" s="35">
        <v>1</v>
      </c>
      <c r="H65" s="35">
        <v>2</v>
      </c>
      <c r="I65" s="35">
        <v>3</v>
      </c>
      <c r="J65" s="35">
        <v>1</v>
      </c>
      <c r="K65" s="35">
        <v>2</v>
      </c>
      <c r="L65" s="35">
        <v>3</v>
      </c>
      <c r="M65" s="35">
        <v>4</v>
      </c>
      <c r="N65" s="35">
        <v>1</v>
      </c>
      <c r="O65" s="35">
        <v>2</v>
      </c>
      <c r="P65" s="35">
        <v>3</v>
      </c>
      <c r="Q65" s="36">
        <v>4</v>
      </c>
      <c r="R65" s="35">
        <v>1</v>
      </c>
      <c r="S65" s="35">
        <v>2</v>
      </c>
      <c r="T65" s="35">
        <v>3</v>
      </c>
      <c r="U65" s="35">
        <v>1</v>
      </c>
      <c r="V65" s="35">
        <v>2</v>
      </c>
      <c r="W65" s="35">
        <v>3</v>
      </c>
      <c r="X65" s="35">
        <v>4</v>
      </c>
      <c r="Y65" s="35">
        <v>1</v>
      </c>
      <c r="Z65" s="35">
        <v>2</v>
      </c>
      <c r="AA65" s="35">
        <v>3</v>
      </c>
      <c r="AB65" s="35">
        <v>4</v>
      </c>
      <c r="AC65" s="35">
        <v>5</v>
      </c>
      <c r="AD65" s="36">
        <v>6</v>
      </c>
    </row>
    <row r="66" spans="1:30" x14ac:dyDescent="0.4">
      <c r="A66" s="42" t="s">
        <v>65</v>
      </c>
      <c r="B66" s="35">
        <f>B53</f>
        <v>144</v>
      </c>
      <c r="C66" s="35">
        <f t="shared" ref="C66:AD66" si="12">C53</f>
        <v>189</v>
      </c>
      <c r="D66" s="35">
        <f>D53</f>
        <v>193</v>
      </c>
      <c r="E66" s="35">
        <f>E53</f>
        <v>327</v>
      </c>
      <c r="F66" s="35">
        <f t="shared" si="12"/>
        <v>405</v>
      </c>
      <c r="G66" s="35">
        <f t="shared" si="12"/>
        <v>106</v>
      </c>
      <c r="H66" s="35">
        <f t="shared" si="12"/>
        <v>75</v>
      </c>
      <c r="I66" s="35">
        <f t="shared" si="12"/>
        <v>484</v>
      </c>
      <c r="J66" s="35">
        <f t="shared" si="12"/>
        <v>538</v>
      </c>
      <c r="K66" s="35">
        <f t="shared" si="12"/>
        <v>586</v>
      </c>
      <c r="L66" s="35">
        <f t="shared" si="12"/>
        <v>539</v>
      </c>
      <c r="M66" s="35">
        <f t="shared" si="12"/>
        <v>59</v>
      </c>
      <c r="N66" s="35">
        <f t="shared" si="12"/>
        <v>194</v>
      </c>
      <c r="O66" s="35">
        <f t="shared" si="12"/>
        <v>1218</v>
      </c>
      <c r="P66" s="35">
        <f t="shared" si="12"/>
        <v>166</v>
      </c>
      <c r="Q66" s="35">
        <f t="shared" si="12"/>
        <v>499</v>
      </c>
      <c r="R66" s="35">
        <f t="shared" si="12"/>
        <v>329</v>
      </c>
      <c r="S66" s="35">
        <f>S53</f>
        <v>312</v>
      </c>
      <c r="T66" s="35">
        <f t="shared" si="12"/>
        <v>387</v>
      </c>
      <c r="U66" s="35">
        <f t="shared" si="12"/>
        <v>264</v>
      </c>
      <c r="V66" s="35">
        <f t="shared" si="12"/>
        <v>92</v>
      </c>
      <c r="W66" s="35">
        <f t="shared" si="12"/>
        <v>410</v>
      </c>
      <c r="X66" s="35">
        <f t="shared" si="12"/>
        <v>454</v>
      </c>
      <c r="Y66" s="35">
        <f t="shared" si="12"/>
        <v>360</v>
      </c>
      <c r="Z66" s="35">
        <f t="shared" si="12"/>
        <v>232</v>
      </c>
      <c r="AA66" s="35">
        <f t="shared" si="12"/>
        <v>333</v>
      </c>
      <c r="AB66" s="35">
        <f t="shared" si="12"/>
        <v>476</v>
      </c>
      <c r="AC66" s="35">
        <f t="shared" si="12"/>
        <v>602</v>
      </c>
      <c r="AD66" s="35">
        <f t="shared" si="12"/>
        <v>489</v>
      </c>
    </row>
    <row r="67" spans="1:30" x14ac:dyDescent="0.4">
      <c r="A67" s="42" t="s">
        <v>66</v>
      </c>
      <c r="B67" s="35">
        <f>B54</f>
        <v>189</v>
      </c>
      <c r="C67" s="35">
        <f t="shared" ref="C67:J67" si="13">C54</f>
        <v>238</v>
      </c>
      <c r="D67" s="35">
        <f t="shared" si="13"/>
        <v>238</v>
      </c>
      <c r="E67" s="35">
        <f t="shared" si="13"/>
        <v>372</v>
      </c>
      <c r="F67" s="35">
        <f t="shared" si="13"/>
        <v>448</v>
      </c>
      <c r="G67" s="35">
        <f t="shared" si="13"/>
        <v>150</v>
      </c>
      <c r="H67" s="35">
        <f t="shared" si="13"/>
        <v>118</v>
      </c>
      <c r="I67" s="35">
        <f t="shared" si="13"/>
        <v>526</v>
      </c>
      <c r="J67" s="35">
        <f t="shared" si="13"/>
        <v>575</v>
      </c>
      <c r="K67" s="35">
        <f>K54</f>
        <v>628</v>
      </c>
      <c r="L67" s="35">
        <f t="shared" ref="L67:AD67" si="14">L54</f>
        <v>579</v>
      </c>
      <c r="M67" s="35">
        <f t="shared" si="14"/>
        <v>100</v>
      </c>
      <c r="N67" s="35">
        <f t="shared" si="14"/>
        <v>233</v>
      </c>
      <c r="O67" s="35">
        <f t="shared" si="14"/>
        <v>1258</v>
      </c>
      <c r="P67" s="35">
        <f t="shared" si="14"/>
        <v>207</v>
      </c>
      <c r="Q67" s="35">
        <f t="shared" si="14"/>
        <v>538</v>
      </c>
      <c r="R67" s="35">
        <f t="shared" si="14"/>
        <v>369</v>
      </c>
      <c r="S67" s="35">
        <f t="shared" si="14"/>
        <v>348</v>
      </c>
      <c r="T67" s="35">
        <f t="shared" si="14"/>
        <v>426</v>
      </c>
      <c r="U67" s="35">
        <f t="shared" si="14"/>
        <v>302</v>
      </c>
      <c r="V67" s="35">
        <f t="shared" si="14"/>
        <v>130</v>
      </c>
      <c r="W67" s="35">
        <f t="shared" si="14"/>
        <v>448</v>
      </c>
      <c r="X67" s="35">
        <f t="shared" si="14"/>
        <v>491</v>
      </c>
      <c r="Y67" s="35">
        <f t="shared" si="14"/>
        <v>395</v>
      </c>
      <c r="Z67" s="35">
        <f t="shared" si="14"/>
        <v>262</v>
      </c>
      <c r="AA67" s="35">
        <f t="shared" si="14"/>
        <v>369</v>
      </c>
      <c r="AB67" s="35">
        <f t="shared" si="14"/>
        <v>515</v>
      </c>
      <c r="AC67" s="35">
        <f t="shared" si="14"/>
        <v>633</v>
      </c>
      <c r="AD67" s="35">
        <f t="shared" si="14"/>
        <v>523</v>
      </c>
    </row>
    <row r="68" spans="1:30" x14ac:dyDescent="0.4">
      <c r="A68" s="42" t="s">
        <v>47</v>
      </c>
      <c r="B68" s="35">
        <f>B67-B66</f>
        <v>45</v>
      </c>
      <c r="C68" s="35">
        <f t="shared" ref="C68" si="15">C67-C66</f>
        <v>49</v>
      </c>
      <c r="D68" s="35">
        <f t="shared" ref="D68" si="16">D67-D66</f>
        <v>45</v>
      </c>
      <c r="E68" s="35">
        <f t="shared" ref="E68" si="17">E67-E66</f>
        <v>45</v>
      </c>
      <c r="F68" s="35">
        <f t="shared" ref="F68" si="18">F67-F66</f>
        <v>43</v>
      </c>
      <c r="G68" s="35">
        <f t="shared" ref="G68" si="19">G67-G66</f>
        <v>44</v>
      </c>
      <c r="H68" s="35">
        <f t="shared" ref="H68" si="20">H67-H66</f>
        <v>43</v>
      </c>
      <c r="I68" s="35">
        <f t="shared" ref="I68" si="21">I67-I66</f>
        <v>42</v>
      </c>
      <c r="J68" s="35">
        <f t="shared" ref="J68" si="22">J67-J66</f>
        <v>37</v>
      </c>
      <c r="K68" s="35">
        <f t="shared" ref="K68" si="23">K67-K66</f>
        <v>42</v>
      </c>
      <c r="L68" s="35">
        <f t="shared" ref="L68" si="24">L67-L66</f>
        <v>40</v>
      </c>
      <c r="M68" s="35">
        <f t="shared" ref="M68" si="25">M67-M66</f>
        <v>41</v>
      </c>
      <c r="N68" s="35">
        <f t="shared" ref="N68" si="26">N67-N66</f>
        <v>39</v>
      </c>
      <c r="O68" s="35">
        <f t="shared" ref="O68" si="27">O67-O66</f>
        <v>40</v>
      </c>
      <c r="P68" s="35">
        <f t="shared" ref="P68" si="28">P67-P66</f>
        <v>41</v>
      </c>
      <c r="Q68" s="35">
        <f t="shared" ref="Q68" si="29">Q67-Q66</f>
        <v>39</v>
      </c>
      <c r="R68" s="35">
        <f t="shared" ref="R68" si="30">R67-R66</f>
        <v>40</v>
      </c>
      <c r="S68" s="35">
        <f t="shared" ref="S68" si="31">S67-S66</f>
        <v>36</v>
      </c>
      <c r="T68" s="35">
        <f t="shared" ref="T68" si="32">T67-T66</f>
        <v>39</v>
      </c>
      <c r="U68" s="35">
        <f t="shared" ref="U68" si="33">U67-U66</f>
        <v>38</v>
      </c>
      <c r="V68" s="35">
        <f t="shared" ref="V68" si="34">V67-V66</f>
        <v>38</v>
      </c>
      <c r="W68" s="35">
        <f t="shared" ref="W68" si="35">W67-W66</f>
        <v>38</v>
      </c>
      <c r="X68" s="35">
        <f t="shared" ref="X68" si="36">X67-X66</f>
        <v>37</v>
      </c>
      <c r="Y68" s="35">
        <f t="shared" ref="Y68" si="37">Y67-Y66</f>
        <v>35</v>
      </c>
      <c r="Z68" s="35">
        <f t="shared" ref="Z68" si="38">Z67-Z66</f>
        <v>30</v>
      </c>
      <c r="AA68" s="35">
        <f t="shared" ref="AA68" si="39">AA67-AA66</f>
        <v>36</v>
      </c>
      <c r="AB68" s="35">
        <f t="shared" ref="AB68" si="40">AB67-AB66</f>
        <v>39</v>
      </c>
      <c r="AC68" s="35">
        <f t="shared" ref="AC68" si="41">AC67-AC66</f>
        <v>31</v>
      </c>
      <c r="AD68" s="35">
        <f t="shared" ref="AD68" si="42">AD67-AD66</f>
        <v>34</v>
      </c>
    </row>
    <row r="69" spans="1:30" x14ac:dyDescent="0.4">
      <c r="A69" s="44" t="s">
        <v>68</v>
      </c>
      <c r="B69" s="45">
        <f>B68/240</f>
        <v>0.1875</v>
      </c>
      <c r="C69" s="45">
        <f t="shared" ref="C69" si="43">C68/240</f>
        <v>0.20416666666666666</v>
      </c>
      <c r="D69" s="45">
        <f t="shared" ref="D69" si="44">D68/240</f>
        <v>0.1875</v>
      </c>
      <c r="E69" s="45">
        <f t="shared" ref="E69" si="45">E68/240</f>
        <v>0.1875</v>
      </c>
      <c r="F69" s="45">
        <f t="shared" ref="F69" si="46">F68/240</f>
        <v>0.17916666666666667</v>
      </c>
      <c r="G69" s="45">
        <f t="shared" ref="G69" si="47">G68/240</f>
        <v>0.18333333333333332</v>
      </c>
      <c r="H69" s="45">
        <f t="shared" ref="H69" si="48">H68/240</f>
        <v>0.17916666666666667</v>
      </c>
      <c r="I69" s="45">
        <f t="shared" ref="I69" si="49">I68/240</f>
        <v>0.17499999999999999</v>
      </c>
      <c r="J69" s="45">
        <f t="shared" ref="J69" si="50">J68/240</f>
        <v>0.15416666666666667</v>
      </c>
      <c r="K69" s="45">
        <f t="shared" ref="K69" si="51">K68/240</f>
        <v>0.17499999999999999</v>
      </c>
      <c r="L69" s="45">
        <f t="shared" ref="L69" si="52">L68/240</f>
        <v>0.16666666666666666</v>
      </c>
      <c r="M69" s="45">
        <f t="shared" ref="M69" si="53">M68/240</f>
        <v>0.17083333333333334</v>
      </c>
      <c r="N69" s="45">
        <f t="shared" ref="N69" si="54">N68/240</f>
        <v>0.16250000000000001</v>
      </c>
      <c r="O69" s="45">
        <f t="shared" ref="O69" si="55">O68/240</f>
        <v>0.16666666666666666</v>
      </c>
      <c r="P69" s="45">
        <f t="shared" ref="P69" si="56">P68/240</f>
        <v>0.17083333333333334</v>
      </c>
      <c r="Q69" s="45">
        <f t="shared" ref="Q69" si="57">Q68/240</f>
        <v>0.16250000000000001</v>
      </c>
      <c r="R69" s="45">
        <f t="shared" ref="R69" si="58">R68/240</f>
        <v>0.16666666666666666</v>
      </c>
      <c r="S69" s="45">
        <f t="shared" ref="S69" si="59">S68/240</f>
        <v>0.15</v>
      </c>
      <c r="T69" s="45">
        <f t="shared" ref="T69" si="60">T68/240</f>
        <v>0.16250000000000001</v>
      </c>
      <c r="U69" s="45">
        <f t="shared" ref="U69" si="61">U68/240</f>
        <v>0.15833333333333333</v>
      </c>
      <c r="V69" s="45">
        <f t="shared" ref="V69" si="62">V68/240</f>
        <v>0.15833333333333333</v>
      </c>
      <c r="W69" s="45">
        <f t="shared" ref="W69" si="63">W68/240</f>
        <v>0.15833333333333333</v>
      </c>
      <c r="X69" s="45">
        <f t="shared" ref="X69" si="64">X68/240</f>
        <v>0.15416666666666667</v>
      </c>
      <c r="Y69" s="45">
        <f t="shared" ref="Y69" si="65">Y68/240</f>
        <v>0.14583333333333334</v>
      </c>
      <c r="Z69" s="45">
        <f t="shared" ref="Z69" si="66">Z68/240</f>
        <v>0.125</v>
      </c>
      <c r="AA69" s="45">
        <f t="shared" ref="AA69" si="67">AA68/240</f>
        <v>0.15</v>
      </c>
      <c r="AB69" s="45">
        <f t="shared" ref="AB69" si="68">AB68/240</f>
        <v>0.16250000000000001</v>
      </c>
      <c r="AC69" s="45">
        <f t="shared" ref="AC69" si="69">AC68/240</f>
        <v>0.12916666666666668</v>
      </c>
      <c r="AD69" s="45">
        <f t="shared" ref="AD69" si="70">AD68/240</f>
        <v>0.14166666666666666</v>
      </c>
    </row>
    <row r="70" spans="1:30" ht="14.25" thickBot="1" x14ac:dyDescent="0.45">
      <c r="A70" s="43" t="s">
        <v>67</v>
      </c>
      <c r="B70" s="35">
        <f>B55</f>
        <v>0.06</v>
      </c>
      <c r="C70" s="35">
        <f t="shared" ref="C70:AD70" si="71">C55</f>
        <v>0.06</v>
      </c>
      <c r="D70" s="35">
        <f t="shared" si="71"/>
        <v>0.06</v>
      </c>
      <c r="E70" s="35">
        <f t="shared" si="71"/>
        <v>0.06</v>
      </c>
      <c r="F70" s="35">
        <f t="shared" si="71"/>
        <v>0.06</v>
      </c>
      <c r="G70" s="35">
        <f t="shared" si="71"/>
        <v>0.06</v>
      </c>
      <c r="H70" s="35">
        <f t="shared" si="71"/>
        <v>0.06</v>
      </c>
      <c r="I70" s="35">
        <f t="shared" si="71"/>
        <v>0.06</v>
      </c>
      <c r="J70" s="35">
        <f t="shared" si="71"/>
        <v>0.06</v>
      </c>
      <c r="K70" s="35">
        <f t="shared" si="71"/>
        <v>0.06</v>
      </c>
      <c r="L70" s="35">
        <f t="shared" si="71"/>
        <v>0.06</v>
      </c>
      <c r="M70" s="35">
        <f t="shared" si="71"/>
        <v>0.06</v>
      </c>
      <c r="N70" s="35">
        <f t="shared" si="71"/>
        <v>0.06</v>
      </c>
      <c r="O70" s="35">
        <f t="shared" si="71"/>
        <v>0.06</v>
      </c>
      <c r="P70" s="35">
        <f t="shared" si="71"/>
        <v>0.06</v>
      </c>
      <c r="Q70" s="35">
        <f t="shared" si="71"/>
        <v>0.06</v>
      </c>
      <c r="R70" s="35">
        <f t="shared" si="71"/>
        <v>0.06</v>
      </c>
      <c r="S70" s="35">
        <f t="shared" si="71"/>
        <v>0.06</v>
      </c>
      <c r="T70" s="35">
        <f t="shared" si="71"/>
        <v>0.06</v>
      </c>
      <c r="U70" s="35">
        <f t="shared" si="71"/>
        <v>0.06</v>
      </c>
      <c r="V70" s="35">
        <f t="shared" si="71"/>
        <v>0.06</v>
      </c>
      <c r="W70" s="35">
        <f t="shared" si="71"/>
        <v>0.06</v>
      </c>
      <c r="X70" s="35">
        <f t="shared" si="71"/>
        <v>0.06</v>
      </c>
      <c r="Y70" s="35">
        <f t="shared" si="71"/>
        <v>0.06</v>
      </c>
      <c r="Z70" s="35">
        <f t="shared" si="71"/>
        <v>0.06</v>
      </c>
      <c r="AA70" s="35">
        <f t="shared" si="71"/>
        <v>0.06</v>
      </c>
      <c r="AB70" s="35">
        <f t="shared" si="71"/>
        <v>0.06</v>
      </c>
      <c r="AC70" s="35">
        <f t="shared" si="71"/>
        <v>0.06</v>
      </c>
      <c r="AD70" s="35">
        <f t="shared" si="71"/>
        <v>0.06</v>
      </c>
    </row>
    <row r="71" spans="1:30" x14ac:dyDescent="0.4">
      <c r="A71" s="48" t="s">
        <v>69</v>
      </c>
      <c r="B71" s="49">
        <f>B70/B69</f>
        <v>0.32</v>
      </c>
      <c r="C71" s="49">
        <f t="shared" ref="C71" si="72">C70/C69</f>
        <v>0.29387755102040813</v>
      </c>
      <c r="D71" s="49">
        <f t="shared" ref="D71" si="73">D70/D69</f>
        <v>0.32</v>
      </c>
      <c r="E71" s="49">
        <f t="shared" ref="E71" si="74">E70/E69</f>
        <v>0.32</v>
      </c>
      <c r="F71" s="49">
        <f t="shared" ref="F71" si="75">F70/F69</f>
        <v>0.33488372093023255</v>
      </c>
      <c r="G71" s="49">
        <f t="shared" ref="G71" si="76">G70/G69</f>
        <v>0.32727272727272727</v>
      </c>
      <c r="H71" s="49">
        <f t="shared" ref="H71" si="77">H70/H69</f>
        <v>0.33488372093023255</v>
      </c>
      <c r="I71" s="49">
        <f t="shared" ref="I71" si="78">I70/I69</f>
        <v>0.34285714285714286</v>
      </c>
      <c r="J71" s="49">
        <f t="shared" ref="J71" si="79">J70/J69</f>
        <v>0.38918918918918916</v>
      </c>
      <c r="K71" s="49">
        <f t="shared" ref="K71" si="80">K70/K69</f>
        <v>0.34285714285714286</v>
      </c>
      <c r="L71" s="49">
        <f t="shared" ref="L71" si="81">L70/L69</f>
        <v>0.36</v>
      </c>
      <c r="M71" s="49">
        <f t="shared" ref="M71" si="82">M70/M69</f>
        <v>0.35121951219512193</v>
      </c>
      <c r="N71" s="49">
        <f t="shared" ref="N71" si="83">N70/N69</f>
        <v>0.3692307692307692</v>
      </c>
      <c r="O71" s="49">
        <f t="shared" ref="O71" si="84">O70/O69</f>
        <v>0.36</v>
      </c>
      <c r="P71" s="49">
        <f t="shared" ref="P71" si="85">P70/P69</f>
        <v>0.35121951219512193</v>
      </c>
      <c r="Q71" s="49">
        <f t="shared" ref="Q71" si="86">Q70/Q69</f>
        <v>0.3692307692307692</v>
      </c>
      <c r="R71" s="49">
        <f t="shared" ref="R71" si="87">R70/R69</f>
        <v>0.36</v>
      </c>
      <c r="S71" s="49">
        <f t="shared" ref="S71" si="88">S70/S69</f>
        <v>0.4</v>
      </c>
      <c r="T71" s="49">
        <f t="shared" ref="T71" si="89">T70/T69</f>
        <v>0.3692307692307692</v>
      </c>
      <c r="U71" s="49">
        <f t="shared" ref="U71" si="90">U70/U69</f>
        <v>0.37894736842105264</v>
      </c>
      <c r="V71" s="49">
        <f t="shared" ref="V71" si="91">V70/V69</f>
        <v>0.37894736842105264</v>
      </c>
      <c r="W71" s="49">
        <f t="shared" ref="W71" si="92">W70/W69</f>
        <v>0.37894736842105264</v>
      </c>
      <c r="X71" s="49">
        <f t="shared" ref="X71" si="93">X70/X69</f>
        <v>0.38918918918918916</v>
      </c>
      <c r="Y71" s="49">
        <f t="shared" ref="Y71" si="94">Y70/Y69</f>
        <v>0.41142857142857137</v>
      </c>
      <c r="Z71" s="49">
        <f t="shared" ref="Z71" si="95">Z70/Z69</f>
        <v>0.48</v>
      </c>
      <c r="AA71" s="49">
        <f t="shared" ref="AA71" si="96">AA70/AA69</f>
        <v>0.4</v>
      </c>
      <c r="AB71" s="49">
        <f t="shared" ref="AB71" si="97">AB70/AB69</f>
        <v>0.3692307692307692</v>
      </c>
      <c r="AC71" s="49">
        <f t="shared" ref="AC71" si="98">AC70/AC69</f>
        <v>0.46451612903225797</v>
      </c>
      <c r="AD71" s="49">
        <f t="shared" ref="AD71" si="99">AD70/AD69</f>
        <v>0.42352941176470588</v>
      </c>
    </row>
    <row r="72" spans="1:30" ht="14.25" thickBot="1" x14ac:dyDescent="0.45">
      <c r="A72" s="51" t="s">
        <v>70</v>
      </c>
      <c r="B72" s="63">
        <f>AVERAGE(B71:E71)</f>
        <v>0.31346938775510208</v>
      </c>
      <c r="C72" s="63"/>
      <c r="D72" s="63"/>
      <c r="E72" s="63"/>
      <c r="F72" s="64">
        <f>AVERAGE(F71:I71)</f>
        <v>0.33497432799758381</v>
      </c>
      <c r="G72" s="65"/>
      <c r="H72" s="65"/>
      <c r="I72" s="66"/>
      <c r="J72" s="64">
        <f>AVERAGE(J71:M71)</f>
        <v>0.36081646106036347</v>
      </c>
      <c r="K72" s="65"/>
      <c r="L72" s="65"/>
      <c r="M72" s="66"/>
      <c r="N72" s="64">
        <f>AVERAGE(N71:Q71)</f>
        <v>0.36242026266416505</v>
      </c>
      <c r="O72" s="65"/>
      <c r="P72" s="65"/>
      <c r="Q72" s="66"/>
      <c r="R72" s="63">
        <f>AVERAGE(R71:T71)</f>
        <v>0.37641025641025644</v>
      </c>
      <c r="S72" s="63"/>
      <c r="T72" s="63"/>
      <c r="U72" s="63">
        <f>AVERAGE(U71:X71)</f>
        <v>0.38150782361308677</v>
      </c>
      <c r="V72" s="63"/>
      <c r="W72" s="63"/>
      <c r="X72" s="63"/>
      <c r="Y72" s="64">
        <f>AVERAGE(Y71:AD71)</f>
        <v>0.42478414690938404</v>
      </c>
      <c r="Z72" s="65"/>
      <c r="AA72" s="65"/>
      <c r="AB72" s="65"/>
      <c r="AC72" s="65"/>
      <c r="AD72" s="74"/>
    </row>
    <row r="75" spans="1:30" x14ac:dyDescent="0.4">
      <c r="AA75" s="34">
        <f>3.8/2</f>
        <v>1.9</v>
      </c>
      <c r="AB75" s="34">
        <f>(AA75-AA76)/2</f>
        <v>0.95</v>
      </c>
    </row>
    <row r="76" spans="1:30" x14ac:dyDescent="0.4">
      <c r="B76" s="56">
        <v>1</v>
      </c>
      <c r="C76" s="56">
        <v>2</v>
      </c>
      <c r="D76" s="57"/>
      <c r="E76" s="58"/>
      <c r="G76" s="57"/>
      <c r="H76" s="57"/>
      <c r="I76" s="58"/>
      <c r="J76" s="34">
        <v>3</v>
      </c>
      <c r="N76" s="34">
        <v>4</v>
      </c>
      <c r="R76" s="34">
        <v>5</v>
      </c>
      <c r="U76" s="34">
        <v>6</v>
      </c>
      <c r="Y76" s="34">
        <v>7</v>
      </c>
    </row>
    <row r="77" spans="1:30" x14ac:dyDescent="0.4">
      <c r="A77" s="35" t="s">
        <v>63</v>
      </c>
      <c r="B77" s="56">
        <v>0.3</v>
      </c>
      <c r="C77" s="56">
        <v>0.6</v>
      </c>
      <c r="D77" s="57"/>
      <c r="E77" s="58"/>
      <c r="G77" s="57"/>
      <c r="H77" s="57"/>
      <c r="I77" s="58"/>
      <c r="J77" s="34">
        <v>0.9</v>
      </c>
      <c r="N77" s="34">
        <v>1.1000000000000001</v>
      </c>
      <c r="R77" s="34">
        <v>1.5</v>
      </c>
      <c r="U77" s="34">
        <v>1.8</v>
      </c>
      <c r="Y77" s="34">
        <v>2.1</v>
      </c>
    </row>
    <row r="78" spans="1:30" x14ac:dyDescent="0.4">
      <c r="A78" s="35" t="s">
        <v>71</v>
      </c>
      <c r="B78" s="56">
        <v>0.17246</v>
      </c>
      <c r="C78" s="56">
        <v>0.27376299999999998</v>
      </c>
      <c r="D78" s="57"/>
      <c r="E78" s="58"/>
      <c r="G78" s="57"/>
      <c r="H78" s="57"/>
      <c r="I78" s="58"/>
      <c r="J78" s="34">
        <v>0.35873100000000002</v>
      </c>
      <c r="N78" s="34">
        <v>0.41008099999999997</v>
      </c>
      <c r="R78" s="34">
        <v>0.50427599999999995</v>
      </c>
      <c r="U78" s="34">
        <v>0.56845000000000001</v>
      </c>
      <c r="Y78" s="34">
        <v>0.63108399999999998</v>
      </c>
    </row>
    <row r="79" spans="1:30" x14ac:dyDescent="0.4">
      <c r="A79" s="35" t="s">
        <v>73</v>
      </c>
      <c r="B79" s="1">
        <v>0.53</v>
      </c>
      <c r="C79" s="1">
        <v>1.06</v>
      </c>
      <c r="D79" s="1"/>
      <c r="E79" s="1"/>
      <c r="G79" s="1"/>
      <c r="H79" s="1"/>
      <c r="I79" s="1"/>
      <c r="J79" s="34">
        <v>1.64</v>
      </c>
      <c r="N79" s="34">
        <v>2.04</v>
      </c>
      <c r="R79" s="34">
        <v>2.65</v>
      </c>
      <c r="U79" s="34">
        <v>3.2</v>
      </c>
      <c r="Y79" s="34">
        <v>3.7</v>
      </c>
    </row>
    <row r="80" spans="1:30" x14ac:dyDescent="0.4">
      <c r="A80" s="35" t="s">
        <v>75</v>
      </c>
      <c r="B80" s="1">
        <v>1.7666666666666668</v>
      </c>
      <c r="C80" s="1">
        <v>1.7666666666666668</v>
      </c>
      <c r="D80" s="1"/>
      <c r="E80" s="1"/>
      <c r="G80" s="1"/>
      <c r="H80" s="1"/>
      <c r="I80" s="1"/>
      <c r="J80" s="34">
        <v>1.822222222222222</v>
      </c>
      <c r="N80" s="34">
        <v>1.8545454545454545</v>
      </c>
      <c r="R80" s="34">
        <v>1.7666666666666666</v>
      </c>
      <c r="U80" s="34">
        <v>1.7777777777777779</v>
      </c>
      <c r="Y80" s="34">
        <v>1.7619047619047619</v>
      </c>
    </row>
    <row r="81" spans="1:12" x14ac:dyDescent="0.4">
      <c r="A81" s="35"/>
      <c r="B81" s="1"/>
      <c r="C81" s="1"/>
      <c r="D81" s="1"/>
      <c r="E81" s="1"/>
      <c r="F81" s="1"/>
      <c r="G81" s="1"/>
      <c r="H81" s="1"/>
      <c r="I81" s="1"/>
    </row>
    <row r="82" spans="1:12" ht="14.25" thickBot="1" x14ac:dyDescent="0.45">
      <c r="A82" s="35"/>
      <c r="B82" s="59"/>
      <c r="C82" s="59"/>
      <c r="D82" s="59"/>
      <c r="E82" s="59"/>
      <c r="F82" s="59"/>
      <c r="G82" s="59"/>
      <c r="H82" s="59"/>
      <c r="I82" s="59"/>
    </row>
    <row r="83" spans="1:12" x14ac:dyDescent="0.4">
      <c r="A83" s="41" t="s">
        <v>95</v>
      </c>
      <c r="B83" s="70">
        <v>1</v>
      </c>
      <c r="C83" s="70"/>
      <c r="D83" s="70"/>
      <c r="E83" s="70"/>
      <c r="F83" s="75">
        <v>2</v>
      </c>
      <c r="G83" s="76"/>
      <c r="H83" s="76"/>
      <c r="I83" s="77"/>
    </row>
    <row r="84" spans="1:12" x14ac:dyDescent="0.4">
      <c r="A84" s="42" t="s">
        <v>49</v>
      </c>
      <c r="B84" s="35">
        <v>1</v>
      </c>
      <c r="C84" s="35">
        <v>2</v>
      </c>
      <c r="D84" s="35">
        <v>3</v>
      </c>
      <c r="E84" s="35">
        <v>4</v>
      </c>
      <c r="F84" s="35">
        <v>5</v>
      </c>
      <c r="G84" s="35">
        <v>1</v>
      </c>
      <c r="H84" s="35">
        <v>2</v>
      </c>
      <c r="I84" s="35">
        <v>3</v>
      </c>
    </row>
    <row r="85" spans="1:12" x14ac:dyDescent="0.4">
      <c r="A85" s="42" t="s">
        <v>65</v>
      </c>
      <c r="B85" s="35">
        <v>144</v>
      </c>
      <c r="C85" s="35">
        <v>189</v>
      </c>
      <c r="D85" s="35">
        <v>193</v>
      </c>
      <c r="E85" s="35">
        <v>327</v>
      </c>
      <c r="F85" s="35">
        <v>405</v>
      </c>
      <c r="G85" s="35">
        <v>106</v>
      </c>
      <c r="H85" s="35">
        <v>75</v>
      </c>
      <c r="I85" s="35">
        <v>484</v>
      </c>
    </row>
    <row r="86" spans="1:12" x14ac:dyDescent="0.4">
      <c r="A86" s="42" t="s">
        <v>66</v>
      </c>
      <c r="B86" s="35">
        <v>189</v>
      </c>
      <c r="C86" s="35">
        <v>238</v>
      </c>
      <c r="D86" s="35">
        <v>238</v>
      </c>
      <c r="E86" s="35">
        <v>372</v>
      </c>
      <c r="F86" s="35">
        <v>448</v>
      </c>
      <c r="G86" s="35">
        <v>150</v>
      </c>
      <c r="H86" s="35">
        <v>118</v>
      </c>
      <c r="I86" s="35">
        <v>526</v>
      </c>
    </row>
    <row r="87" spans="1:12" x14ac:dyDescent="0.4">
      <c r="A87" s="42" t="s">
        <v>47</v>
      </c>
      <c r="B87" s="35">
        <v>45</v>
      </c>
      <c r="C87" s="35">
        <v>49</v>
      </c>
      <c r="D87" s="35">
        <v>45</v>
      </c>
      <c r="E87" s="35">
        <v>45</v>
      </c>
      <c r="F87" s="35">
        <v>43</v>
      </c>
      <c r="G87" s="35">
        <v>44</v>
      </c>
      <c r="H87" s="35">
        <v>43</v>
      </c>
      <c r="I87" s="35">
        <v>42</v>
      </c>
    </row>
    <row r="88" spans="1:12" x14ac:dyDescent="0.4">
      <c r="A88" s="44" t="s">
        <v>68</v>
      </c>
      <c r="B88" s="45">
        <v>0.1875</v>
      </c>
      <c r="C88" s="45">
        <v>0.20416666666666666</v>
      </c>
      <c r="D88" s="45">
        <v>0.1875</v>
      </c>
      <c r="E88" s="45">
        <v>0.1875</v>
      </c>
      <c r="F88" s="45">
        <v>0.17916666666666667</v>
      </c>
      <c r="G88" s="45">
        <v>0.18333333333333332</v>
      </c>
      <c r="H88" s="45">
        <v>0.17916666666666667</v>
      </c>
      <c r="I88" s="45">
        <v>0.17499999999999999</v>
      </c>
    </row>
    <row r="89" spans="1:12" ht="14.25" thickBot="1" x14ac:dyDescent="0.45">
      <c r="A89" s="43" t="s">
        <v>67</v>
      </c>
      <c r="B89" s="35">
        <v>0.06</v>
      </c>
      <c r="C89" s="35">
        <v>0.06</v>
      </c>
      <c r="D89" s="35">
        <v>0.06</v>
      </c>
      <c r="E89" s="35">
        <v>0.06</v>
      </c>
      <c r="F89" s="35">
        <v>0.06</v>
      </c>
      <c r="G89" s="35">
        <v>0.06</v>
      </c>
      <c r="H89" s="35">
        <v>0.06</v>
      </c>
      <c r="I89" s="35">
        <v>0.06</v>
      </c>
    </row>
    <row r="90" spans="1:12" x14ac:dyDescent="0.4">
      <c r="A90" s="48" t="s">
        <v>69</v>
      </c>
      <c r="B90" s="49">
        <v>0.32</v>
      </c>
      <c r="C90" s="49">
        <v>0.29387755102040813</v>
      </c>
      <c r="D90" s="49">
        <v>0.32</v>
      </c>
      <c r="E90" s="49">
        <v>0.32</v>
      </c>
      <c r="F90" s="49">
        <v>0.33488372093023255</v>
      </c>
      <c r="G90" s="49">
        <v>0.32727272727272727</v>
      </c>
      <c r="H90" s="49">
        <v>0.33488372093023255</v>
      </c>
      <c r="I90" s="49">
        <v>0.34285714285714303</v>
      </c>
    </row>
    <row r="91" spans="1:12" ht="14.25" thickBot="1" x14ac:dyDescent="0.45">
      <c r="A91" s="51" t="s">
        <v>70</v>
      </c>
      <c r="B91" s="63">
        <v>0.31346938775510208</v>
      </c>
      <c r="C91" s="63"/>
      <c r="D91" s="63"/>
      <c r="E91" s="63"/>
      <c r="F91" s="64">
        <v>0.33497432799758381</v>
      </c>
      <c r="G91" s="65"/>
      <c r="H91" s="65"/>
      <c r="I91" s="66"/>
    </row>
    <row r="92" spans="1:12" ht="14.25" thickBot="1" x14ac:dyDescent="0.45">
      <c r="A92" s="35"/>
      <c r="B92" s="1"/>
      <c r="C92" s="1"/>
      <c r="D92" s="1"/>
      <c r="E92" s="1"/>
      <c r="F92" s="1"/>
      <c r="G92" s="1"/>
      <c r="H92" s="1"/>
      <c r="I92" s="1"/>
      <c r="J92" s="1"/>
      <c r="K92" s="1"/>
      <c r="L92" s="35"/>
    </row>
    <row r="93" spans="1:12" x14ac:dyDescent="0.4">
      <c r="A93" s="41" t="s">
        <v>95</v>
      </c>
      <c r="B93" s="75">
        <v>3</v>
      </c>
      <c r="C93" s="76"/>
      <c r="D93" s="76"/>
      <c r="E93" s="77"/>
      <c r="F93" s="70">
        <v>4</v>
      </c>
      <c r="G93" s="70"/>
      <c r="H93" s="70"/>
      <c r="I93" s="71"/>
    </row>
    <row r="94" spans="1:12" x14ac:dyDescent="0.4">
      <c r="A94" s="42" t="s">
        <v>49</v>
      </c>
      <c r="B94" s="35">
        <v>1</v>
      </c>
      <c r="C94" s="35">
        <v>2</v>
      </c>
      <c r="D94" s="35">
        <v>3</v>
      </c>
      <c r="E94" s="35">
        <v>4</v>
      </c>
      <c r="F94" s="35">
        <v>1</v>
      </c>
      <c r="G94" s="35">
        <v>2</v>
      </c>
      <c r="H94" s="35">
        <v>3</v>
      </c>
      <c r="I94" s="36">
        <v>4</v>
      </c>
    </row>
    <row r="95" spans="1:12" x14ac:dyDescent="0.4">
      <c r="A95" s="42" t="s">
        <v>65</v>
      </c>
      <c r="B95" s="35">
        <v>538</v>
      </c>
      <c r="C95" s="35">
        <v>586</v>
      </c>
      <c r="D95" s="35">
        <v>539</v>
      </c>
      <c r="E95" s="35">
        <v>59</v>
      </c>
      <c r="F95" s="35">
        <v>194</v>
      </c>
      <c r="G95" s="35">
        <v>1218</v>
      </c>
      <c r="H95" s="35">
        <v>166</v>
      </c>
      <c r="I95" s="35">
        <v>499</v>
      </c>
    </row>
    <row r="96" spans="1:12" x14ac:dyDescent="0.4">
      <c r="A96" s="42" t="s">
        <v>66</v>
      </c>
      <c r="B96" s="35">
        <v>575</v>
      </c>
      <c r="C96" s="35">
        <v>628</v>
      </c>
      <c r="D96" s="35">
        <v>579</v>
      </c>
      <c r="E96" s="35">
        <v>100</v>
      </c>
      <c r="F96" s="35">
        <v>233</v>
      </c>
      <c r="G96" s="35">
        <v>1258</v>
      </c>
      <c r="H96" s="35">
        <v>207</v>
      </c>
      <c r="I96" s="35">
        <v>538</v>
      </c>
    </row>
    <row r="97" spans="1:12" x14ac:dyDescent="0.4">
      <c r="A97" s="42" t="s">
        <v>47</v>
      </c>
      <c r="B97" s="35">
        <v>37</v>
      </c>
      <c r="C97" s="35">
        <v>42</v>
      </c>
      <c r="D97" s="35">
        <v>40</v>
      </c>
      <c r="E97" s="35">
        <v>41</v>
      </c>
      <c r="F97" s="35">
        <v>39</v>
      </c>
      <c r="G97" s="35">
        <v>40</v>
      </c>
      <c r="H97" s="35">
        <v>41</v>
      </c>
      <c r="I97" s="35">
        <v>39</v>
      </c>
    </row>
    <row r="98" spans="1:12" x14ac:dyDescent="0.4">
      <c r="A98" s="44" t="s">
        <v>68</v>
      </c>
      <c r="B98" s="45">
        <v>0.15416666666666667</v>
      </c>
      <c r="C98" s="45">
        <v>0.17499999999999999</v>
      </c>
      <c r="D98" s="45">
        <v>0.16666666666666666</v>
      </c>
      <c r="E98" s="45">
        <v>0.17083333333333334</v>
      </c>
      <c r="F98" s="45">
        <v>0.16250000000000001</v>
      </c>
      <c r="G98" s="45">
        <v>0.16666666666666666</v>
      </c>
      <c r="H98" s="45">
        <v>0.17083333333333334</v>
      </c>
      <c r="I98" s="45">
        <v>0.16250000000000001</v>
      </c>
    </row>
    <row r="99" spans="1:12" ht="14.25" thickBot="1" x14ac:dyDescent="0.45">
      <c r="A99" s="43" t="s">
        <v>67</v>
      </c>
      <c r="B99" s="35">
        <v>0.06</v>
      </c>
      <c r="C99" s="35">
        <v>0.06</v>
      </c>
      <c r="D99" s="35">
        <v>0.06</v>
      </c>
      <c r="E99" s="35">
        <v>0.06</v>
      </c>
      <c r="F99" s="35">
        <v>0.06</v>
      </c>
      <c r="G99" s="35">
        <v>0.06</v>
      </c>
      <c r="H99" s="35">
        <v>0.06</v>
      </c>
      <c r="I99" s="35">
        <v>0.06</v>
      </c>
    </row>
    <row r="100" spans="1:12" x14ac:dyDescent="0.4">
      <c r="A100" s="48" t="s">
        <v>69</v>
      </c>
      <c r="B100" s="49">
        <v>0.38918918918918916</v>
      </c>
      <c r="C100" s="49">
        <v>0.34285714285714286</v>
      </c>
      <c r="D100" s="49">
        <v>0.36</v>
      </c>
      <c r="E100" s="49">
        <v>0.35121951219512193</v>
      </c>
      <c r="F100" s="49">
        <v>0.3692307692307692</v>
      </c>
      <c r="G100" s="49">
        <v>0.36</v>
      </c>
      <c r="H100" s="49">
        <v>0.35121951219512193</v>
      </c>
      <c r="I100" s="49">
        <v>0.3692307692307692</v>
      </c>
    </row>
    <row r="101" spans="1:12" ht="14.25" thickBot="1" x14ac:dyDescent="0.45">
      <c r="A101" s="51" t="s">
        <v>70</v>
      </c>
      <c r="B101" s="64">
        <v>0.36081646106036347</v>
      </c>
      <c r="C101" s="65"/>
      <c r="D101" s="65"/>
      <c r="E101" s="66"/>
      <c r="F101" s="64">
        <v>0.36242026266416505</v>
      </c>
      <c r="G101" s="65"/>
      <c r="H101" s="65"/>
      <c r="I101" s="66"/>
    </row>
    <row r="102" spans="1:12" ht="14.25" thickBot="1" x14ac:dyDescent="0.45">
      <c r="A102" s="35"/>
      <c r="B102" s="35"/>
      <c r="C102" s="1"/>
      <c r="D102" s="1"/>
      <c r="E102" s="1"/>
      <c r="F102" s="1"/>
      <c r="G102" s="1"/>
      <c r="H102" s="1"/>
      <c r="I102" s="1"/>
      <c r="J102" s="1"/>
    </row>
    <row r="103" spans="1:12" x14ac:dyDescent="0.4">
      <c r="A103" s="41" t="s">
        <v>95</v>
      </c>
      <c r="B103" s="70">
        <v>5</v>
      </c>
      <c r="C103" s="70"/>
      <c r="D103" s="70"/>
      <c r="E103" s="70">
        <v>6</v>
      </c>
      <c r="F103" s="70"/>
      <c r="G103" s="70"/>
      <c r="H103" s="70"/>
    </row>
    <row r="104" spans="1:12" x14ac:dyDescent="0.4">
      <c r="A104" s="42" t="s">
        <v>49</v>
      </c>
      <c r="B104" s="35">
        <v>1</v>
      </c>
      <c r="C104" s="35">
        <v>2</v>
      </c>
      <c r="D104" s="35">
        <v>3</v>
      </c>
      <c r="E104" s="35">
        <v>1</v>
      </c>
      <c r="F104" s="35">
        <v>2</v>
      </c>
      <c r="G104" s="35">
        <v>3</v>
      </c>
      <c r="H104" s="35">
        <v>4</v>
      </c>
    </row>
    <row r="105" spans="1:12" x14ac:dyDescent="0.4">
      <c r="A105" s="42" t="s">
        <v>65</v>
      </c>
      <c r="B105" s="35">
        <v>329</v>
      </c>
      <c r="C105" s="35">
        <v>312</v>
      </c>
      <c r="D105" s="35">
        <v>387</v>
      </c>
      <c r="E105" s="35">
        <v>264</v>
      </c>
      <c r="F105" s="35">
        <v>92</v>
      </c>
      <c r="G105" s="35">
        <v>410</v>
      </c>
      <c r="H105" s="35">
        <v>454</v>
      </c>
    </row>
    <row r="106" spans="1:12" x14ac:dyDescent="0.4">
      <c r="A106" s="42" t="s">
        <v>66</v>
      </c>
      <c r="B106" s="35">
        <v>369</v>
      </c>
      <c r="C106" s="35">
        <v>348</v>
      </c>
      <c r="D106" s="35">
        <v>426</v>
      </c>
      <c r="E106" s="35">
        <v>302</v>
      </c>
      <c r="F106" s="35">
        <v>130</v>
      </c>
      <c r="G106" s="35">
        <v>448</v>
      </c>
      <c r="H106" s="35">
        <v>491</v>
      </c>
    </row>
    <row r="107" spans="1:12" x14ac:dyDescent="0.4">
      <c r="A107" s="42" t="s">
        <v>47</v>
      </c>
      <c r="B107" s="35">
        <v>40</v>
      </c>
      <c r="C107" s="35">
        <v>36</v>
      </c>
      <c r="D107" s="35">
        <v>39</v>
      </c>
      <c r="E107" s="35">
        <v>38</v>
      </c>
      <c r="F107" s="35">
        <v>38</v>
      </c>
      <c r="G107" s="35">
        <v>38</v>
      </c>
      <c r="H107" s="35">
        <v>37</v>
      </c>
    </row>
    <row r="108" spans="1:12" x14ac:dyDescent="0.4">
      <c r="A108" s="44" t="s">
        <v>68</v>
      </c>
      <c r="B108" s="45">
        <v>0.16666666666666666</v>
      </c>
      <c r="C108" s="45">
        <v>0.15</v>
      </c>
      <c r="D108" s="45">
        <v>0.16250000000000001</v>
      </c>
      <c r="E108" s="45">
        <v>0.15833333333333333</v>
      </c>
      <c r="F108" s="45">
        <v>0.15833333333333333</v>
      </c>
      <c r="G108" s="45">
        <v>0.15833333333333333</v>
      </c>
      <c r="H108" s="45">
        <v>0.15416666666666667</v>
      </c>
    </row>
    <row r="109" spans="1:12" ht="14.25" thickBot="1" x14ac:dyDescent="0.45">
      <c r="A109" s="43" t="s">
        <v>67</v>
      </c>
      <c r="B109" s="35">
        <v>0.06</v>
      </c>
      <c r="C109" s="35">
        <v>0.06</v>
      </c>
      <c r="D109" s="35">
        <v>0.06</v>
      </c>
      <c r="E109" s="35">
        <v>0.06</v>
      </c>
      <c r="F109" s="35">
        <v>0.06</v>
      </c>
      <c r="G109" s="35">
        <v>0.06</v>
      </c>
      <c r="H109" s="35">
        <v>0.06</v>
      </c>
    </row>
    <row r="110" spans="1:12" x14ac:dyDescent="0.4">
      <c r="A110" s="48" t="s">
        <v>69</v>
      </c>
      <c r="B110" s="49">
        <v>0.36</v>
      </c>
      <c r="C110" s="49">
        <v>0.4</v>
      </c>
      <c r="D110" s="49">
        <v>0.3692307692307692</v>
      </c>
      <c r="E110" s="49">
        <v>0.37894736842105264</v>
      </c>
      <c r="F110" s="49">
        <v>0.37894736842105264</v>
      </c>
      <c r="G110" s="49">
        <v>0.37894736842105264</v>
      </c>
      <c r="H110" s="49">
        <v>0.38918918918918916</v>
      </c>
    </row>
    <row r="111" spans="1:12" ht="14.25" thickBot="1" x14ac:dyDescent="0.45">
      <c r="A111" s="51" t="s">
        <v>70</v>
      </c>
      <c r="B111" s="63">
        <v>0.37641025641025644</v>
      </c>
      <c r="C111" s="63"/>
      <c r="D111" s="63"/>
      <c r="E111" s="63">
        <v>0.38150782361308677</v>
      </c>
      <c r="F111" s="63"/>
      <c r="G111" s="63"/>
      <c r="H111" s="63"/>
    </row>
    <row r="112" spans="1:12" ht="14.25" thickBot="1" x14ac:dyDescent="0.4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 x14ac:dyDescent="0.4">
      <c r="A113" s="41" t="s">
        <v>95</v>
      </c>
      <c r="B113" s="75">
        <v>7</v>
      </c>
      <c r="C113" s="76"/>
      <c r="D113" s="76"/>
      <c r="E113" s="76"/>
      <c r="F113" s="76"/>
      <c r="G113" s="83"/>
      <c r="H113" s="35"/>
      <c r="I113" s="35"/>
      <c r="J113" s="35"/>
      <c r="K113" s="35"/>
      <c r="L113" s="35"/>
    </row>
    <row r="114" spans="1:12" x14ac:dyDescent="0.4">
      <c r="A114" s="42" t="s">
        <v>49</v>
      </c>
      <c r="B114" s="35">
        <v>1</v>
      </c>
      <c r="C114" s="35">
        <v>2</v>
      </c>
      <c r="D114" s="35">
        <v>3</v>
      </c>
      <c r="E114" s="35">
        <v>4</v>
      </c>
      <c r="F114" s="35">
        <v>5</v>
      </c>
      <c r="G114" s="36">
        <v>6</v>
      </c>
      <c r="H114" s="35"/>
      <c r="I114" s="35"/>
      <c r="J114" s="35"/>
      <c r="K114" s="35"/>
      <c r="L114" s="35"/>
    </row>
    <row r="115" spans="1:12" x14ac:dyDescent="0.4">
      <c r="A115" s="42" t="s">
        <v>65</v>
      </c>
      <c r="B115" s="35">
        <v>360</v>
      </c>
      <c r="C115" s="35">
        <v>232</v>
      </c>
      <c r="D115" s="35">
        <v>333</v>
      </c>
      <c r="E115" s="35">
        <v>476</v>
      </c>
      <c r="F115" s="35">
        <v>602</v>
      </c>
      <c r="G115" s="35">
        <v>489</v>
      </c>
      <c r="H115" s="53"/>
      <c r="I115" s="53"/>
      <c r="J115" s="53"/>
      <c r="K115" s="53"/>
      <c r="L115" s="53"/>
    </row>
    <row r="116" spans="1:12" x14ac:dyDescent="0.4">
      <c r="A116" s="42" t="s">
        <v>66</v>
      </c>
      <c r="B116" s="35">
        <v>395</v>
      </c>
      <c r="C116" s="35">
        <v>262</v>
      </c>
      <c r="D116" s="35">
        <v>369</v>
      </c>
      <c r="E116" s="35">
        <v>515</v>
      </c>
      <c r="F116" s="35">
        <v>633</v>
      </c>
      <c r="G116" s="35">
        <v>523</v>
      </c>
    </row>
    <row r="117" spans="1:12" x14ac:dyDescent="0.4">
      <c r="A117" s="42" t="s">
        <v>47</v>
      </c>
      <c r="B117" s="35">
        <v>35</v>
      </c>
      <c r="C117" s="35">
        <v>30</v>
      </c>
      <c r="D117" s="35">
        <v>36</v>
      </c>
      <c r="E117" s="35">
        <v>39</v>
      </c>
      <c r="F117" s="35">
        <v>31</v>
      </c>
      <c r="G117" s="35">
        <v>34</v>
      </c>
    </row>
    <row r="118" spans="1:12" x14ac:dyDescent="0.4">
      <c r="A118" s="44" t="s">
        <v>68</v>
      </c>
      <c r="B118" s="45">
        <v>0.14583333333333334</v>
      </c>
      <c r="C118" s="45">
        <v>0.125</v>
      </c>
      <c r="D118" s="45">
        <v>0.15</v>
      </c>
      <c r="E118" s="45">
        <v>0.16250000000000001</v>
      </c>
      <c r="F118" s="45">
        <v>0.12916666666666668</v>
      </c>
      <c r="G118" s="45">
        <v>0.14166666666666666</v>
      </c>
    </row>
    <row r="119" spans="1:12" ht="14.25" thickBot="1" x14ac:dyDescent="0.45">
      <c r="A119" s="43" t="s">
        <v>67</v>
      </c>
      <c r="B119" s="35">
        <v>0.06</v>
      </c>
      <c r="C119" s="35">
        <v>0.06</v>
      </c>
      <c r="D119" s="35">
        <v>0.06</v>
      </c>
      <c r="E119" s="35">
        <v>0.06</v>
      </c>
      <c r="F119" s="35">
        <v>0.06</v>
      </c>
      <c r="G119" s="35">
        <v>0.06</v>
      </c>
    </row>
    <row r="120" spans="1:12" x14ac:dyDescent="0.4">
      <c r="A120" s="48" t="s">
        <v>69</v>
      </c>
      <c r="B120" s="49">
        <v>0.41142857142857137</v>
      </c>
      <c r="C120" s="49">
        <v>0.48</v>
      </c>
      <c r="D120" s="49">
        <v>0.4</v>
      </c>
      <c r="E120" s="49">
        <v>0.3692307692307692</v>
      </c>
      <c r="F120" s="49">
        <v>0.46451612903225797</v>
      </c>
      <c r="G120" s="49">
        <v>0.42352941176470588</v>
      </c>
    </row>
    <row r="121" spans="1:12" ht="14.25" thickBot="1" x14ac:dyDescent="0.45">
      <c r="A121" s="51" t="s">
        <v>70</v>
      </c>
      <c r="B121" s="64">
        <v>0.42478414690938404</v>
      </c>
      <c r="C121" s="65"/>
      <c r="D121" s="65"/>
      <c r="E121" s="65"/>
      <c r="F121" s="65"/>
      <c r="G121" s="74"/>
    </row>
    <row r="122" spans="1:12" x14ac:dyDescent="0.4">
      <c r="A122" s="35"/>
      <c r="B122" s="35"/>
    </row>
    <row r="123" spans="1:12" x14ac:dyDescent="0.4">
      <c r="A123" s="35"/>
      <c r="B123" s="53"/>
    </row>
    <row r="301" spans="15:15" x14ac:dyDescent="0.4">
      <c r="O301" s="35"/>
    </row>
  </sheetData>
  <mergeCells count="140">
    <mergeCell ref="B83:E83"/>
    <mergeCell ref="F83:I83"/>
    <mergeCell ref="B93:E93"/>
    <mergeCell ref="F93:I93"/>
    <mergeCell ref="B103:D103"/>
    <mergeCell ref="E103:H103"/>
    <mergeCell ref="B113:G113"/>
    <mergeCell ref="B121:G121"/>
    <mergeCell ref="B91:E91"/>
    <mergeCell ref="F91:I91"/>
    <mergeCell ref="B101:E101"/>
    <mergeCell ref="F101:I101"/>
    <mergeCell ref="B111:D111"/>
    <mergeCell ref="E111:H111"/>
    <mergeCell ref="Y72:AD72"/>
    <mergeCell ref="B72:E72"/>
    <mergeCell ref="F72:I72"/>
    <mergeCell ref="J72:M72"/>
    <mergeCell ref="N72:Q72"/>
    <mergeCell ref="R72:T72"/>
    <mergeCell ref="U72:X72"/>
    <mergeCell ref="Y63:AD63"/>
    <mergeCell ref="B64:E64"/>
    <mergeCell ref="F64:I64"/>
    <mergeCell ref="J64:M64"/>
    <mergeCell ref="N64:Q64"/>
    <mergeCell ref="R64:T64"/>
    <mergeCell ref="U64:X64"/>
    <mergeCell ref="Y64:AD64"/>
    <mergeCell ref="B63:E63"/>
    <mergeCell ref="F63:I63"/>
    <mergeCell ref="J63:M63"/>
    <mergeCell ref="N63:Q63"/>
    <mergeCell ref="R63:T63"/>
    <mergeCell ref="U63:X63"/>
    <mergeCell ref="Y61:AD61"/>
    <mergeCell ref="B62:E62"/>
    <mergeCell ref="F62:I62"/>
    <mergeCell ref="J62:M62"/>
    <mergeCell ref="N62:Q62"/>
    <mergeCell ref="R62:T62"/>
    <mergeCell ref="U62:X62"/>
    <mergeCell ref="Y62:AD62"/>
    <mergeCell ref="B61:E61"/>
    <mergeCell ref="F61:I61"/>
    <mergeCell ref="J61:M61"/>
    <mergeCell ref="N61:Q61"/>
    <mergeCell ref="R61:T61"/>
    <mergeCell ref="U61:X61"/>
    <mergeCell ref="Y51:AD51"/>
    <mergeCell ref="B60:E60"/>
    <mergeCell ref="F60:I60"/>
    <mergeCell ref="J60:M60"/>
    <mergeCell ref="N60:Q60"/>
    <mergeCell ref="R60:T60"/>
    <mergeCell ref="U60:X60"/>
    <mergeCell ref="Y60:AD60"/>
    <mergeCell ref="B51:E51"/>
    <mergeCell ref="F51:I51"/>
    <mergeCell ref="J51:M51"/>
    <mergeCell ref="N51:Q51"/>
    <mergeCell ref="R51:T51"/>
    <mergeCell ref="U51:X51"/>
    <mergeCell ref="Y49:AD49"/>
    <mergeCell ref="B50:E50"/>
    <mergeCell ref="F50:I50"/>
    <mergeCell ref="J50:M50"/>
    <mergeCell ref="N50:Q50"/>
    <mergeCell ref="R50:T50"/>
    <mergeCell ref="U50:X50"/>
    <mergeCell ref="Y50:AD50"/>
    <mergeCell ref="B49:E49"/>
    <mergeCell ref="F49:I49"/>
    <mergeCell ref="J49:M49"/>
    <mergeCell ref="N49:Q49"/>
    <mergeCell ref="R49:T49"/>
    <mergeCell ref="U49:X49"/>
    <mergeCell ref="Y15:AD15"/>
    <mergeCell ref="B16:E16"/>
    <mergeCell ref="F16:I16"/>
    <mergeCell ref="J16:M16"/>
    <mergeCell ref="N16:Q16"/>
    <mergeCell ref="R16:T16"/>
    <mergeCell ref="U16:X16"/>
    <mergeCell ref="Y16:AD16"/>
    <mergeCell ref="F1:I1"/>
    <mergeCell ref="F2:I2"/>
    <mergeCell ref="B3:E3"/>
    <mergeCell ref="J3:M3"/>
    <mergeCell ref="F3:I3"/>
    <mergeCell ref="U3:X3"/>
    <mergeCell ref="N3:Q3"/>
    <mergeCell ref="R3:T3"/>
    <mergeCell ref="Y12:AD12"/>
    <mergeCell ref="Y13:AD13"/>
    <mergeCell ref="Y14:AD14"/>
    <mergeCell ref="U13:X13"/>
    <mergeCell ref="B14:E14"/>
    <mergeCell ref="N14:Q14"/>
    <mergeCell ref="Y24:AD24"/>
    <mergeCell ref="F12:I12"/>
    <mergeCell ref="F13:I13"/>
    <mergeCell ref="F14:I14"/>
    <mergeCell ref="F24:I24"/>
    <mergeCell ref="F15:I15"/>
    <mergeCell ref="J15:M15"/>
    <mergeCell ref="Y1:AD1"/>
    <mergeCell ref="Y2:AD2"/>
    <mergeCell ref="J12:M12"/>
    <mergeCell ref="J13:M13"/>
    <mergeCell ref="J14:M14"/>
    <mergeCell ref="J24:M24"/>
    <mergeCell ref="Y3:AD3"/>
    <mergeCell ref="N15:Q15"/>
    <mergeCell ref="R15:T15"/>
    <mergeCell ref="U15:X15"/>
    <mergeCell ref="R14:T14"/>
    <mergeCell ref="U14:X14"/>
    <mergeCell ref="R24:T24"/>
    <mergeCell ref="U24:X24"/>
    <mergeCell ref="R12:T12"/>
    <mergeCell ref="U12:X12"/>
    <mergeCell ref="R13:T13"/>
    <mergeCell ref="B24:E24"/>
    <mergeCell ref="N24:Q24"/>
    <mergeCell ref="B15:E15"/>
    <mergeCell ref="B12:E12"/>
    <mergeCell ref="N12:Q12"/>
    <mergeCell ref="B13:E13"/>
    <mergeCell ref="N13:Q13"/>
    <mergeCell ref="R1:T1"/>
    <mergeCell ref="U1:X1"/>
    <mergeCell ref="R2:T2"/>
    <mergeCell ref="U2:X2"/>
    <mergeCell ref="B1:E1"/>
    <mergeCell ref="N1:Q1"/>
    <mergeCell ref="B2:E2"/>
    <mergeCell ref="N2:Q2"/>
    <mergeCell ref="J1:M1"/>
    <mergeCell ref="J2:M2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2019-03-04T11:51:09Z</dcterms:created>
  <dcterms:modified xsi:type="dcterms:W3CDTF">2019-03-22T06:13:38Z</dcterms:modified>
</cp:coreProperties>
</file>