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c0ed5b306f989/Tài liệu/"/>
    </mc:Choice>
  </mc:AlternateContent>
  <xr:revisionPtr revIDLastSave="6" documentId="8_{23F9912E-9680-45DB-8A06-F4FD29D0F5C7}" xr6:coauthVersionLast="47" xr6:coauthVersionMax="47" xr10:uidLastSave="{5AF8509D-D5CB-4B7A-A452-F0E4D9323EA4}"/>
  <bookViews>
    <workbookView xWindow="-108" yWindow="-108" windowWidth="23256" windowHeight="13176" tabRatio="828" activeTab="3" xr2:uid="{E7106EB5-4ACF-40E4-83EE-FF690E809768}"/>
  </bookViews>
  <sheets>
    <sheet name="Giới thiệu" sheetId="3" r:id="rId1"/>
    <sheet name="y=bx" sheetId="1" r:id="rId2"/>
    <sheet name="y=a+bx" sheetId="4" r:id="rId3"/>
    <sheet name="Bài toán cho a,b xác định loss" sheetId="9" r:id="rId4"/>
    <sheet name="Bảng tổng hợp công thức" sheetId="7" r:id="rId5"/>
    <sheet name="Updat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1" i="4" l="1"/>
  <c r="AA7" i="4"/>
  <c r="AA6" i="4"/>
  <c r="AA5" i="4"/>
  <c r="Y49" i="4"/>
  <c r="Y48" i="4"/>
  <c r="Y47" i="4"/>
  <c r="Y45" i="4"/>
  <c r="X41" i="4"/>
  <c r="W41" i="4"/>
  <c r="V41" i="4"/>
  <c r="U41" i="4"/>
  <c r="T41" i="4"/>
  <c r="S41" i="4"/>
  <c r="R41" i="4"/>
  <c r="X40" i="4"/>
  <c r="Y35" i="4"/>
  <c r="X35" i="4"/>
  <c r="W35" i="4"/>
  <c r="W40" i="4" s="1"/>
  <c r="V35" i="4"/>
  <c r="V40" i="4" s="1"/>
  <c r="U35" i="4"/>
  <c r="U40" i="4" s="1"/>
  <c r="T35" i="4"/>
  <c r="T40" i="4" s="1"/>
  <c r="S35" i="4"/>
  <c r="S40" i="4" s="1"/>
  <c r="R35" i="4"/>
  <c r="R40" i="4" s="1"/>
  <c r="Y34" i="4"/>
  <c r="X34" i="4"/>
  <c r="X39" i="4" s="1"/>
  <c r="W34" i="4"/>
  <c r="W39" i="4" s="1"/>
  <c r="V34" i="4"/>
  <c r="V36" i="4" s="1"/>
  <c r="U34" i="4"/>
  <c r="U39" i="4" s="1"/>
  <c r="T34" i="4"/>
  <c r="T36" i="4" s="1"/>
  <c r="T37" i="4" s="1"/>
  <c r="T38" i="4" s="1"/>
  <c r="S34" i="4"/>
  <c r="S36" i="4" s="1"/>
  <c r="R34" i="4"/>
  <c r="R39" i="4" s="1"/>
  <c r="X33" i="4"/>
  <c r="W33" i="4"/>
  <c r="V33" i="4"/>
  <c r="U33" i="4"/>
  <c r="T33" i="4"/>
  <c r="S33" i="4"/>
  <c r="R33" i="4"/>
  <c r="Y32" i="4"/>
  <c r="M49" i="4"/>
  <c r="M48" i="4"/>
  <c r="M47" i="4"/>
  <c r="M45" i="4"/>
  <c r="L41" i="4"/>
  <c r="K41" i="4"/>
  <c r="J41" i="4"/>
  <c r="I41" i="4"/>
  <c r="H41" i="4"/>
  <c r="G41" i="4"/>
  <c r="F41" i="4"/>
  <c r="E41" i="4"/>
  <c r="D41" i="4"/>
  <c r="C41" i="4"/>
  <c r="M35" i="4"/>
  <c r="L35" i="4"/>
  <c r="L40" i="4" s="1"/>
  <c r="K35" i="4"/>
  <c r="K40" i="4" s="1"/>
  <c r="J35" i="4"/>
  <c r="J40" i="4" s="1"/>
  <c r="I35" i="4"/>
  <c r="I40" i="4" s="1"/>
  <c r="H35" i="4"/>
  <c r="H40" i="4" s="1"/>
  <c r="G35" i="4"/>
  <c r="G40" i="4" s="1"/>
  <c r="F35" i="4"/>
  <c r="F40" i="4" s="1"/>
  <c r="E35" i="4"/>
  <c r="E40" i="4" s="1"/>
  <c r="D35" i="4"/>
  <c r="D40" i="4" s="1"/>
  <c r="C35" i="4"/>
  <c r="C40" i="4" s="1"/>
  <c r="M34" i="4"/>
  <c r="L34" i="4"/>
  <c r="L39" i="4" s="1"/>
  <c r="K34" i="4"/>
  <c r="K39" i="4" s="1"/>
  <c r="J34" i="4"/>
  <c r="J39" i="4" s="1"/>
  <c r="I34" i="4"/>
  <c r="I39" i="4" s="1"/>
  <c r="H34" i="4"/>
  <c r="H39" i="4" s="1"/>
  <c r="G34" i="4"/>
  <c r="G39" i="4" s="1"/>
  <c r="F34" i="4"/>
  <c r="F39" i="4" s="1"/>
  <c r="E34" i="4"/>
  <c r="E39" i="4" s="1"/>
  <c r="D34" i="4"/>
  <c r="D39" i="4" s="1"/>
  <c r="C34" i="4"/>
  <c r="C36" i="4" s="1"/>
  <c r="L33" i="4"/>
  <c r="K33" i="4"/>
  <c r="J33" i="4"/>
  <c r="I33" i="4"/>
  <c r="H33" i="4"/>
  <c r="G33" i="4"/>
  <c r="F33" i="4"/>
  <c r="E33" i="4"/>
  <c r="D33" i="4"/>
  <c r="C33" i="4"/>
  <c r="M32" i="4"/>
  <c r="M31" i="4"/>
  <c r="AA23" i="4"/>
  <c r="AA22" i="4"/>
  <c r="AA21" i="4"/>
  <c r="AA19" i="4"/>
  <c r="Z15" i="4"/>
  <c r="Y15" i="4"/>
  <c r="X15" i="4"/>
  <c r="W15" i="4"/>
  <c r="V15" i="4"/>
  <c r="AA9" i="4"/>
  <c r="Z9" i="4"/>
  <c r="Z14" i="4" s="1"/>
  <c r="Y9" i="4"/>
  <c r="Y14" i="4" s="1"/>
  <c r="X9" i="4"/>
  <c r="X14" i="4" s="1"/>
  <c r="W9" i="4"/>
  <c r="W14" i="4" s="1"/>
  <c r="V9" i="4"/>
  <c r="V14" i="4" s="1"/>
  <c r="AA8" i="4"/>
  <c r="Z8" i="4"/>
  <c r="Z13" i="4" s="1"/>
  <c r="Y8" i="4"/>
  <c r="Y13" i="4" s="1"/>
  <c r="X8" i="4"/>
  <c r="X13" i="4" s="1"/>
  <c r="W8" i="4"/>
  <c r="W13" i="4" s="1"/>
  <c r="V8" i="4"/>
  <c r="V13" i="4" s="1"/>
  <c r="Z7" i="4"/>
  <c r="Y7" i="4"/>
  <c r="X7" i="4"/>
  <c r="W7" i="4"/>
  <c r="V7" i="4"/>
  <c r="R19" i="4"/>
  <c r="U23" i="1"/>
  <c r="U35" i="1"/>
  <c r="H35" i="1"/>
  <c r="AN46" i="1"/>
  <c r="AD46" i="1"/>
  <c r="AD33" i="1"/>
  <c r="AD18" i="1"/>
  <c r="AQ46" i="1"/>
  <c r="AQ33" i="1"/>
  <c r="AQ18" i="1"/>
  <c r="H23" i="1"/>
  <c r="G23" i="1"/>
  <c r="I23" i="1"/>
  <c r="R23" i="4"/>
  <c r="R22" i="4"/>
  <c r="R21" i="4"/>
  <c r="AP33" i="1"/>
  <c r="AP46" i="1"/>
  <c r="AO46" i="1"/>
  <c r="AO33" i="1"/>
  <c r="AP18" i="1"/>
  <c r="AO18" i="1"/>
  <c r="T35" i="1"/>
  <c r="S35" i="1"/>
  <c r="T23" i="1"/>
  <c r="S23" i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7" i="4"/>
  <c r="R6" i="4"/>
  <c r="R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Q9" i="4"/>
  <c r="Q14" i="4" s="1"/>
  <c r="P9" i="4"/>
  <c r="P14" i="4" s="1"/>
  <c r="O9" i="4"/>
  <c r="O14" i="4" s="1"/>
  <c r="N9" i="4"/>
  <c r="N14" i="4" s="1"/>
  <c r="M9" i="4"/>
  <c r="M14" i="4" s="1"/>
  <c r="L9" i="4"/>
  <c r="L14" i="4" s="1"/>
  <c r="K9" i="4"/>
  <c r="K14" i="4" s="1"/>
  <c r="J9" i="4"/>
  <c r="J14" i="4" s="1"/>
  <c r="I9" i="4"/>
  <c r="I14" i="4" s="1"/>
  <c r="H9" i="4"/>
  <c r="H14" i="4" s="1"/>
  <c r="G9" i="4"/>
  <c r="G14" i="4" s="1"/>
  <c r="F9" i="4"/>
  <c r="F14" i="4" s="1"/>
  <c r="E9" i="4"/>
  <c r="E14" i="4" s="1"/>
  <c r="D9" i="4"/>
  <c r="D14" i="4" s="1"/>
  <c r="C9" i="4"/>
  <c r="C14" i="4" s="1"/>
  <c r="Q8" i="4"/>
  <c r="Q10" i="4" s="1"/>
  <c r="Q11" i="4" s="1"/>
  <c r="P8" i="4"/>
  <c r="P10" i="4" s="1"/>
  <c r="P11" i="4" s="1"/>
  <c r="O8" i="4"/>
  <c r="O10" i="4" s="1"/>
  <c r="O11" i="4" s="1"/>
  <c r="N8" i="4"/>
  <c r="N10" i="4" s="1"/>
  <c r="N11" i="4" s="1"/>
  <c r="M8" i="4"/>
  <c r="M10" i="4" s="1"/>
  <c r="M11" i="4" s="1"/>
  <c r="L8" i="4"/>
  <c r="L10" i="4" s="1"/>
  <c r="L11" i="4" s="1"/>
  <c r="K8" i="4"/>
  <c r="K10" i="4" s="1"/>
  <c r="K11" i="4" s="1"/>
  <c r="J8" i="4"/>
  <c r="J10" i="4" s="1"/>
  <c r="J11" i="4" s="1"/>
  <c r="I8" i="4"/>
  <c r="I10" i="4" s="1"/>
  <c r="I11" i="4" s="1"/>
  <c r="H8" i="4"/>
  <c r="H10" i="4" s="1"/>
  <c r="H11" i="4" s="1"/>
  <c r="G8" i="4"/>
  <c r="G10" i="4" s="1"/>
  <c r="F8" i="4"/>
  <c r="F10" i="4" s="1"/>
  <c r="F11" i="4" s="1"/>
  <c r="E8" i="4"/>
  <c r="E10" i="4" s="1"/>
  <c r="E11" i="4" s="1"/>
  <c r="D8" i="4"/>
  <c r="D10" i="4" s="1"/>
  <c r="D11" i="4" s="1"/>
  <c r="C8" i="4"/>
  <c r="C10" i="4" s="1"/>
  <c r="R9" i="4"/>
  <c r="R8" i="4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I35" i="1"/>
  <c r="M22" i="1"/>
  <c r="N22" i="1" s="1"/>
  <c r="M8" i="1"/>
  <c r="N8" i="1" s="1"/>
  <c r="F23" i="1"/>
  <c r="AA33" i="1"/>
  <c r="Q31" i="3"/>
  <c r="R30" i="3" s="1"/>
  <c r="S30" i="3" s="1"/>
  <c r="P31" i="3"/>
  <c r="O31" i="3"/>
  <c r="Y30" i="3" s="1"/>
  <c r="N31" i="3"/>
  <c r="U30" i="3"/>
  <c r="V30" i="3" s="1"/>
  <c r="W30" i="3" s="1"/>
  <c r="Y29" i="3"/>
  <c r="U29" i="3"/>
  <c r="V29" i="3" s="1"/>
  <c r="W29" i="3" s="1"/>
  <c r="Y28" i="3"/>
  <c r="U28" i="3"/>
  <c r="V28" i="3" s="1"/>
  <c r="W28" i="3" s="1"/>
  <c r="V27" i="3"/>
  <c r="W27" i="3" s="1"/>
  <c r="U27" i="3"/>
  <c r="U26" i="3"/>
  <c r="V26" i="3" s="1"/>
  <c r="W26" i="3" s="1"/>
  <c r="F34" i="1"/>
  <c r="Q34" i="1" s="1"/>
  <c r="F33" i="1"/>
  <c r="Q33" i="1" s="1"/>
  <c r="F32" i="1"/>
  <c r="Q32" i="1" s="1"/>
  <c r="F31" i="1"/>
  <c r="Q31" i="1" s="1"/>
  <c r="F30" i="1"/>
  <c r="Q30" i="1" s="1"/>
  <c r="F29" i="1"/>
  <c r="Q29" i="1" s="1"/>
  <c r="F28" i="1"/>
  <c r="Q28" i="1" s="1"/>
  <c r="M34" i="1"/>
  <c r="N34" i="1" s="1"/>
  <c r="M33" i="1"/>
  <c r="N33" i="1" s="1"/>
  <c r="O33" i="1" s="1"/>
  <c r="M32" i="1"/>
  <c r="N32" i="1" s="1"/>
  <c r="O32" i="1" s="1"/>
  <c r="M30" i="1"/>
  <c r="N30" i="1" s="1"/>
  <c r="M29" i="1"/>
  <c r="N29" i="1" s="1"/>
  <c r="M28" i="1"/>
  <c r="N28" i="1" s="1"/>
  <c r="O28" i="1" s="1"/>
  <c r="F35" i="1"/>
  <c r="AE18" i="1"/>
  <c r="AC18" i="1"/>
  <c r="AB18" i="1"/>
  <c r="AB17" i="1"/>
  <c r="AM17" i="1" s="1"/>
  <c r="AB16" i="1"/>
  <c r="AM16" i="1" s="1"/>
  <c r="AB15" i="1"/>
  <c r="AM15" i="1" s="1"/>
  <c r="AB14" i="1"/>
  <c r="AM14" i="1" s="1"/>
  <c r="AB13" i="1"/>
  <c r="AM13" i="1" s="1"/>
  <c r="AB12" i="1"/>
  <c r="AM12" i="1" s="1"/>
  <c r="AB11" i="1"/>
  <c r="AM11" i="1" s="1"/>
  <c r="AB10" i="1"/>
  <c r="AM10" i="1" s="1"/>
  <c r="AB9" i="1"/>
  <c r="AM9" i="1" s="1"/>
  <c r="AB8" i="1"/>
  <c r="AM8" i="1" s="1"/>
  <c r="AA18" i="1"/>
  <c r="AI13" i="1"/>
  <c r="AJ13" i="1" s="1"/>
  <c r="AI14" i="1"/>
  <c r="AJ14" i="1" s="1"/>
  <c r="AI15" i="1"/>
  <c r="AJ15" i="1" s="1"/>
  <c r="AK15" i="1" s="1"/>
  <c r="AI16" i="1"/>
  <c r="AJ16" i="1" s="1"/>
  <c r="AI17" i="1"/>
  <c r="AI12" i="1"/>
  <c r="AJ12" i="1" s="1"/>
  <c r="AK12" i="1" s="1"/>
  <c r="AI11" i="1"/>
  <c r="AJ11" i="1" s="1"/>
  <c r="AI10" i="1"/>
  <c r="AI9" i="1"/>
  <c r="AJ9" i="1" s="1"/>
  <c r="AK9" i="1" s="1"/>
  <c r="AI8" i="1"/>
  <c r="AJ8" i="1" s="1"/>
  <c r="F22" i="1"/>
  <c r="Q22" i="1" s="1"/>
  <c r="F21" i="1"/>
  <c r="Q21" i="1" s="1"/>
  <c r="F20" i="1"/>
  <c r="Q20" i="1" s="1"/>
  <c r="F19" i="1"/>
  <c r="Q19" i="1" s="1"/>
  <c r="F18" i="1"/>
  <c r="Q18" i="1" s="1"/>
  <c r="F17" i="1"/>
  <c r="Q17" i="1" s="1"/>
  <c r="F16" i="1"/>
  <c r="Q16" i="1" s="1"/>
  <c r="F15" i="1"/>
  <c r="Q15" i="1" s="1"/>
  <c r="F14" i="1"/>
  <c r="Q14" i="1" s="1"/>
  <c r="F13" i="1"/>
  <c r="Q13" i="1" s="1"/>
  <c r="F12" i="1"/>
  <c r="Q12" i="1" s="1"/>
  <c r="F11" i="1"/>
  <c r="Q11" i="1" s="1"/>
  <c r="F10" i="1"/>
  <c r="Q10" i="1" s="1"/>
  <c r="F9" i="1"/>
  <c r="Q9" i="1" s="1"/>
  <c r="F8" i="1"/>
  <c r="Q8" i="1" s="1"/>
  <c r="M21" i="1"/>
  <c r="M20" i="1"/>
  <c r="N20" i="1" s="1"/>
  <c r="M19" i="1"/>
  <c r="N19" i="1" s="1"/>
  <c r="M18" i="1"/>
  <c r="N18" i="1" s="1"/>
  <c r="O18" i="1" s="1"/>
  <c r="M17" i="1"/>
  <c r="N17" i="1" s="1"/>
  <c r="M16" i="1"/>
  <c r="N16" i="1" s="1"/>
  <c r="M15" i="1"/>
  <c r="N15" i="1" s="1"/>
  <c r="M14" i="1"/>
  <c r="N14" i="1" s="1"/>
  <c r="O14" i="1" s="1"/>
  <c r="M13" i="1"/>
  <c r="N13" i="1" s="1"/>
  <c r="O13" i="1" s="1"/>
  <c r="M12" i="1"/>
  <c r="N12" i="1" s="1"/>
  <c r="M11" i="1"/>
  <c r="N11" i="1" s="1"/>
  <c r="O11" i="1" s="1"/>
  <c r="M10" i="1"/>
  <c r="N10" i="1" s="1"/>
  <c r="M9" i="1"/>
  <c r="N9" i="1" s="1"/>
  <c r="AI32" i="1"/>
  <c r="AJ32" i="1" s="1"/>
  <c r="AK32" i="1" s="1"/>
  <c r="AI31" i="1"/>
  <c r="AJ31" i="1" s="1"/>
  <c r="AK31" i="1" s="1"/>
  <c r="AI30" i="1"/>
  <c r="AJ30" i="1" s="1"/>
  <c r="AK30" i="1" s="1"/>
  <c r="AI29" i="1"/>
  <c r="AJ29" i="1" s="1"/>
  <c r="AK29" i="1" s="1"/>
  <c r="AC33" i="1"/>
  <c r="AB33" i="1"/>
  <c r="AM32" i="1" s="1"/>
  <c r="AA46" i="1"/>
  <c r="AM45" i="1"/>
  <c r="AM44" i="1"/>
  <c r="AI45" i="1"/>
  <c r="AJ45" i="1" s="1"/>
  <c r="AI44" i="1"/>
  <c r="AJ44" i="1" s="1"/>
  <c r="AE46" i="1"/>
  <c r="AC46" i="1"/>
  <c r="AB46" i="1"/>
  <c r="S39" i="4" l="1"/>
  <c r="T39" i="4"/>
  <c r="Q23" i="1"/>
  <c r="V39" i="4"/>
  <c r="Y39" i="4" s="1"/>
  <c r="Y40" i="4"/>
  <c r="R36" i="4"/>
  <c r="Y41" i="4"/>
  <c r="W43" i="4" s="1"/>
  <c r="Y33" i="4"/>
  <c r="V37" i="4"/>
  <c r="V38" i="4" s="1"/>
  <c r="S37" i="4"/>
  <c r="S38" i="4" s="1"/>
  <c r="U36" i="4"/>
  <c r="W36" i="4"/>
  <c r="X36" i="4"/>
  <c r="M33" i="4"/>
  <c r="M41" i="4"/>
  <c r="AA15" i="4"/>
  <c r="C37" i="4"/>
  <c r="C38" i="4" s="1"/>
  <c r="M40" i="4"/>
  <c r="H36" i="4"/>
  <c r="I36" i="4"/>
  <c r="J36" i="4"/>
  <c r="C39" i="4"/>
  <c r="M39" i="4" s="1"/>
  <c r="D36" i="4"/>
  <c r="L36" i="4"/>
  <c r="E36" i="4"/>
  <c r="F36" i="4"/>
  <c r="K36" i="4"/>
  <c r="G36" i="4"/>
  <c r="AA14" i="4"/>
  <c r="AA13" i="4"/>
  <c r="V10" i="4"/>
  <c r="W10" i="4"/>
  <c r="X10" i="4"/>
  <c r="Y10" i="4"/>
  <c r="Z10" i="4"/>
  <c r="R14" i="4"/>
  <c r="R23" i="1"/>
  <c r="AN18" i="1"/>
  <c r="J23" i="1"/>
  <c r="O8" i="1"/>
  <c r="P13" i="4"/>
  <c r="K13" i="4"/>
  <c r="C13" i="4"/>
  <c r="J13" i="4"/>
  <c r="Q13" i="4"/>
  <c r="I13" i="4"/>
  <c r="H13" i="4"/>
  <c r="O13" i="4"/>
  <c r="G13" i="4"/>
  <c r="N13" i="4"/>
  <c r="F13" i="4"/>
  <c r="M13" i="4"/>
  <c r="E13" i="4"/>
  <c r="L13" i="4"/>
  <c r="D13" i="4"/>
  <c r="Q12" i="4"/>
  <c r="L12" i="4"/>
  <c r="I12" i="4"/>
  <c r="D12" i="4"/>
  <c r="N12" i="4"/>
  <c r="G11" i="4"/>
  <c r="G12" i="4" s="1"/>
  <c r="K12" i="4"/>
  <c r="J12" i="4"/>
  <c r="R7" i="4"/>
  <c r="O12" i="4"/>
  <c r="F12" i="4"/>
  <c r="H12" i="4"/>
  <c r="P12" i="4"/>
  <c r="M12" i="4"/>
  <c r="E12" i="4"/>
  <c r="R15" i="4"/>
  <c r="R17" i="4" s="1"/>
  <c r="C11" i="4"/>
  <c r="R10" i="4"/>
  <c r="G35" i="1"/>
  <c r="J35" i="1" s="1"/>
  <c r="M31" i="1"/>
  <c r="N31" i="1" s="1"/>
  <c r="O31" i="1" s="1"/>
  <c r="E35" i="1"/>
  <c r="AM46" i="1"/>
  <c r="AM18" i="1"/>
  <c r="AF44" i="1"/>
  <c r="Q35" i="1"/>
  <c r="O34" i="1"/>
  <c r="AM28" i="1"/>
  <c r="AJ10" i="1"/>
  <c r="AK10" i="1" s="1"/>
  <c r="AJ17" i="1"/>
  <c r="AK17" i="1" s="1"/>
  <c r="AE33" i="1"/>
  <c r="AF31" i="1" s="1"/>
  <c r="AG31" i="1" s="1"/>
  <c r="AI28" i="1"/>
  <c r="AJ28" i="1" s="1"/>
  <c r="AK28" i="1" s="1"/>
  <c r="AK33" i="1" s="1"/>
  <c r="AL33" i="1" s="1"/>
  <c r="W31" i="3"/>
  <c r="X31" i="3" s="1"/>
  <c r="Y27" i="3"/>
  <c r="R28" i="3"/>
  <c r="S28" i="3" s="1"/>
  <c r="R31" i="3"/>
  <c r="Y26" i="3"/>
  <c r="Y31" i="3" s="1"/>
  <c r="R27" i="3"/>
  <c r="S27" i="3" s="1"/>
  <c r="R29" i="3"/>
  <c r="S29" i="3" s="1"/>
  <c r="R26" i="3"/>
  <c r="S26" i="3" s="1"/>
  <c r="S31" i="3" s="1"/>
  <c r="N21" i="1"/>
  <c r="O21" i="1" s="1"/>
  <c r="O15" i="1"/>
  <c r="O29" i="1"/>
  <c r="O30" i="1"/>
  <c r="AF8" i="1"/>
  <c r="AG8" i="1" s="1"/>
  <c r="AK13" i="1"/>
  <c r="AK14" i="1"/>
  <c r="AK16" i="1"/>
  <c r="AK11" i="1"/>
  <c r="O20" i="1"/>
  <c r="O17" i="1"/>
  <c r="O12" i="1"/>
  <c r="O22" i="1"/>
  <c r="O19" i="1"/>
  <c r="O16" i="1"/>
  <c r="O10" i="1"/>
  <c r="O9" i="1"/>
  <c r="AM29" i="1"/>
  <c r="AM30" i="1"/>
  <c r="AM31" i="1"/>
  <c r="AF18" i="1"/>
  <c r="AF46" i="1"/>
  <c r="AG44" i="1" s="1"/>
  <c r="AK44" i="1"/>
  <c r="AK45" i="1"/>
  <c r="AF45" i="1"/>
  <c r="AK8" i="1"/>
  <c r="J22" i="1"/>
  <c r="K22" i="1" s="1"/>
  <c r="J20" i="1"/>
  <c r="K20" i="1" s="1"/>
  <c r="J9" i="1"/>
  <c r="K9" i="1" s="1"/>
  <c r="J12" i="1"/>
  <c r="K12" i="1" s="1"/>
  <c r="J15" i="1"/>
  <c r="K15" i="1" s="1"/>
  <c r="J17" i="1"/>
  <c r="K17" i="1" s="1"/>
  <c r="J8" i="1"/>
  <c r="K8" i="1" s="1"/>
  <c r="J16" i="1"/>
  <c r="K16" i="1" s="1"/>
  <c r="J10" i="1"/>
  <c r="K10" i="1" s="1"/>
  <c r="J18" i="1"/>
  <c r="K18" i="1" s="1"/>
  <c r="J11" i="1"/>
  <c r="K11" i="1" s="1"/>
  <c r="J19" i="1"/>
  <c r="K19" i="1" s="1"/>
  <c r="J13" i="1"/>
  <c r="K13" i="1" s="1"/>
  <c r="J21" i="1"/>
  <c r="K21" i="1" s="1"/>
  <c r="J14" i="1"/>
  <c r="K14" i="1" s="1"/>
  <c r="R37" i="4" l="1"/>
  <c r="R38" i="4" s="1"/>
  <c r="R43" i="4"/>
  <c r="Y43" i="4"/>
  <c r="T42" i="4"/>
  <c r="Y42" i="4"/>
  <c r="AA16" i="4"/>
  <c r="Z17" i="4"/>
  <c r="AA17" i="4"/>
  <c r="R35" i="1"/>
  <c r="AN33" i="1"/>
  <c r="R16" i="4"/>
  <c r="M42" i="4"/>
  <c r="D42" i="4"/>
  <c r="K43" i="4"/>
  <c r="M43" i="4"/>
  <c r="F43" i="4"/>
  <c r="L43" i="4"/>
  <c r="U42" i="4"/>
  <c r="S43" i="4"/>
  <c r="H43" i="4"/>
  <c r="V42" i="4"/>
  <c r="T43" i="4"/>
  <c r="W42" i="4"/>
  <c r="W44" i="4" s="1"/>
  <c r="D43" i="4"/>
  <c r="X42" i="4"/>
  <c r="S42" i="4"/>
  <c r="V43" i="4"/>
  <c r="V17" i="4"/>
  <c r="X16" i="4"/>
  <c r="U43" i="4"/>
  <c r="K42" i="4"/>
  <c r="R42" i="4"/>
  <c r="X43" i="4"/>
  <c r="X37" i="4"/>
  <c r="X38" i="4" s="1"/>
  <c r="U37" i="4"/>
  <c r="U38" i="4"/>
  <c r="W37" i="4"/>
  <c r="W38" i="4" s="1"/>
  <c r="Y36" i="4"/>
  <c r="Z16" i="4"/>
  <c r="Z18" i="4" s="1"/>
  <c r="V16" i="4"/>
  <c r="W16" i="4"/>
  <c r="L42" i="4"/>
  <c r="W17" i="4"/>
  <c r="X17" i="4"/>
  <c r="C43" i="4"/>
  <c r="Y16" i="4"/>
  <c r="E42" i="4"/>
  <c r="J43" i="4"/>
  <c r="H42" i="4"/>
  <c r="F42" i="4"/>
  <c r="Y17" i="4"/>
  <c r="G43" i="4"/>
  <c r="E43" i="4"/>
  <c r="I42" i="4"/>
  <c r="C42" i="4"/>
  <c r="I43" i="4"/>
  <c r="J42" i="4"/>
  <c r="G42" i="4"/>
  <c r="L37" i="4"/>
  <c r="L38" i="4" s="1"/>
  <c r="G37" i="4"/>
  <c r="G38" i="4" s="1"/>
  <c r="D37" i="4"/>
  <c r="D38" i="4" s="1"/>
  <c r="H37" i="4"/>
  <c r="H38" i="4" s="1"/>
  <c r="E37" i="4"/>
  <c r="E38" i="4" s="1"/>
  <c r="I37" i="4"/>
  <c r="I38" i="4" s="1"/>
  <c r="K37" i="4"/>
  <c r="K38" i="4" s="1"/>
  <c r="J37" i="4"/>
  <c r="J38" i="4" s="1"/>
  <c r="F37" i="4"/>
  <c r="F38" i="4" s="1"/>
  <c r="M36" i="4"/>
  <c r="X11" i="4"/>
  <c r="X12" i="4" s="1"/>
  <c r="Y11" i="4"/>
  <c r="Y12" i="4" s="1"/>
  <c r="Z11" i="4"/>
  <c r="Z12" i="4" s="1"/>
  <c r="W11" i="4"/>
  <c r="W12" i="4" s="1"/>
  <c r="AA10" i="4"/>
  <c r="V11" i="4"/>
  <c r="R13" i="4"/>
  <c r="R11" i="4"/>
  <c r="C12" i="4"/>
  <c r="R12" i="4" s="1"/>
  <c r="O17" i="4"/>
  <c r="G17" i="4"/>
  <c r="M17" i="4"/>
  <c r="L17" i="4"/>
  <c r="D17" i="4"/>
  <c r="K17" i="4"/>
  <c r="N17" i="4"/>
  <c r="F17" i="4"/>
  <c r="E17" i="4"/>
  <c r="C17" i="4"/>
  <c r="J17" i="4"/>
  <c r="Q17" i="4"/>
  <c r="I17" i="4"/>
  <c r="P17" i="4"/>
  <c r="H17" i="4"/>
  <c r="O16" i="4"/>
  <c r="G16" i="4"/>
  <c r="M16" i="4"/>
  <c r="E16" i="4"/>
  <c r="D16" i="4"/>
  <c r="C16" i="4"/>
  <c r="N16" i="4"/>
  <c r="F16" i="4"/>
  <c r="L16" i="4"/>
  <c r="K16" i="4"/>
  <c r="J16" i="4"/>
  <c r="Q16" i="4"/>
  <c r="I16" i="4"/>
  <c r="P16" i="4"/>
  <c r="H16" i="4"/>
  <c r="J32" i="1"/>
  <c r="K32" i="1" s="1"/>
  <c r="J28" i="1"/>
  <c r="K28" i="1" s="1"/>
  <c r="J34" i="1"/>
  <c r="K34" i="1" s="1"/>
  <c r="J30" i="1"/>
  <c r="K30" i="1" s="1"/>
  <c r="J33" i="1"/>
  <c r="K33" i="1" s="1"/>
  <c r="J31" i="1"/>
  <c r="K31" i="1" s="1"/>
  <c r="J29" i="1"/>
  <c r="K29" i="1" s="1"/>
  <c r="O23" i="1"/>
  <c r="P23" i="1" s="1"/>
  <c r="K23" i="1"/>
  <c r="L23" i="1" s="1"/>
  <c r="AM33" i="1"/>
  <c r="O35" i="1"/>
  <c r="P35" i="1" s="1"/>
  <c r="AK18" i="1"/>
  <c r="AL18" i="1" s="1"/>
  <c r="AF32" i="1"/>
  <c r="AG32" i="1" s="1"/>
  <c r="AF28" i="1"/>
  <c r="AG28" i="1" s="1"/>
  <c r="AF33" i="1"/>
  <c r="AF30" i="1"/>
  <c r="AG30" i="1" s="1"/>
  <c r="AF29" i="1"/>
  <c r="AG29" i="1" s="1"/>
  <c r="Z31" i="3"/>
  <c r="T31" i="3"/>
  <c r="AF9" i="1"/>
  <c r="AG9" i="1" s="1"/>
  <c r="AG45" i="1"/>
  <c r="AG46" i="1" s="1"/>
  <c r="AH46" i="1" s="1"/>
  <c r="AK46" i="1"/>
  <c r="AL46" i="1" s="1"/>
  <c r="AF12" i="1"/>
  <c r="AG12" i="1" s="1"/>
  <c r="AF15" i="1"/>
  <c r="AG15" i="1" s="1"/>
  <c r="AF16" i="1"/>
  <c r="AG16" i="1" s="1"/>
  <c r="AF17" i="1"/>
  <c r="AG17" i="1" s="1"/>
  <c r="AF13" i="1"/>
  <c r="AG13" i="1" s="1"/>
  <c r="AF10" i="1"/>
  <c r="AG10" i="1" s="1"/>
  <c r="AF11" i="1"/>
  <c r="AG11" i="1" s="1"/>
  <c r="AF14" i="1"/>
  <c r="AG14" i="1" s="1"/>
  <c r="R44" i="4" l="1"/>
  <c r="Y37" i="4"/>
  <c r="T44" i="4"/>
  <c r="E44" i="4"/>
  <c r="V44" i="4"/>
  <c r="S44" i="4"/>
  <c r="U44" i="4"/>
  <c r="W18" i="4"/>
  <c r="X18" i="4"/>
  <c r="V18" i="4"/>
  <c r="H44" i="4"/>
  <c r="D44" i="4"/>
  <c r="K44" i="4"/>
  <c r="F44" i="4"/>
  <c r="L44" i="4"/>
  <c r="I44" i="4"/>
  <c r="J44" i="4"/>
  <c r="G44" i="4"/>
  <c r="X44" i="4"/>
  <c r="Y38" i="4"/>
  <c r="C44" i="4"/>
  <c r="Y18" i="4"/>
  <c r="M38" i="4"/>
  <c r="M37" i="4"/>
  <c r="AA11" i="4"/>
  <c r="V12" i="4"/>
  <c r="AA12" i="4" s="1"/>
  <c r="E18" i="4"/>
  <c r="K35" i="1"/>
  <c r="L35" i="1" s="1"/>
  <c r="P18" i="4"/>
  <c r="C18" i="4"/>
  <c r="J18" i="4"/>
  <c r="K18" i="4"/>
  <c r="G18" i="4"/>
  <c r="F18" i="4"/>
  <c r="H18" i="4"/>
  <c r="N18" i="4"/>
  <c r="Q18" i="4"/>
  <c r="M18" i="4"/>
  <c r="I18" i="4"/>
  <c r="D18" i="4"/>
  <c r="L18" i="4"/>
  <c r="O18" i="4"/>
  <c r="AG18" i="1"/>
  <c r="AG33" i="1"/>
  <c r="Y44" i="4" l="1"/>
  <c r="Y46" i="4" s="1"/>
  <c r="AA18" i="4"/>
  <c r="AA20" i="4" s="1"/>
  <c r="M44" i="4"/>
  <c r="M46" i="4" s="1"/>
  <c r="R18" i="4"/>
  <c r="R20" i="4" s="1"/>
  <c r="AH18" i="1"/>
  <c r="AH33" i="1"/>
</calcChain>
</file>

<file path=xl/sharedStrings.xml><?xml version="1.0" encoding="utf-8"?>
<sst xmlns="http://schemas.openxmlformats.org/spreadsheetml/2006/main" count="166" uniqueCount="57">
  <si>
    <t>X</t>
  </si>
  <si>
    <t>Y</t>
  </si>
  <si>
    <t>N</t>
  </si>
  <si>
    <t>Loss function</t>
  </si>
  <si>
    <t>AVG X</t>
  </si>
  <si>
    <t>AVG Y</t>
  </si>
  <si>
    <t>Hệ số b</t>
  </si>
  <si>
    <t>a</t>
  </si>
  <si>
    <t>b</t>
  </si>
  <si>
    <t>y_pred</t>
  </si>
  <si>
    <t>Sai số</t>
  </si>
  <si>
    <t>Loss</t>
  </si>
  <si>
    <r>
      <rPr>
        <b/>
        <sz val="11"/>
        <color theme="1"/>
        <rFont val="Calibri"/>
        <family val="2"/>
      </rPr>
      <t>∑</t>
    </r>
    <r>
      <rPr>
        <b/>
        <sz val="9.35"/>
        <color theme="1"/>
        <rFont val="Calibri"/>
        <family val="2"/>
      </rPr>
      <t>x</t>
    </r>
    <r>
      <rPr>
        <b/>
        <vertAlign val="superscript"/>
        <sz val="9.35"/>
        <color theme="1"/>
        <rFont val="Calibri"/>
        <family val="2"/>
      </rPr>
      <t>2</t>
    </r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</si>
  <si>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xy</t>
    </r>
  </si>
  <si>
    <r>
      <t>(y-bx)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</si>
  <si>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Sai số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</si>
  <si>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(y-avg(y))2</t>
  </si>
  <si>
    <t>R2</t>
  </si>
  <si>
    <t>Cách sử dụng tính năng array -&gt; column nums</t>
  </si>
  <si>
    <t>Để bật trình quản lý data chuyên dụng</t>
  </si>
  <si>
    <t>Convert array -&gt; col nums:</t>
  </si>
  <si>
    <t>Chọn ô chứa array -&gt; Data ở trên thanh task bar -&gt; Text to Columns -&gt; Delimited -&gt; Next -&gt; Comma -&gt; Next -&gt; General -&gt; Finish</t>
  </si>
  <si>
    <t xml:space="preserve">Ex: </t>
  </si>
  <si>
    <t>18, 15, -4 ,48, 11</t>
  </si>
  <si>
    <t>Với những ai nạp vip mua Excel 365 một số bản mới nhất gần đây, đơn giản là dùng lệnh TEXTSPLIT()</t>
  </si>
  <si>
    <t>File -&gt; Options -&gt; Add-ins -&gt;Manager -&gt; Excel Add-ins -&gt; Go -&gt; Analysis Toolpak</t>
  </si>
  <si>
    <t>Khóa Xuân ( a.k.a Excel lỏ)</t>
  </si>
  <si>
    <t>Với trường hợp số đầu tiên trong mảng là số âm (-) sẽ làm excel bị ngu, hãy thêm dấu ( ' ) vào đầu dòng</t>
  </si>
  <si>
    <r>
      <t>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</si>
  <si>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r>
      <t>(y - bx)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</si>
  <si>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</t>
  </si>
  <si>
    <t xml:space="preserve">R2 = r2 = 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</si>
  <si>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</si>
  <si>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</si>
  <si>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(a+bx-y)</t>
    </r>
    <r>
      <rPr>
        <vertAlign val="superscript"/>
        <sz val="11"/>
        <color theme="1"/>
        <rFont val="Calibri"/>
        <family val="2"/>
        <scheme val="minor"/>
      </rPr>
      <t>2</t>
    </r>
  </si>
  <si>
    <t>Đói ăn nên không có tiền mua Excel 365, ai donate 10k mua lon café với</t>
  </si>
  <si>
    <t>Độ lệch chuẩn:</t>
  </si>
  <si>
    <t>STDEV.P()</t>
  </si>
  <si>
    <t xml:space="preserve">Phương sai: </t>
  </si>
  <si>
    <t>VAR.P()</t>
  </si>
  <si>
    <t>Hệ số xác định</t>
  </si>
  <si>
    <t>RSQ(arr1;arr2)</t>
  </si>
  <si>
    <t>Hệ số tương quan</t>
  </si>
  <si>
    <t>CORREL(array1;array2)</t>
  </si>
  <si>
    <t>y = bx</t>
  </si>
  <si>
    <t>y = a +bx</t>
  </si>
  <si>
    <t>Hệ số a</t>
  </si>
  <si>
    <t>Dành cho ai không muốn bỏ ra 10k lấy sheet sẵn mà cầm về làm thêm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</si>
  <si>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</si>
  <si>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∑y</t>
    </r>
    <r>
      <rPr>
        <b/>
        <vertAlign val="superscript"/>
        <sz val="11"/>
        <color theme="1"/>
        <rFont val="Calibri"/>
        <family val="2"/>
      </rPr>
      <t>2</t>
    </r>
  </si>
  <si>
    <t>Tạo file từ viên đá đầu tiên</t>
  </si>
  <si>
    <t>Tính Hệ số xác định, hệ số tương quan, 2 bài toán phổ biến</t>
  </si>
  <si>
    <t>Dùng sheet y=bx</t>
  </si>
  <si>
    <t>Loss Function đang phát triển</t>
  </si>
  <si>
    <t>Loss là đáp án cho bài toán xd loss từ a,b</t>
  </si>
  <si>
    <t>Tính loss cho bài toán xác định loss cho a,b</t>
  </si>
  <si>
    <t>Nhân tiện thì file này không có 2 sheet bài toán biến đổi tuyến tính nhé :p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</si>
</sst>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vertAlign val="superscript"/>
      <sz val="9.35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D3B45"/>
      <name val="Arial"/>
      <family val="2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2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2" xfId="0" applyFill="1" applyBorder="1"/>
    <xf numFmtId="0" fontId="0" fillId="4" borderId="7" xfId="0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0" fillId="7" borderId="0" xfId="0" applyFill="1"/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0" fillId="6" borderId="1" xfId="0" applyFill="1" applyBorder="1"/>
    <xf numFmtId="0" fontId="0" fillId="6" borderId="12" xfId="0" applyFill="1" applyBorder="1"/>
    <xf numFmtId="0" fontId="0" fillId="8" borderId="2" xfId="0" applyFill="1" applyBorder="1"/>
    <xf numFmtId="0" fontId="0" fillId="8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9" fillId="4" borderId="0" xfId="0" applyFont="1" applyFill="1"/>
    <xf numFmtId="0" fontId="0" fillId="4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8" fillId="3" borderId="0" xfId="0" applyFont="1" applyFill="1"/>
    <xf numFmtId="0" fontId="0" fillId="6" borderId="10" xfId="0" applyFill="1" applyBorder="1"/>
    <xf numFmtId="0" fontId="7" fillId="2" borderId="3" xfId="0" quotePrefix="1" applyFont="1" applyFill="1" applyBorder="1"/>
    <xf numFmtId="0" fontId="7" fillId="2" borderId="7" xfId="0" quotePrefix="1" applyFont="1" applyFill="1" applyBorder="1"/>
    <xf numFmtId="0" fontId="0" fillId="2" borderId="6" xfId="0" applyFill="1" applyBorder="1"/>
    <xf numFmtId="0" fontId="0" fillId="2" borderId="0" xfId="0" applyFill="1"/>
    <xf numFmtId="0" fontId="7" fillId="2" borderId="0" xfId="0" applyFont="1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/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2" borderId="2" xfId="0" quotePrefix="1" applyFont="1" applyFill="1" applyBorder="1"/>
    <xf numFmtId="16" fontId="0" fillId="0" borderId="0" xfId="0" applyNumberFormat="1"/>
    <xf numFmtId="0" fontId="0" fillId="9" borderId="0" xfId="0" applyFill="1"/>
    <xf numFmtId="0" fontId="6" fillId="8" borderId="3" xfId="0" applyFont="1" applyFill="1" applyBorder="1" applyAlignment="1">
      <alignment horizontal="center"/>
    </xf>
    <xf numFmtId="0" fontId="0" fillId="2" borderId="5" xfId="0" applyFill="1" applyBorder="1"/>
    <xf numFmtId="0" fontId="0" fillId="6" borderId="8" xfId="0" applyFill="1" applyBorder="1"/>
    <xf numFmtId="0" fontId="6" fillId="8" borderId="2" xfId="0" applyFont="1" applyFill="1" applyBorder="1" applyAlignment="1">
      <alignment horizontal="center"/>
    </xf>
    <xf numFmtId="0" fontId="0" fillId="8" borderId="4" xfId="0" applyFill="1" applyBorder="1"/>
    <xf numFmtId="0" fontId="0" fillId="6" borderId="7" xfId="0" applyFill="1" applyBorder="1"/>
    <xf numFmtId="0" fontId="0" fillId="6" borderId="9" xfId="0" applyFill="1" applyBorder="1"/>
    <xf numFmtId="0" fontId="6" fillId="8" borderId="1" xfId="0" applyFont="1" applyFill="1" applyBorder="1" applyAlignment="1">
      <alignment horizontal="center"/>
    </xf>
    <xf numFmtId="0" fontId="8" fillId="8" borderId="10" xfId="0" applyFont="1" applyFill="1" applyBorder="1"/>
    <xf numFmtId="0" fontId="8" fillId="8" borderId="4" xfId="0" applyFont="1" applyFill="1" applyBorder="1"/>
    <xf numFmtId="0" fontId="7" fillId="2" borderId="0" xfId="0" quotePrefix="1" applyFont="1" applyFill="1"/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5</xdr:row>
      <xdr:rowOff>5715</xdr:rowOff>
    </xdr:from>
    <xdr:to>
      <xdr:col>8</xdr:col>
      <xdr:colOff>17563</xdr:colOff>
      <xdr:row>24</xdr:row>
      <xdr:rowOff>202688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F511B-FE71-29E6-F075-894CC5BE1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091565"/>
          <a:ext cx="3673257" cy="3643118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1</xdr:row>
      <xdr:rowOff>15240</xdr:rowOff>
    </xdr:from>
    <xdr:to>
      <xdr:col>28</xdr:col>
      <xdr:colOff>588371</xdr:colOff>
      <xdr:row>12</xdr:row>
      <xdr:rowOff>68303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28D6B-622A-159D-86B4-AF341D74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075" y="196215"/>
          <a:ext cx="2198096" cy="2224763"/>
        </a:xfrm>
        <a:prstGeom prst="rect">
          <a:avLst/>
        </a:prstGeom>
      </xdr:spPr>
    </xdr:pic>
    <xdr:clientData/>
  </xdr:twoCellAnchor>
  <xdr:twoCellAnchor editAs="oneCell">
    <xdr:from>
      <xdr:col>25</xdr:col>
      <xdr:colOff>152697</xdr:colOff>
      <xdr:row>16</xdr:row>
      <xdr:rowOff>116206</xdr:rowOff>
    </xdr:from>
    <xdr:to>
      <xdr:col>29</xdr:col>
      <xdr:colOff>514350</xdr:colOff>
      <xdr:row>23</xdr:row>
      <xdr:rowOff>74485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83A82B-CE2E-6AA1-2F6C-7E43BEB0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2697" y="3192781"/>
          <a:ext cx="2800053" cy="1225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104775</xdr:colOff>
      <xdr:row>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29A4E-2D6F-9D78-B52F-788F59CF8C5B}"/>
                </a:ext>
              </a:extLst>
            </xdr:cNvPr>
            <xdr:cNvSpPr txBox="1"/>
          </xdr:nvSpPr>
          <xdr:spPr>
            <a:xfrm>
              <a:off x="14811375" y="110490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29A4E-2D6F-9D78-B52F-788F59CF8C5B}"/>
                </a:ext>
              </a:extLst>
            </xdr:cNvPr>
            <xdr:cNvSpPr txBox="1"/>
          </xdr:nvSpPr>
          <xdr:spPr>
            <a:xfrm>
              <a:off x="14811375" y="110490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90CC-5697-376E-6874-411B55A7B540}"/>
                </a:ext>
              </a:extLst>
            </xdr:cNvPr>
            <xdr:cNvSpPr txBox="1"/>
          </xdr:nvSpPr>
          <xdr:spPr>
            <a:xfrm>
              <a:off x="15535275" y="1062990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BA90CC-5697-376E-6874-411B55A7B540}"/>
                </a:ext>
              </a:extLst>
            </xdr:cNvPr>
            <xdr:cNvSpPr txBox="1"/>
          </xdr:nvSpPr>
          <xdr:spPr>
            <a:xfrm>
              <a:off x="15535275" y="1062990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6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864F95-7A3A-9FBE-AA2F-927D2D247039}"/>
                </a:ext>
              </a:extLst>
            </xdr:cNvPr>
            <xdr:cNvSpPr txBox="1"/>
          </xdr:nvSpPr>
          <xdr:spPr>
            <a:xfrm>
              <a:off x="21267420" y="110109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864F95-7A3A-9FBE-AA2F-927D2D247039}"/>
                </a:ext>
              </a:extLst>
            </xdr:cNvPr>
            <xdr:cNvSpPr txBox="1"/>
          </xdr:nvSpPr>
          <xdr:spPr>
            <a:xfrm>
              <a:off x="21267420" y="110109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26</xdr:col>
      <xdr:colOff>104775</xdr:colOff>
      <xdr:row>26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698185-A910-4D9F-8B97-B2C6D87F56CC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698185-A910-4D9F-8B97-B2C6D87F56CC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25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758161-604E-459D-9653-456DF7D07B8A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758161-604E-459D-9653-456DF7D07B8A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26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EAD1DD0-9802-4456-888D-6579652279D3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EAD1DD0-9802-4456-888D-6579652279D3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525723-164C-4DA6-A446-F839AB453EA5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525723-164C-4DA6-A446-F839AB453EA5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5</xdr:col>
      <xdr:colOff>219075</xdr:colOff>
      <xdr:row>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25E4E97-2ACD-4F7F-9A63-BFAB4BC5FECD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25E4E97-2ACD-4F7F-9A63-BFAB4BC5FECD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16</xdr:col>
      <xdr:colOff>37315</xdr:colOff>
      <xdr:row>6</xdr:row>
      <xdr:rowOff>23533</xdr:rowOff>
    </xdr:from>
    <xdr:ext cx="68120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91201CF-8E9D-4D3F-AA7B-9840A4A1A9D4}"/>
                </a:ext>
              </a:extLst>
            </xdr:cNvPr>
            <xdr:cNvSpPr txBox="1"/>
          </xdr:nvSpPr>
          <xdr:spPr>
            <a:xfrm>
              <a:off x="10472233" y="1099298"/>
              <a:ext cx="68120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91201CF-8E9D-4D3F-AA7B-9840A4A1A9D4}"/>
                </a:ext>
              </a:extLst>
            </xdr:cNvPr>
            <xdr:cNvSpPr txBox="1"/>
          </xdr:nvSpPr>
          <xdr:spPr>
            <a:xfrm>
              <a:off x="10472233" y="1099298"/>
              <a:ext cx="68120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4</xdr:col>
      <xdr:colOff>104775</xdr:colOff>
      <xdr:row>26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E9C74-7215-4FB4-A45E-835A143A07A6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E9C74-7215-4FB4-A45E-835A143A07A6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5</xdr:col>
      <xdr:colOff>219075</xdr:colOff>
      <xdr:row>25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A77170A-6B37-40D5-99F9-D9C3812C8AAE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A77170A-6B37-40D5-99F9-D9C3812C8AAE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15</xdr:col>
      <xdr:colOff>578896</xdr:colOff>
      <xdr:row>26</xdr:row>
      <xdr:rowOff>11653</xdr:rowOff>
    </xdr:from>
    <xdr:ext cx="709556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4A7870-2723-414F-9453-DE3562BEDD0E}"/>
                </a:ext>
              </a:extLst>
            </xdr:cNvPr>
            <xdr:cNvSpPr txBox="1"/>
          </xdr:nvSpPr>
          <xdr:spPr>
            <a:xfrm>
              <a:off x="9756514" y="4718124"/>
              <a:ext cx="70955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4A7870-2723-414F-9453-DE3562BEDD0E}"/>
                </a:ext>
              </a:extLst>
            </xdr:cNvPr>
            <xdr:cNvSpPr txBox="1"/>
          </xdr:nvSpPr>
          <xdr:spPr>
            <a:xfrm>
              <a:off x="9756514" y="4718124"/>
              <a:ext cx="70955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26</xdr:col>
      <xdr:colOff>104775</xdr:colOff>
      <xdr:row>42</xdr:row>
      <xdr:rowOff>19050</xdr:rowOff>
    </xdr:from>
    <xdr:ext cx="3733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90B3BD0-D875-4D8F-99DD-5523F1A754CE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90B3BD0-D875-4D8F-99DD-5523F1A754CE}"/>
                </a:ext>
              </a:extLst>
            </xdr:cNvPr>
            <xdr:cNvSpPr txBox="1"/>
          </xdr:nvSpPr>
          <xdr:spPr>
            <a:xfrm>
              <a:off x="14809470" y="1101090"/>
              <a:ext cx="3733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27</xdr:col>
      <xdr:colOff>219075</xdr:colOff>
      <xdr:row>41</xdr:row>
      <xdr:rowOff>158115</xdr:rowOff>
    </xdr:from>
    <xdr:ext cx="16472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88A2489-681A-48C6-B8F2-B4CA7A703982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88A2489-681A-48C6-B8F2-B4CA7A703982}"/>
                </a:ext>
              </a:extLst>
            </xdr:cNvPr>
            <xdr:cNvSpPr txBox="1"/>
          </xdr:nvSpPr>
          <xdr:spPr>
            <a:xfrm>
              <a:off x="15533370" y="1064895"/>
              <a:ext cx="1647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37</xdr:col>
      <xdr:colOff>217170</xdr:colOff>
      <xdr:row>42</xdr:row>
      <xdr:rowOff>15240</xdr:rowOff>
    </xdr:from>
    <xdr:ext cx="154305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2CDB7F4-B821-4201-B52C-F45DA7E3583F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2CDB7F4-B821-4201-B52C-F45DA7E3583F}"/>
                </a:ext>
              </a:extLst>
            </xdr:cNvPr>
            <xdr:cNvSpPr txBox="1"/>
          </xdr:nvSpPr>
          <xdr:spPr>
            <a:xfrm>
              <a:off x="21265515" y="1104900"/>
              <a:ext cx="154305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400" i="0" kern="1200">
                  <a:latin typeface="Cambria Math" panose="02040503050406030204" pitchFamily="18" charset="0"/>
                </a:rPr>
                <a:t>2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18</xdr:col>
      <xdr:colOff>213359</xdr:colOff>
      <xdr:row>5</xdr:row>
      <xdr:rowOff>168648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615B7C3-6BD0-625C-29E8-FBA94FD92BA1}"/>
                </a:ext>
              </a:extLst>
            </xdr:cNvPr>
            <xdr:cNvSpPr txBox="1"/>
          </xdr:nvSpPr>
          <xdr:spPr>
            <a:xfrm>
              <a:off x="11811447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615B7C3-6BD0-625C-29E8-FBA94FD92BA1}"/>
                </a:ext>
              </a:extLst>
            </xdr:cNvPr>
            <xdr:cNvSpPr txBox="1"/>
          </xdr:nvSpPr>
          <xdr:spPr>
            <a:xfrm>
              <a:off x="11811447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19</xdr:col>
      <xdr:colOff>187137</xdr:colOff>
      <xdr:row>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6A69D7D-3C8D-5917-2206-B5B766418573}"/>
                </a:ext>
              </a:extLst>
            </xdr:cNvPr>
            <xdr:cNvSpPr txBox="1"/>
          </xdr:nvSpPr>
          <xdr:spPr>
            <a:xfrm>
              <a:off x="11785225" y="10689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6A69D7D-3C8D-5917-2206-B5B766418573}"/>
                </a:ext>
              </a:extLst>
            </xdr:cNvPr>
            <xdr:cNvSpPr txBox="1"/>
          </xdr:nvSpPr>
          <xdr:spPr>
            <a:xfrm>
              <a:off x="11785225" y="10689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18</xdr:col>
      <xdr:colOff>190947</xdr:colOff>
      <xdr:row>25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4FA6C0-0A25-4C10-A9AE-CA28C1D9ABED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4FA6C0-0A25-4C10-A9AE-CA28C1D9ABED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19</xdr:col>
      <xdr:colOff>187137</xdr:colOff>
      <xdr:row>25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F5615F9D-3EAB-4CA7-8C5D-7C5355D6FE72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F5615F9D-3EAB-4CA7-8C5D-7C5355D6FE72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2CDAFFE-DEC6-43BD-AE92-32962298F3C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2CDAFFE-DEC6-43BD-AE92-32962298F3C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37DD95A-7865-4787-BE7C-F9E0994B507D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37DD95A-7865-4787-BE7C-F9E0994B507D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25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8BD31BE-1A32-4329-95C7-85485E38B01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8BD31BE-1A32-4329-95C7-85485E38B017}"/>
                </a:ext>
              </a:extLst>
            </xdr:cNvPr>
            <xdr:cNvSpPr txBox="1"/>
          </xdr:nvSpPr>
          <xdr:spPr>
            <a:xfrm>
              <a:off x="11183918" y="1065119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25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D6DEC2-8971-4766-8574-536602E3CCE7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D6DEC2-8971-4766-8574-536602E3CCE7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40</xdr:col>
      <xdr:colOff>190947</xdr:colOff>
      <xdr:row>41</xdr:row>
      <xdr:rowOff>168648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E29B8A4-A630-4AF8-903D-C98FAAA685DB}"/>
                </a:ext>
              </a:extLst>
            </xdr:cNvPr>
            <xdr:cNvSpPr txBox="1"/>
          </xdr:nvSpPr>
          <xdr:spPr>
            <a:xfrm>
              <a:off x="24249976" y="75981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E29B8A4-A630-4AF8-903D-C98FAAA685DB}"/>
                </a:ext>
              </a:extLst>
            </xdr:cNvPr>
            <xdr:cNvSpPr txBox="1"/>
          </xdr:nvSpPr>
          <xdr:spPr>
            <a:xfrm>
              <a:off x="24249976" y="75981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41</xdr:col>
      <xdr:colOff>187137</xdr:colOff>
      <xdr:row>41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7BE1C06-DAA0-4120-8632-455153A8DFC0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7BE1C06-DAA0-4120-8632-455153A8DFC0}"/>
                </a:ext>
              </a:extLst>
            </xdr:cNvPr>
            <xdr:cNvSpPr txBox="1"/>
          </xdr:nvSpPr>
          <xdr:spPr>
            <a:xfrm>
              <a:off x="11785225" y="106511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121808</xdr:colOff>
      <xdr:row>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7B9B722-933D-F554-9887-DDCE2364A441}"/>
                </a:ext>
              </a:extLst>
            </xdr:cNvPr>
            <xdr:cNvSpPr txBox="1"/>
          </xdr:nvSpPr>
          <xdr:spPr>
            <a:xfrm>
              <a:off x="12325014" y="106892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7B9B722-933D-F554-9887-DDCE2364A441}"/>
                </a:ext>
              </a:extLst>
            </xdr:cNvPr>
            <xdr:cNvSpPr txBox="1"/>
          </xdr:nvSpPr>
          <xdr:spPr>
            <a:xfrm>
              <a:off x="12325014" y="106892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121808</xdr:colOff>
      <xdr:row>25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04F8865-0E7B-48C6-94D2-ECE7AE7D2217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04F8865-0E7B-48C6-94D2-ECE7AE7D2217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41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FB751CA-19EA-41B2-A268-45F308E65B2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FB751CA-19EA-41B2-A268-45F308E65B2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4E8B540-CF06-431D-A4B1-B437C5F68741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4E8B540-CF06-431D-A4B1-B437C5F68741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42</xdr:col>
      <xdr:colOff>121808</xdr:colOff>
      <xdr:row>25</xdr:row>
      <xdr:rowOff>172457</xdr:rowOff>
    </xdr:from>
    <xdr:ext cx="346890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5E3B44D-724A-480D-A490-19BFD6D15C9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en-US" sz="1400" b="1" i="0" kern="120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5E3B44D-724A-480D-A490-19BFD6D15C9E}"/>
                </a:ext>
              </a:extLst>
            </xdr:cNvPr>
            <xdr:cNvSpPr txBox="1"/>
          </xdr:nvSpPr>
          <xdr:spPr>
            <a:xfrm>
              <a:off x="12932037" y="1065118"/>
              <a:ext cx="346890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b="1" i="0" kern="1200">
                  <a:latin typeface="Cambria Math" panose="02040503050406030204" pitchFamily="18" charset="0"/>
                </a:rPr>
                <a:t>𝟐 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30</xdr:col>
      <xdr:colOff>488576</xdr:colOff>
      <xdr:row>35</xdr:row>
      <xdr:rowOff>4483</xdr:rowOff>
    </xdr:from>
    <xdr:ext cx="3393141" cy="536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ED6701-B969-FA9D-9863-624FA31F6E82}"/>
                </a:ext>
              </a:extLst>
            </xdr:cNvPr>
            <xdr:cNvSpPr txBox="1"/>
          </xdr:nvSpPr>
          <xdr:spPr>
            <a:xfrm>
              <a:off x="19457894" y="6360459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i="1" kern="120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𝛴</m:t>
                                </m:r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e>
                            </m:d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𝑁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ED6701-B969-FA9D-9863-624FA31F6E82}"/>
                </a:ext>
              </a:extLst>
            </xdr:cNvPr>
            <xdr:cNvSpPr txBox="1"/>
          </xdr:nvSpPr>
          <xdr:spPr>
            <a:xfrm>
              <a:off x="19457894" y="6360459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𝑅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2=1−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𝛴𝑦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𝛴𝑥𝑦)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600" i="0" kern="1200">
                  <a:latin typeface="Cambria Math" panose="02040503050406030204" pitchFamily="18" charset="0"/>
                </a:rPr>
                <a:t>𝑁𝜎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𝑦∑128▒𝑥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14</xdr:col>
      <xdr:colOff>264622</xdr:colOff>
      <xdr:row>36</xdr:row>
      <xdr:rowOff>157249</xdr:rowOff>
    </xdr:from>
    <xdr:ext cx="1929938" cy="605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21E717-DF5F-615A-7FC5-AD16CA88A7C1}"/>
                </a:ext>
              </a:extLst>
            </xdr:cNvPr>
            <xdr:cNvSpPr txBox="1"/>
          </xdr:nvSpPr>
          <xdr:spPr>
            <a:xfrm>
              <a:off x="9484822" y="6809509"/>
              <a:ext cx="1929938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 kern="1200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400" i="0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400" i="1" kern="120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i="0" kern="120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i="1" kern="1200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sz="14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i="1" kern="1200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US" sz="1400" i="1" kern="1200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400" i="1" kern="1200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400" i="0" kern="120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i="1" kern="1200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21E717-DF5F-615A-7FC5-AD16CA88A7C1}"/>
                </a:ext>
              </a:extLst>
            </xdr:cNvPr>
            <xdr:cNvSpPr txBox="1"/>
          </xdr:nvSpPr>
          <xdr:spPr>
            <a:xfrm>
              <a:off x="9484822" y="6809509"/>
              <a:ext cx="1929938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 kern="1200">
                  <a:latin typeface="Cambria Math" panose="02040503050406030204" pitchFamily="18" charset="0"/>
                </a:rPr>
                <a:t>𝐿=1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400" i="0" kern="1200">
                  <a:latin typeface="Cambria Math" panose="02040503050406030204" pitchFamily="18" charset="0"/>
                </a:rPr>
                <a:t>𝑁 ∑129_(𝑖=1)^𝑁▒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 kern="1200">
                  <a:latin typeface="Cambria Math" panose="02040503050406030204" pitchFamily="18" charset="0"/>
                </a:rPr>
                <a:t>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400" i="0" kern="1200">
                  <a:latin typeface="Cambria Math" panose="02040503050406030204" pitchFamily="18" charset="0"/>
                </a:rPr>
                <a:t>𝑖−𝑦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 )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i="0" kern="1200">
                  <a:latin typeface="Cambria Math" panose="02040503050406030204" pitchFamily="18" charset="0"/>
                </a:rPr>
                <a:t>2 </a:t>
              </a:r>
              <a:endParaRPr lang="en-US" sz="1400" kern="1200"/>
            </a:p>
          </xdr:txBody>
        </xdr:sp>
      </mc:Fallback>
    </mc:AlternateContent>
    <xdr:clientData/>
  </xdr:oneCellAnchor>
  <xdr:oneCellAnchor>
    <xdr:from>
      <xdr:col>11</xdr:col>
      <xdr:colOff>845127</xdr:colOff>
      <xdr:row>36</xdr:row>
      <xdr:rowOff>152399</xdr:rowOff>
    </xdr:from>
    <xdr:ext cx="1054199" cy="552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3D2743-00B7-E8F3-004C-2D8D905E3683}"/>
                </a:ext>
              </a:extLst>
            </xdr:cNvPr>
            <xdr:cNvSpPr txBox="1"/>
          </xdr:nvSpPr>
          <xdr:spPr>
            <a:xfrm>
              <a:off x="7800109" y="6719454"/>
              <a:ext cx="1054199" cy="55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0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4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acc>
                              <m:accPr>
                                <m:chr m:val="̇"/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acc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4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i="0" kern="120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14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400" i="0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3D2743-00B7-E8F3-004C-2D8D905E3683}"/>
                </a:ext>
              </a:extLst>
            </xdr:cNvPr>
            <xdr:cNvSpPr txBox="1"/>
          </xdr:nvSpPr>
          <xdr:spPr>
            <a:xfrm>
              <a:off x="7800109" y="6719454"/>
              <a:ext cx="1054199" cy="55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 kern="1200">
                  <a:latin typeface="Cambria Math" panose="02040503050406030204" pitchFamily="18" charset="0"/>
                </a:rPr>
                <a:t>𝑏=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(∑129_(</a:t>
              </a:r>
              <a:r>
                <a:rPr lang="en-US" sz="1400" i="0" kern="1200">
                  <a:latin typeface="Cambria Math" panose="02040503050406030204" pitchFamily="18" charset="0"/>
                </a:rPr>
                <a:t>𝑖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̇</a:t>
              </a:r>
              <a:r>
                <a:rPr lang="en-US" sz="1400" i="0" kern="1200">
                  <a:latin typeface="Cambria Math" panose="02040503050406030204" pitchFamily="18" charset="0"/>
                </a:rPr>
                <a:t>=1)^𝑁▒〖𝑥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i="0" kern="1200">
                  <a:latin typeface="Cambria Math" panose="02040503050406030204" pitchFamily="18" charset="0"/>
                </a:rPr>
                <a:t>𝑦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 〗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)/(∑129_(</a:t>
              </a:r>
              <a:r>
                <a:rPr lang="en-US" sz="1400" i="0" kern="1200">
                  <a:latin typeface="Cambria Math" panose="02040503050406030204" pitchFamily="18" charset="0"/>
                </a:rPr>
                <a:t>𝑖=1)^𝑛▒𝑥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 kern="1200">
                  <a:latin typeface="Cambria Math" panose="02040503050406030204" pitchFamily="18" charset="0"/>
                </a:rPr>
                <a:t>𝑖^2 </a:t>
              </a:r>
              <a:r>
                <a:rPr lang="en-US" sz="14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400" kern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592934</xdr:colOff>
      <xdr:row>59</xdr:row>
      <xdr:rowOff>59827</xdr:rowOff>
    </xdr:from>
    <xdr:to>
      <xdr:col>8</xdr:col>
      <xdr:colOff>428280</xdr:colOff>
      <xdr:row>64</xdr:row>
      <xdr:rowOff>30506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B6B421-698E-3220-B05B-1EC4F07E4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1334" y="10718862"/>
          <a:ext cx="2273746" cy="867149"/>
        </a:xfrm>
        <a:prstGeom prst="rect">
          <a:avLst/>
        </a:prstGeom>
      </xdr:spPr>
    </xdr:pic>
    <xdr:clientData/>
  </xdr:twoCellAnchor>
  <xdr:twoCellAnchor editAs="oneCell">
    <xdr:from>
      <xdr:col>2</xdr:col>
      <xdr:colOff>224230</xdr:colOff>
      <xdr:row>62</xdr:row>
      <xdr:rowOff>76087</xdr:rowOff>
    </xdr:from>
    <xdr:to>
      <xdr:col>5</xdr:col>
      <xdr:colOff>143392</xdr:colOff>
      <xdr:row>66</xdr:row>
      <xdr:rowOff>168029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74F4ED-5DB8-BAEB-2672-3127A5A61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430" y="11273005"/>
          <a:ext cx="1747962" cy="809118"/>
        </a:xfrm>
        <a:prstGeom prst="rect">
          <a:avLst/>
        </a:prstGeom>
      </xdr:spPr>
    </xdr:pic>
    <xdr:clientData/>
  </xdr:twoCellAnchor>
  <xdr:oneCellAnchor>
    <xdr:from>
      <xdr:col>1</xdr:col>
      <xdr:colOff>173936</xdr:colOff>
      <xdr:row>6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082890B-8086-D731-74BC-80E0377D3957}"/>
                </a:ext>
              </a:extLst>
            </xdr:cNvPr>
            <xdr:cNvSpPr txBox="1"/>
          </xdr:nvSpPr>
          <xdr:spPr>
            <a:xfrm>
              <a:off x="786849" y="1257053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082890B-8086-D731-74BC-80E0377D3957}"/>
                </a:ext>
              </a:extLst>
            </xdr:cNvPr>
            <xdr:cNvSpPr txBox="1"/>
          </xdr:nvSpPr>
          <xdr:spPr>
            <a:xfrm>
              <a:off x="786849" y="1257053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</xdr:col>
      <xdr:colOff>230919</xdr:colOff>
      <xdr:row>7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2B21C3-E2AF-6CD8-B6E2-28C4EEF28FEC}"/>
                </a:ext>
              </a:extLst>
            </xdr:cNvPr>
            <xdr:cNvSpPr txBox="1"/>
          </xdr:nvSpPr>
          <xdr:spPr>
            <a:xfrm>
              <a:off x="843832" y="1264588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2B21C3-E2AF-6CD8-B6E2-28C4EEF28FEC}"/>
                </a:ext>
              </a:extLst>
            </xdr:cNvPr>
            <xdr:cNvSpPr txBox="1"/>
          </xdr:nvSpPr>
          <xdr:spPr>
            <a:xfrm>
              <a:off x="843832" y="1264588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57316</xdr:colOff>
      <xdr:row>8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66304F-CF39-8994-0AE0-9632DEAF7BF1}"/>
                </a:ext>
              </a:extLst>
            </xdr:cNvPr>
            <xdr:cNvSpPr txBox="1"/>
          </xdr:nvSpPr>
          <xdr:spPr>
            <a:xfrm>
              <a:off x="670229" y="1448795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66304F-CF39-8994-0AE0-9632DEAF7BF1}"/>
                </a:ext>
              </a:extLst>
            </xdr:cNvPr>
            <xdr:cNvSpPr txBox="1"/>
          </xdr:nvSpPr>
          <xdr:spPr>
            <a:xfrm>
              <a:off x="670229" y="1448795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</xdr:col>
      <xdr:colOff>57318</xdr:colOff>
      <xdr:row>9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5E8F7B2-C9CA-398C-6F60-74934A10DDEE}"/>
                </a:ext>
              </a:extLst>
            </xdr:cNvPr>
            <xdr:cNvSpPr txBox="1"/>
          </xdr:nvSpPr>
          <xdr:spPr>
            <a:xfrm>
              <a:off x="670231" y="1604921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5E8F7B2-C9CA-398C-6F60-74934A10DDEE}"/>
                </a:ext>
              </a:extLst>
            </xdr:cNvPr>
            <xdr:cNvSpPr txBox="1"/>
          </xdr:nvSpPr>
          <xdr:spPr>
            <a:xfrm>
              <a:off x="670231" y="1604921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0</xdr:col>
      <xdr:colOff>466724</xdr:colOff>
      <xdr:row>10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6299A0B-589B-A2B8-FFD5-710267F714A6}"/>
                </a:ext>
              </a:extLst>
            </xdr:cNvPr>
            <xdr:cNvSpPr txBox="1"/>
          </xdr:nvSpPr>
          <xdr:spPr>
            <a:xfrm>
              <a:off x="466724" y="200025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6299A0B-589B-A2B8-FFD5-710267F714A6}"/>
                </a:ext>
              </a:extLst>
            </xdr:cNvPr>
            <xdr:cNvSpPr txBox="1"/>
          </xdr:nvSpPr>
          <xdr:spPr>
            <a:xfrm>
              <a:off x="466724" y="200025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13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224F2-0FAB-6317-B5C2-07A0D24AC33D}"/>
                </a:ext>
              </a:extLst>
            </xdr:cNvPr>
            <xdr:cNvSpPr txBox="1"/>
          </xdr:nvSpPr>
          <xdr:spPr>
            <a:xfrm>
              <a:off x="657225" y="22288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224F2-0FAB-6317-B5C2-07A0D24AC33D}"/>
                </a:ext>
              </a:extLst>
            </xdr:cNvPr>
            <xdr:cNvSpPr txBox="1"/>
          </xdr:nvSpPr>
          <xdr:spPr>
            <a:xfrm>
              <a:off x="657225" y="22288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66675</xdr:colOff>
      <xdr:row>12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09297A-4439-1553-50AF-AED28C6F8059}"/>
                </a:ext>
              </a:extLst>
            </xdr:cNvPr>
            <xdr:cNvSpPr txBox="1"/>
          </xdr:nvSpPr>
          <xdr:spPr>
            <a:xfrm>
              <a:off x="676275" y="220218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09297A-4439-1553-50AF-AED28C6F8059}"/>
                </a:ext>
              </a:extLst>
            </xdr:cNvPr>
            <xdr:cNvSpPr txBox="1"/>
          </xdr:nvSpPr>
          <xdr:spPr>
            <a:xfrm>
              <a:off x="676275" y="2202180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190947</xdr:colOff>
      <xdr:row>19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D317EEB-1BFF-404C-99E8-E62F076E832F}"/>
                </a:ext>
              </a:extLst>
            </xdr:cNvPr>
            <xdr:cNvSpPr txBox="1"/>
          </xdr:nvSpPr>
          <xdr:spPr>
            <a:xfrm>
              <a:off x="24384447" y="47406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D317EEB-1BFF-404C-99E8-E62F076E832F}"/>
                </a:ext>
              </a:extLst>
            </xdr:cNvPr>
            <xdr:cNvSpPr txBox="1"/>
          </xdr:nvSpPr>
          <xdr:spPr>
            <a:xfrm>
              <a:off x="24384447" y="4740648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187137</xdr:colOff>
      <xdr:row>20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E2A8EE-E9FF-4DEB-8694-28469513A97A}"/>
                </a:ext>
              </a:extLst>
            </xdr:cNvPr>
            <xdr:cNvSpPr txBox="1"/>
          </xdr:nvSpPr>
          <xdr:spPr>
            <a:xfrm>
              <a:off x="24990237" y="4740647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E2A8EE-E9FF-4DEB-8694-28469513A97A}"/>
                </a:ext>
              </a:extLst>
            </xdr:cNvPr>
            <xdr:cNvSpPr txBox="1"/>
          </xdr:nvSpPr>
          <xdr:spPr>
            <a:xfrm>
              <a:off x="24990237" y="4740647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173936</xdr:colOff>
      <xdr:row>6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16784C-FF9C-4998-9D63-EE21ECE944F2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16784C-FF9C-4998-9D63-EE21ECE944F2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20</xdr:col>
      <xdr:colOff>230919</xdr:colOff>
      <xdr:row>7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6374FD-5890-4251-8F76-6DBEC284C56A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6374FD-5890-4251-8F76-6DBEC284C56A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57316</xdr:colOff>
      <xdr:row>8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EFAE5F-FEA0-4C95-9CAF-E158FD63865C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EFAE5F-FEA0-4C95-9CAF-E158FD63865C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20</xdr:col>
      <xdr:colOff>57318</xdr:colOff>
      <xdr:row>9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1FAA6EE-74D1-4A8D-B552-B733E633E946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1FAA6EE-74D1-4A8D-B552-B733E633E946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19</xdr:col>
      <xdr:colOff>466724</xdr:colOff>
      <xdr:row>10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791027-DD92-46F5-A69D-01508EB66AFF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791027-DD92-46F5-A69D-01508EB66AFF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47625</xdr:colOff>
      <xdr:row>13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75ABBDE-C49F-4A4F-9C7B-6641177FAC1C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75ABBDE-C49F-4A4F-9C7B-6641177FAC1C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66675</xdr:colOff>
      <xdr:row>12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74DE57B-1C60-44DA-8A9F-E29689977F7D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74DE57B-1C60-44DA-8A9F-E29689977F7D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20</xdr:col>
      <xdr:colOff>190947</xdr:colOff>
      <xdr:row>19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66E468-5FE0-422D-AC89-D56D36AB97C3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66E468-5FE0-422D-AC89-D56D36AB97C3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20</xdr:col>
      <xdr:colOff>187137</xdr:colOff>
      <xdr:row>20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C687953-26CD-4939-9C24-B41621430A15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C687953-26CD-4939-9C24-B41621430A15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173936</xdr:colOff>
      <xdr:row>32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7BE044-02E2-4D37-9696-D4B538682F26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7BE044-02E2-4D37-9696-D4B538682F26}"/>
                </a:ext>
              </a:extLst>
            </xdr:cNvPr>
            <xdr:cNvSpPr txBox="1"/>
          </xdr:nvSpPr>
          <xdr:spPr>
            <a:xfrm>
              <a:off x="783536" y="1239514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</xdr:col>
      <xdr:colOff>230919</xdr:colOff>
      <xdr:row>33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BFE7753-7B19-460C-B303-E52BF91787B2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BFE7753-7B19-460C-B303-E52BF91787B2}"/>
                </a:ext>
              </a:extLst>
            </xdr:cNvPr>
            <xdr:cNvSpPr txBox="1"/>
          </xdr:nvSpPr>
          <xdr:spPr>
            <a:xfrm>
              <a:off x="840519" y="1453237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57316</xdr:colOff>
      <xdr:row>34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AF772FE-0189-4184-9B3D-1C99694BFEAE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AF772FE-0189-4184-9B3D-1C99694BFEAE}"/>
                </a:ext>
              </a:extLst>
            </xdr:cNvPr>
            <xdr:cNvSpPr txBox="1"/>
          </xdr:nvSpPr>
          <xdr:spPr>
            <a:xfrm>
              <a:off x="666916" y="1634520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</xdr:col>
      <xdr:colOff>57318</xdr:colOff>
      <xdr:row>35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7590742-62B6-46AC-B8FE-8A8D40D29A08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7590742-62B6-46AC-B8FE-8A8D40D29A08}"/>
                </a:ext>
              </a:extLst>
            </xdr:cNvPr>
            <xdr:cNvSpPr txBox="1"/>
          </xdr:nvSpPr>
          <xdr:spPr>
            <a:xfrm>
              <a:off x="666918" y="1787723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0</xdr:col>
      <xdr:colOff>466724</xdr:colOff>
      <xdr:row>36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FB275B2-E71E-44F1-B67E-8BC8D645C7A4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FB275B2-E71E-44F1-B67E-8BC8D645C7A4}"/>
                </a:ext>
              </a:extLst>
            </xdr:cNvPr>
            <xdr:cNvSpPr txBox="1"/>
          </xdr:nvSpPr>
          <xdr:spPr>
            <a:xfrm>
              <a:off x="466724" y="1981761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39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04E87ED-A68D-47A4-AF38-6B9611D94E93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04E87ED-A68D-47A4-AF38-6B9611D94E93}"/>
                </a:ext>
              </a:extLst>
            </xdr:cNvPr>
            <xdr:cNvSpPr txBox="1"/>
          </xdr:nvSpPr>
          <xdr:spPr>
            <a:xfrm>
              <a:off x="657225" y="2386293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66675</xdr:colOff>
      <xdr:row>38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8AE074C-0944-45CA-8713-72134BDBF9D7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8AE074C-0944-45CA-8713-72134BDBF9D7}"/>
                </a:ext>
              </a:extLst>
            </xdr:cNvPr>
            <xdr:cNvSpPr txBox="1"/>
          </xdr:nvSpPr>
          <xdr:spPr>
            <a:xfrm>
              <a:off x="676275" y="2180329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190947</xdr:colOff>
      <xdr:row>45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0F22F21-72CD-4969-8F34-A9D025140F15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0F22F21-72CD-4969-8F34-A9D025140F15}"/>
                </a:ext>
              </a:extLst>
            </xdr:cNvPr>
            <xdr:cNvSpPr txBox="1"/>
          </xdr:nvSpPr>
          <xdr:spPr>
            <a:xfrm>
              <a:off x="800547" y="3632834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</xdr:col>
      <xdr:colOff>187137</xdr:colOff>
      <xdr:row>46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5B88DDB-B354-4054-A621-6878F025BD66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5B88DDB-B354-4054-A621-6878F025BD66}"/>
                </a:ext>
              </a:extLst>
            </xdr:cNvPr>
            <xdr:cNvSpPr txBox="1"/>
          </xdr:nvSpPr>
          <xdr:spPr>
            <a:xfrm>
              <a:off x="796737" y="3812128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173936</xdr:colOff>
      <xdr:row>32</xdr:row>
      <xdr:rowOff>163749</xdr:rowOff>
    </xdr:from>
    <xdr:ext cx="26315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5834431-AF9F-4A3A-9A04-275014AADEE5}"/>
                </a:ext>
              </a:extLst>
            </xdr:cNvPr>
            <xdr:cNvSpPr txBox="1"/>
          </xdr:nvSpPr>
          <xdr:spPr>
            <a:xfrm>
              <a:off x="783536" y="6150892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5834431-AF9F-4A3A-9A04-275014AADEE5}"/>
                </a:ext>
              </a:extLst>
            </xdr:cNvPr>
            <xdr:cNvSpPr txBox="1"/>
          </xdr:nvSpPr>
          <xdr:spPr>
            <a:xfrm>
              <a:off x="783536" y="6150892"/>
              <a:ext cx="26315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 kern="1200">
                  <a:latin typeface="Cambria Math" panose="02040503050406030204" pitchFamily="18" charset="0"/>
                </a:rPr>
                <a:t>𝒙</a:t>
              </a:r>
              <a:r>
                <a:rPr lang="en-US" sz="16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 kern="1200"/>
            </a:p>
          </xdr:txBody>
        </xdr:sp>
      </mc:Fallback>
    </mc:AlternateContent>
    <xdr:clientData/>
  </xdr:oneCellAnchor>
  <xdr:oneCellAnchor>
    <xdr:from>
      <xdr:col>16</xdr:col>
      <xdr:colOff>230919</xdr:colOff>
      <xdr:row>33</xdr:row>
      <xdr:rowOff>171284</xdr:rowOff>
    </xdr:from>
    <xdr:ext cx="14786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2A9A32D-A8B6-40E8-B34E-917A7FC376CD}"/>
                </a:ext>
              </a:extLst>
            </xdr:cNvPr>
            <xdr:cNvSpPr txBox="1"/>
          </xdr:nvSpPr>
          <xdr:spPr>
            <a:xfrm>
              <a:off x="840519" y="6365255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2A9A32D-A8B6-40E8-B34E-917A7FC376CD}"/>
                </a:ext>
              </a:extLst>
            </xdr:cNvPr>
            <xdr:cNvSpPr txBox="1"/>
          </xdr:nvSpPr>
          <xdr:spPr>
            <a:xfrm>
              <a:off x="840519" y="6365255"/>
              <a:ext cx="14786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𝒚</a:t>
              </a:r>
              <a:r>
                <a:rPr lang="en-US" sz="14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57316</xdr:colOff>
      <xdr:row>34</xdr:row>
      <xdr:rowOff>173273</xdr:rowOff>
    </xdr:from>
    <xdr:ext cx="5224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BE3EBE8-9A21-4F50-A196-9F4592D3BE55}"/>
                </a:ext>
              </a:extLst>
            </xdr:cNvPr>
            <xdr:cNvSpPr txBox="1"/>
          </xdr:nvSpPr>
          <xdr:spPr>
            <a:xfrm>
              <a:off x="666916" y="6552302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2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2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200" b="1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BE3EBE8-9A21-4F50-A196-9F4592D3BE55}"/>
                </a:ext>
              </a:extLst>
            </xdr:cNvPr>
            <xdr:cNvSpPr txBox="1"/>
          </xdr:nvSpPr>
          <xdr:spPr>
            <a:xfrm>
              <a:off x="666916" y="6552302"/>
              <a:ext cx="5224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1" i="0" kern="1200">
                  <a:latin typeface="Cambria Math" panose="02040503050406030204" pitchFamily="18" charset="0"/>
                </a:rPr>
                <a:t>𝒙−𝒙</a:t>
              </a:r>
              <a:r>
                <a:rPr lang="en-US" sz="12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200" b="1" kern="1200"/>
            </a:p>
          </xdr:txBody>
        </xdr:sp>
      </mc:Fallback>
    </mc:AlternateContent>
    <xdr:clientData/>
  </xdr:oneCellAnchor>
  <xdr:oneCellAnchor>
    <xdr:from>
      <xdr:col>16</xdr:col>
      <xdr:colOff>57318</xdr:colOff>
      <xdr:row>35</xdr:row>
      <xdr:rowOff>147182</xdr:rowOff>
    </xdr:from>
    <xdr:ext cx="4893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9742FA-E0C3-44AA-BB74-9BF4E0BB2D0A}"/>
                </a:ext>
              </a:extLst>
            </xdr:cNvPr>
            <xdr:cNvSpPr txBox="1"/>
          </xdr:nvSpPr>
          <xdr:spPr>
            <a:xfrm>
              <a:off x="666918" y="6711268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n-US" sz="1100" b="1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 kern="1200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b="1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9742FA-E0C3-44AA-BB74-9BF4E0BB2D0A}"/>
                </a:ext>
              </a:extLst>
            </xdr:cNvPr>
            <xdr:cNvSpPr txBox="1"/>
          </xdr:nvSpPr>
          <xdr:spPr>
            <a:xfrm>
              <a:off x="666918" y="6711268"/>
              <a:ext cx="489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 kern="1200">
                  <a:latin typeface="Cambria Math" panose="02040503050406030204" pitchFamily="18" charset="0"/>
                </a:rPr>
                <a:t>𝒚−𝒚</a:t>
              </a:r>
              <a:r>
                <a:rPr lang="en-US" sz="1100" b="1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b="1" kern="1200"/>
            </a:p>
          </xdr:txBody>
        </xdr:sp>
      </mc:Fallback>
    </mc:AlternateContent>
    <xdr:clientData/>
  </xdr:oneCellAnchor>
  <xdr:oneCellAnchor>
    <xdr:from>
      <xdr:col>15</xdr:col>
      <xdr:colOff>466724</xdr:colOff>
      <xdr:row>36</xdr:row>
      <xdr:rowOff>161926</xdr:rowOff>
    </xdr:from>
    <xdr:ext cx="923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5435DB5-2DD4-4393-8CAC-2FDF546E2670}"/>
                </a:ext>
              </a:extLst>
            </xdr:cNvPr>
            <xdr:cNvSpPr txBox="1"/>
          </xdr:nvSpPr>
          <xdr:spPr>
            <a:xfrm>
              <a:off x="466724" y="6911069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5435DB5-2DD4-4393-8CAC-2FDF546E2670}"/>
                </a:ext>
              </a:extLst>
            </xdr:cNvPr>
            <xdr:cNvSpPr txBox="1"/>
          </xdr:nvSpPr>
          <xdr:spPr>
            <a:xfrm>
              <a:off x="466724" y="6911069"/>
              <a:ext cx="923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47625</xdr:colOff>
      <xdr:row>39</xdr:row>
      <xdr:rowOff>28575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AA9CF-D6DA-4AC2-AF49-BF2CD7244676}"/>
                </a:ext>
              </a:extLst>
            </xdr:cNvPr>
            <xdr:cNvSpPr txBox="1"/>
          </xdr:nvSpPr>
          <xdr:spPr>
            <a:xfrm>
              <a:off x="657225" y="7332889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AA9CF-D6DA-4AC2-AF49-BF2CD7244676}"/>
                </a:ext>
              </a:extLst>
            </xdr:cNvPr>
            <xdr:cNvSpPr txBox="1"/>
          </xdr:nvSpPr>
          <xdr:spPr>
            <a:xfrm>
              <a:off x="657225" y="7332889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𝑦−𝑦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66675</xdr:colOff>
      <xdr:row>38</xdr:row>
      <xdr:rowOff>1905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1F1229-3931-4316-B7C7-E3C420779F00}"/>
                </a:ext>
              </a:extLst>
            </xdr:cNvPr>
            <xdr:cNvSpPr txBox="1"/>
          </xdr:nvSpPr>
          <xdr:spPr>
            <a:xfrm>
              <a:off x="676275" y="7121162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0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1F1229-3931-4316-B7C7-E3C420779F00}"/>
                </a:ext>
              </a:extLst>
            </xdr:cNvPr>
            <xdr:cNvSpPr txBox="1"/>
          </xdr:nvSpPr>
          <xdr:spPr>
            <a:xfrm>
              <a:off x="676275" y="7121162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 kern="1200">
                  <a:latin typeface="Cambria Math" panose="02040503050406030204" pitchFamily="18" charset="0"/>
                </a:rPr>
                <a:t>𝑥−𝑥</a:t>
              </a:r>
              <a:r>
                <a:rPr lang="en-US" sz="11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 kern="1200">
                  <a:latin typeface="Cambria Math" panose="02040503050406030204" pitchFamily="18" charset="0"/>
                </a:rPr>
                <a:t>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16</xdr:col>
      <xdr:colOff>190947</xdr:colOff>
      <xdr:row>45</xdr:row>
      <xdr:rowOff>172458</xdr:rowOff>
    </xdr:from>
    <xdr:ext cx="25731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5AA52D6-43E4-486F-9BB4-40208D72567A}"/>
                </a:ext>
              </a:extLst>
            </xdr:cNvPr>
            <xdr:cNvSpPr txBox="1"/>
          </xdr:nvSpPr>
          <xdr:spPr>
            <a:xfrm>
              <a:off x="800547" y="8608887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5AA52D6-43E4-486F-9BB4-40208D72567A}"/>
                </a:ext>
              </a:extLst>
            </xdr:cNvPr>
            <xdr:cNvSpPr txBox="1"/>
          </xdr:nvSpPr>
          <xdr:spPr>
            <a:xfrm>
              <a:off x="800547" y="8608887"/>
              <a:ext cx="25731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𝝈𝒙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16</xdr:col>
      <xdr:colOff>187137</xdr:colOff>
      <xdr:row>46</xdr:row>
      <xdr:rowOff>172457</xdr:rowOff>
    </xdr:from>
    <xdr:ext cx="2610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980D6C0-33C6-4063-831F-BADD5363B731}"/>
                </a:ext>
              </a:extLst>
            </xdr:cNvPr>
            <xdr:cNvSpPr txBox="1"/>
          </xdr:nvSpPr>
          <xdr:spPr>
            <a:xfrm>
              <a:off x="796737" y="8793943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4980D6C0-33C6-4063-831F-BADD5363B731}"/>
                </a:ext>
              </a:extLst>
            </xdr:cNvPr>
            <xdr:cNvSpPr txBox="1"/>
          </xdr:nvSpPr>
          <xdr:spPr>
            <a:xfrm>
              <a:off x="796737" y="8793943"/>
              <a:ext cx="2610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𝝈𝒚</a:t>
              </a:r>
              <a:endParaRPr lang="en-US" sz="1400" b="1" kern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151390</xdr:colOff>
      <xdr:row>22</xdr:row>
      <xdr:rowOff>85262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69AF7-66AA-B93B-FC3C-F9AB2A543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8640"/>
          <a:ext cx="8076190" cy="37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466724</xdr:colOff>
      <xdr:row>2</xdr:row>
      <xdr:rowOff>81916</xdr:rowOff>
    </xdr:from>
    <xdr:to>
      <xdr:col>6</xdr:col>
      <xdr:colOff>275699</xdr:colOff>
      <xdr:row>5</xdr:row>
      <xdr:rowOff>154305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EE227-17C3-4325-9E07-6377BCD48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443866"/>
          <a:ext cx="1637775" cy="615314"/>
        </a:xfrm>
        <a:prstGeom prst="rect">
          <a:avLst/>
        </a:prstGeom>
      </xdr:spPr>
    </xdr:pic>
    <xdr:clientData/>
  </xdr:twoCellAnchor>
  <xdr:twoCellAnchor editAs="oneCell">
    <xdr:from>
      <xdr:col>3</xdr:col>
      <xdr:colOff>548641</xdr:colOff>
      <xdr:row>6</xdr:row>
      <xdr:rowOff>66676</xdr:rowOff>
    </xdr:from>
    <xdr:to>
      <xdr:col>6</xdr:col>
      <xdr:colOff>398145</xdr:colOff>
      <xdr:row>10</xdr:row>
      <xdr:rowOff>123360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E2845-64FE-4135-9D37-68762C7DF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441" y="1152526"/>
          <a:ext cx="1678304" cy="780584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12</xdr:row>
      <xdr:rowOff>76200</xdr:rowOff>
    </xdr:from>
    <xdr:to>
      <xdr:col>8</xdr:col>
      <xdr:colOff>56363</xdr:colOff>
      <xdr:row>17</xdr:row>
      <xdr:rowOff>106409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770F9-37CC-491F-AA4B-851C5CA4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" y="2247900"/>
          <a:ext cx="2561438" cy="935084"/>
        </a:xfrm>
        <a:prstGeom prst="rect">
          <a:avLst/>
        </a:prstGeom>
      </xdr:spPr>
    </xdr:pic>
    <xdr:clientData/>
  </xdr:twoCellAnchor>
  <xdr:twoCellAnchor editAs="oneCell">
    <xdr:from>
      <xdr:col>3</xdr:col>
      <xdr:colOff>582930</xdr:colOff>
      <xdr:row>19</xdr:row>
      <xdr:rowOff>114300</xdr:rowOff>
    </xdr:from>
    <xdr:to>
      <xdr:col>8</xdr:col>
      <xdr:colOff>9525</xdr:colOff>
      <xdr:row>26</xdr:row>
      <xdr:rowOff>56786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AFA69D-5ACA-4A7D-8B72-22FD6877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1730" y="3552825"/>
          <a:ext cx="2474595" cy="120931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29</xdr:row>
      <xdr:rowOff>76200</xdr:rowOff>
    </xdr:from>
    <xdr:to>
      <xdr:col>6</xdr:col>
      <xdr:colOff>307697</xdr:colOff>
      <xdr:row>33</xdr:row>
      <xdr:rowOff>169773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F7CC91-CEED-4B6E-A65F-8B6B8967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3650" y="5324475"/>
          <a:ext cx="1431647" cy="81747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37</xdr:row>
      <xdr:rowOff>76201</xdr:rowOff>
    </xdr:from>
    <xdr:to>
      <xdr:col>7</xdr:col>
      <xdr:colOff>21661</xdr:colOff>
      <xdr:row>41</xdr:row>
      <xdr:rowOff>59056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FF9194-18A2-4E9B-92FE-FB403AD6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24125" y="6772276"/>
          <a:ext cx="1764736" cy="706755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41</xdr:row>
      <xdr:rowOff>177165</xdr:rowOff>
    </xdr:from>
    <xdr:to>
      <xdr:col>7</xdr:col>
      <xdr:colOff>0</xdr:colOff>
      <xdr:row>46</xdr:row>
      <xdr:rowOff>39823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B59EF1-14F5-48E9-8014-E1A89C8D2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67940" y="7597140"/>
          <a:ext cx="1699260" cy="767533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0</xdr:rowOff>
    </xdr:from>
    <xdr:ext cx="3393141" cy="536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AB2B11-E083-4A6B-A36E-4EB659486791}"/>
                </a:ext>
              </a:extLst>
            </xdr:cNvPr>
            <xdr:cNvSpPr txBox="1"/>
          </xdr:nvSpPr>
          <xdr:spPr>
            <a:xfrm>
              <a:off x="7924800" y="2560320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i="1" kern="120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600" i="1" kern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𝛴</m:t>
                                </m:r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e>
                            </m:d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𝑁</m:t>
                        </m:r>
                        <m:sSup>
                          <m:sSupPr>
                            <m:ctrlPr>
                              <a:rPr lang="en-US" sz="1600" i="1" kern="12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60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i="1" kern="1200">
                            <a:latin typeface="Cambria Math" panose="02040503050406030204" pitchFamily="18" charset="0"/>
                          </a:rPr>
                          <m:t>𝑦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 kern="120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600" i="1" kern="12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60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AB2B11-E083-4A6B-A36E-4EB659486791}"/>
                </a:ext>
              </a:extLst>
            </xdr:cNvPr>
            <xdr:cNvSpPr txBox="1"/>
          </xdr:nvSpPr>
          <xdr:spPr>
            <a:xfrm>
              <a:off x="7924800" y="2560320"/>
              <a:ext cx="3393141" cy="536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 kern="1200">
                  <a:latin typeface="Cambria Math" panose="02040503050406030204" pitchFamily="18" charset="0"/>
                </a:rPr>
                <a:t>𝑅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2=1−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𝛴𝑦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2−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600" i="0" kern="1200">
                  <a:latin typeface="Cambria Math" panose="02040503050406030204" pitchFamily="18" charset="0"/>
                </a:rPr>
                <a:t>𝛴𝑥𝑦)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600" i="0" kern="1200">
                  <a:latin typeface="Cambria Math" panose="02040503050406030204" pitchFamily="18" charset="0"/>
                </a:rPr>
                <a:t>𝑁𝜎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𝑦∑128▒𝑥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600" i="0" kern="1200">
                  <a:latin typeface="Cambria Math" panose="02040503050406030204" pitchFamily="18" charset="0"/>
                </a:rPr>
                <a:t>2 </a:t>
              </a:r>
              <a:r>
                <a:rPr lang="en-US" sz="1600" i="0" kern="120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6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EF22-CD7C-4940-A237-76F658B35D53}">
  <dimension ref="A1:AH57"/>
  <sheetViews>
    <sheetView topLeftCell="L1" workbookViewId="0">
      <selection activeCell="Z17" sqref="Z17"/>
    </sheetView>
  </sheetViews>
  <sheetFormatPr defaultRowHeight="14.4" x14ac:dyDescent="0.3"/>
  <sheetData>
    <row r="1" spans="1:34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x14ac:dyDescent="0.3">
      <c r="A4" s="14"/>
      <c r="B4" s="10"/>
      <c r="C4" s="23"/>
      <c r="D4" s="23"/>
      <c r="E4" s="23"/>
      <c r="F4" s="23"/>
      <c r="G4" s="23"/>
      <c r="H4" s="23"/>
      <c r="I4" s="2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28.8" x14ac:dyDescent="0.55000000000000004">
      <c r="A5" s="14"/>
      <c r="B5" s="25"/>
      <c r="C5" s="26" t="s">
        <v>26</v>
      </c>
      <c r="D5" s="27"/>
      <c r="E5" s="27"/>
      <c r="F5" s="27"/>
      <c r="G5" s="27"/>
      <c r="H5" s="27"/>
      <c r="I5" s="2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x14ac:dyDescent="0.3">
      <c r="A6" s="14"/>
      <c r="B6" s="25"/>
      <c r="C6" s="27"/>
      <c r="D6" s="27"/>
      <c r="E6" s="27"/>
      <c r="F6" s="27"/>
      <c r="G6" s="27"/>
      <c r="H6" s="27"/>
      <c r="I6" s="2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x14ac:dyDescent="0.3">
      <c r="A7" s="14"/>
      <c r="B7" s="25"/>
      <c r="C7" s="27"/>
      <c r="D7" s="27"/>
      <c r="E7" s="27"/>
      <c r="F7" s="27"/>
      <c r="G7" s="27"/>
      <c r="H7" s="27"/>
      <c r="I7" s="28"/>
      <c r="J7" s="14"/>
      <c r="K7" s="14"/>
      <c r="L7" s="14" t="s">
        <v>18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x14ac:dyDescent="0.3">
      <c r="A8" s="14"/>
      <c r="B8" s="25"/>
      <c r="C8" s="27"/>
      <c r="D8" s="27"/>
      <c r="E8" s="27"/>
      <c r="F8" s="27"/>
      <c r="G8" s="27"/>
      <c r="H8" s="27"/>
      <c r="I8" s="2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x14ac:dyDescent="0.3">
      <c r="A9" s="14"/>
      <c r="B9" s="25"/>
      <c r="C9" s="27"/>
      <c r="D9" s="27"/>
      <c r="E9" s="27"/>
      <c r="F9" s="27"/>
      <c r="G9" s="27"/>
      <c r="H9" s="27"/>
      <c r="I9" s="28"/>
      <c r="J9" s="14"/>
      <c r="K9" s="14"/>
      <c r="L9" s="14" t="s">
        <v>25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x14ac:dyDescent="0.3">
      <c r="A10" s="14"/>
      <c r="B10" s="25"/>
      <c r="C10" s="27"/>
      <c r="D10" s="27"/>
      <c r="E10" s="27"/>
      <c r="F10" s="27"/>
      <c r="G10" s="27"/>
      <c r="H10" s="27"/>
      <c r="I10" s="2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x14ac:dyDescent="0.3">
      <c r="A11" s="14"/>
      <c r="B11" s="25"/>
      <c r="C11" s="27"/>
      <c r="D11" s="27"/>
      <c r="E11" s="27"/>
      <c r="F11" s="27"/>
      <c r="G11" s="27"/>
      <c r="H11" s="27"/>
      <c r="I11" s="28"/>
      <c r="J11" s="14"/>
      <c r="K11" s="14"/>
      <c r="L11" s="14" t="s">
        <v>19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x14ac:dyDescent="0.3">
      <c r="A12" s="14"/>
      <c r="B12" s="25"/>
      <c r="C12" s="27"/>
      <c r="D12" s="27"/>
      <c r="E12" s="27"/>
      <c r="F12" s="27"/>
      <c r="G12" s="27"/>
      <c r="H12" s="27"/>
      <c r="I12" s="2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x14ac:dyDescent="0.3">
      <c r="A13" s="14"/>
      <c r="B13" s="25"/>
      <c r="C13" s="27"/>
      <c r="D13" s="27"/>
      <c r="E13" s="27"/>
      <c r="F13" s="27"/>
      <c r="G13" s="27"/>
      <c r="H13" s="27"/>
      <c r="I13" s="2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x14ac:dyDescent="0.3">
      <c r="A14" s="14"/>
      <c r="B14" s="25"/>
      <c r="C14" s="27"/>
      <c r="D14" s="27"/>
      <c r="E14" s="27"/>
      <c r="F14" s="27"/>
      <c r="G14" s="27"/>
      <c r="H14" s="27"/>
      <c r="I14" s="2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 t="s">
        <v>35</v>
      </c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x14ac:dyDescent="0.3">
      <c r="A15" s="14"/>
      <c r="B15" s="25"/>
      <c r="C15" s="27"/>
      <c r="D15" s="27"/>
      <c r="E15" s="27"/>
      <c r="F15" s="27"/>
      <c r="G15" s="27"/>
      <c r="H15" s="27"/>
      <c r="I15" s="28"/>
      <c r="J15" s="14"/>
      <c r="K15" s="14"/>
      <c r="L15" s="14" t="s">
        <v>20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x14ac:dyDescent="0.3">
      <c r="A16" s="14"/>
      <c r="B16" s="25"/>
      <c r="C16" s="27"/>
      <c r="D16" s="27"/>
      <c r="E16" s="27"/>
      <c r="F16" s="27"/>
      <c r="G16" s="27"/>
      <c r="H16" s="27"/>
      <c r="I16" s="2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 t="s">
        <v>56</v>
      </c>
      <c r="AA16" s="14"/>
      <c r="AB16" s="14"/>
      <c r="AC16" s="14"/>
      <c r="AD16" s="14"/>
      <c r="AE16" s="14"/>
      <c r="AF16" s="14"/>
      <c r="AG16" s="14"/>
      <c r="AH16" s="14"/>
    </row>
    <row r="17" spans="1:34" x14ac:dyDescent="0.3">
      <c r="A17" s="14"/>
      <c r="B17" s="25"/>
      <c r="C17" s="27"/>
      <c r="D17" s="27"/>
      <c r="E17" s="27"/>
      <c r="F17" s="27"/>
      <c r="G17" s="27"/>
      <c r="H17" s="27"/>
      <c r="I17" s="28"/>
      <c r="J17" s="14"/>
      <c r="K17" s="14"/>
      <c r="L17" s="14" t="s">
        <v>21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x14ac:dyDescent="0.3">
      <c r="A18" s="14"/>
      <c r="B18" s="25"/>
      <c r="C18" s="27"/>
      <c r="D18" s="27"/>
      <c r="E18" s="27"/>
      <c r="F18" s="27"/>
      <c r="G18" s="27"/>
      <c r="H18" s="27"/>
      <c r="I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x14ac:dyDescent="0.3">
      <c r="A19" s="14"/>
      <c r="B19" s="25"/>
      <c r="C19" s="27"/>
      <c r="D19" s="27"/>
      <c r="E19" s="27"/>
      <c r="F19" s="27"/>
      <c r="G19" s="27"/>
      <c r="H19" s="27"/>
      <c r="I19" s="28"/>
      <c r="J19" s="14"/>
      <c r="K19" s="14"/>
      <c r="L19" s="15" t="s">
        <v>24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x14ac:dyDescent="0.3">
      <c r="A20" s="14"/>
      <c r="B20" s="25"/>
      <c r="C20" s="27"/>
      <c r="D20" s="27"/>
      <c r="E20" s="27"/>
      <c r="F20" s="27"/>
      <c r="G20" s="27"/>
      <c r="H20" s="27"/>
      <c r="I20" s="28"/>
      <c r="J20" s="14"/>
      <c r="K20" s="14"/>
      <c r="L20" s="14" t="s">
        <v>22</v>
      </c>
      <c r="M20" s="14" t="s">
        <v>23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x14ac:dyDescent="0.3">
      <c r="A21" s="14"/>
      <c r="B21" s="25"/>
      <c r="C21" s="27"/>
      <c r="D21" s="27"/>
      <c r="E21" s="27"/>
      <c r="F21" s="27"/>
      <c r="G21" s="27"/>
      <c r="H21" s="27"/>
      <c r="I21" s="28"/>
      <c r="J21" s="14"/>
      <c r="K21" s="14"/>
      <c r="L21" s="14" t="s">
        <v>27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x14ac:dyDescent="0.3">
      <c r="A22" s="14"/>
      <c r="B22" s="25"/>
      <c r="C22" s="27"/>
      <c r="D22" s="27"/>
      <c r="E22" s="27"/>
      <c r="F22" s="27"/>
      <c r="G22" s="27"/>
      <c r="H22" s="27"/>
      <c r="I22" s="28"/>
      <c r="J22" s="14"/>
      <c r="K22" s="14"/>
      <c r="L22" s="21" t="s">
        <v>0</v>
      </c>
      <c r="M22" s="12">
        <v>18</v>
      </c>
      <c r="N22" s="1">
        <v>15</v>
      </c>
      <c r="O22" s="1">
        <v>-4</v>
      </c>
      <c r="P22" s="1">
        <v>48</v>
      </c>
      <c r="Q22" s="2">
        <v>11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3">
      <c r="A23" s="14"/>
      <c r="B23" s="25"/>
      <c r="C23" s="27"/>
      <c r="D23" s="27"/>
      <c r="E23" s="27"/>
      <c r="F23" s="27"/>
      <c r="G23" s="27"/>
      <c r="H23" s="27"/>
      <c r="I23" s="28"/>
      <c r="J23" s="14"/>
      <c r="K23" s="14"/>
      <c r="L23" s="22" t="s">
        <v>1</v>
      </c>
      <c r="M23" s="13">
        <v>76</v>
      </c>
      <c r="N23" s="3">
        <v>13</v>
      </c>
      <c r="O23" s="3">
        <v>28</v>
      </c>
      <c r="P23" s="3">
        <v>167</v>
      </c>
      <c r="Q23" s="4">
        <v>55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x14ac:dyDescent="0.3">
      <c r="A24" s="14"/>
      <c r="B24" s="25"/>
      <c r="C24" s="27"/>
      <c r="D24" s="27"/>
      <c r="E24" s="27"/>
      <c r="F24" s="27"/>
      <c r="G24" s="27"/>
      <c r="H24" s="27"/>
      <c r="I24" s="28"/>
      <c r="J24" s="14"/>
      <c r="K24" s="14"/>
      <c r="L24" s="14"/>
      <c r="M24" s="14">
        <v>1</v>
      </c>
      <c r="N24" s="14">
        <v>2</v>
      </c>
      <c r="O24" s="14">
        <v>3</v>
      </c>
      <c r="P24" s="14">
        <v>4</v>
      </c>
      <c r="Q24" s="14">
        <v>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16.2" x14ac:dyDescent="0.3">
      <c r="A25" s="14"/>
      <c r="B25" s="25"/>
      <c r="C25" s="27"/>
      <c r="D25" s="27"/>
      <c r="E25" s="27"/>
      <c r="F25" s="27"/>
      <c r="G25" s="27"/>
      <c r="H25" s="27"/>
      <c r="I25" s="28"/>
      <c r="J25" s="14"/>
      <c r="K25" s="14"/>
      <c r="L25" s="14"/>
      <c r="M25" s="16" t="s">
        <v>2</v>
      </c>
      <c r="N25" s="17" t="s">
        <v>4</v>
      </c>
      <c r="O25" s="16" t="s">
        <v>5</v>
      </c>
      <c r="P25" s="17" t="s">
        <v>12</v>
      </c>
      <c r="Q25" s="16" t="s">
        <v>13</v>
      </c>
      <c r="R25" s="16" t="s">
        <v>6</v>
      </c>
      <c r="S25" s="16" t="s">
        <v>14</v>
      </c>
      <c r="T25" s="16" t="s">
        <v>3</v>
      </c>
      <c r="U25" s="16" t="s">
        <v>9</v>
      </c>
      <c r="V25" s="16" t="s">
        <v>10</v>
      </c>
      <c r="W25" s="16" t="s">
        <v>15</v>
      </c>
      <c r="X25" s="16" t="s">
        <v>11</v>
      </c>
      <c r="Y25" s="16" t="s">
        <v>16</v>
      </c>
      <c r="Z25" s="18" t="s">
        <v>17</v>
      </c>
      <c r="AA25" s="14"/>
      <c r="AB25" s="14"/>
      <c r="AC25" s="14"/>
      <c r="AD25" s="14"/>
      <c r="AE25" s="14"/>
      <c r="AF25" s="14"/>
      <c r="AG25" s="14"/>
      <c r="AH25" s="14"/>
    </row>
    <row r="26" spans="1:34" x14ac:dyDescent="0.3">
      <c r="A26" s="14"/>
      <c r="B26" s="25"/>
      <c r="C26" s="27"/>
      <c r="D26" s="27"/>
      <c r="E26" s="27"/>
      <c r="F26" s="27"/>
      <c r="G26" s="27"/>
      <c r="H26" s="27"/>
      <c r="I26" s="28"/>
      <c r="J26" s="14"/>
      <c r="K26" s="14"/>
      <c r="L26" s="14">
        <v>1</v>
      </c>
      <c r="M26" s="5">
        <v>5</v>
      </c>
      <c r="N26" s="5"/>
      <c r="O26" s="5"/>
      <c r="P26" s="5"/>
      <c r="Q26" s="5"/>
      <c r="R26" s="5">
        <f>Q31/P31</f>
        <v>3.3685618729096989</v>
      </c>
      <c r="S26" s="5">
        <f>(M23-R26*M22)^2</f>
        <v>236.11046140423497</v>
      </c>
      <c r="T26" s="5"/>
      <c r="U26" s="5">
        <f>I24+J24*M22</f>
        <v>0</v>
      </c>
      <c r="V26" s="5">
        <f>M23-U26</f>
        <v>76</v>
      </c>
      <c r="W26" s="5">
        <f>V26*V26</f>
        <v>5776</v>
      </c>
      <c r="X26" s="5"/>
      <c r="Y26" s="5">
        <f>(M23-O31)^2</f>
        <v>67.240000000000052</v>
      </c>
      <c r="Z26" s="5"/>
      <c r="AA26" s="14"/>
      <c r="AB26" s="14"/>
      <c r="AC26" s="14"/>
      <c r="AD26" s="14"/>
      <c r="AE26" s="14"/>
      <c r="AF26" s="14"/>
      <c r="AG26" s="14"/>
      <c r="AH26" s="14"/>
    </row>
    <row r="27" spans="1:34" x14ac:dyDescent="0.3">
      <c r="A27" s="14"/>
      <c r="B27" s="25"/>
      <c r="C27" s="27"/>
      <c r="D27" s="27"/>
      <c r="E27" s="27"/>
      <c r="F27" s="27"/>
      <c r="G27" s="27"/>
      <c r="H27" s="27"/>
      <c r="I27" s="28"/>
      <c r="J27" s="14"/>
      <c r="K27" s="14"/>
      <c r="L27" s="14">
        <v>2</v>
      </c>
      <c r="M27" s="5"/>
      <c r="N27" s="5"/>
      <c r="O27" s="5"/>
      <c r="P27" s="5"/>
      <c r="Q27" s="5"/>
      <c r="R27" s="5">
        <f>Q31/P31</f>
        <v>3.3685618729096989</v>
      </c>
      <c r="S27" s="5">
        <f>(N23-R27*N22)^2</f>
        <v>1408.3829151799193</v>
      </c>
      <c r="T27" s="5"/>
      <c r="U27" s="5">
        <f>I24+J24*N22</f>
        <v>0</v>
      </c>
      <c r="V27" s="5">
        <f>N23-U27</f>
        <v>13</v>
      </c>
      <c r="W27" s="5">
        <f>V27*V27</f>
        <v>169</v>
      </c>
      <c r="X27" s="5"/>
      <c r="Y27" s="5">
        <f>(N23-O31)^2</f>
        <v>3003.0399999999995</v>
      </c>
      <c r="Z27" s="5"/>
      <c r="AA27" s="14"/>
      <c r="AB27" s="14"/>
      <c r="AC27" s="14"/>
      <c r="AD27" s="14"/>
      <c r="AE27" s="14"/>
      <c r="AF27" s="14"/>
      <c r="AG27" s="14"/>
      <c r="AH27" s="14"/>
    </row>
    <row r="28" spans="1:34" x14ac:dyDescent="0.3">
      <c r="A28" s="14"/>
      <c r="B28" s="25"/>
      <c r="C28" s="27"/>
      <c r="D28" s="27"/>
      <c r="E28" s="27"/>
      <c r="F28" s="27"/>
      <c r="G28" s="27"/>
      <c r="H28" s="27"/>
      <c r="I28" s="28"/>
      <c r="J28" s="14"/>
      <c r="K28" s="14"/>
      <c r="L28" s="14">
        <v>3</v>
      </c>
      <c r="M28" s="5"/>
      <c r="N28" s="5"/>
      <c r="O28" s="5"/>
      <c r="P28" s="5"/>
      <c r="Q28" s="5"/>
      <c r="R28" s="5">
        <f>Q31/P31</f>
        <v>3.3685618729096989</v>
      </c>
      <c r="S28" s="5">
        <f>(O23-R28*O22)^2</f>
        <v>1720.1132049977066</v>
      </c>
      <c r="T28" s="5"/>
      <c r="U28" s="5">
        <f>I24+J24*O22</f>
        <v>0</v>
      </c>
      <c r="V28" s="5">
        <f>O23-U28</f>
        <v>28</v>
      </c>
      <c r="W28" s="5">
        <f>V28*V28</f>
        <v>784</v>
      </c>
      <c r="X28" s="5"/>
      <c r="Y28" s="5">
        <f>(O23-O31)^2</f>
        <v>1584.0399999999997</v>
      </c>
      <c r="Z28" s="5"/>
      <c r="AA28" s="14"/>
      <c r="AB28" s="14"/>
      <c r="AC28" s="14"/>
      <c r="AD28" s="14"/>
      <c r="AE28" s="14"/>
      <c r="AF28" s="14"/>
      <c r="AG28" s="14"/>
      <c r="AH28" s="14"/>
    </row>
    <row r="29" spans="1:34" x14ac:dyDescent="0.3">
      <c r="A29" s="14"/>
      <c r="B29" s="11"/>
      <c r="C29" s="29"/>
      <c r="D29" s="29"/>
      <c r="E29" s="29"/>
      <c r="F29" s="29"/>
      <c r="G29" s="29"/>
      <c r="H29" s="29"/>
      <c r="I29" s="30"/>
      <c r="J29" s="14"/>
      <c r="K29" s="14"/>
      <c r="L29" s="14">
        <v>4</v>
      </c>
      <c r="M29" s="5"/>
      <c r="N29" s="5"/>
      <c r="O29" s="5"/>
      <c r="P29" s="5"/>
      <c r="Q29" s="5"/>
      <c r="R29" s="5">
        <f>Q31/P31</f>
        <v>3.3685618729096989</v>
      </c>
      <c r="S29" s="5">
        <f>(P23-R29*P22)^2</f>
        <v>28.185800606257107</v>
      </c>
      <c r="T29" s="5"/>
      <c r="U29" s="5">
        <f>I24+J24*P22</f>
        <v>0</v>
      </c>
      <c r="V29" s="5">
        <f>P23-U29</f>
        <v>167</v>
      </c>
      <c r="W29" s="5">
        <f>V29*V29</f>
        <v>27889</v>
      </c>
      <c r="X29" s="5"/>
      <c r="Y29" s="5">
        <f>(P23-O31)^2</f>
        <v>9840.6400000000012</v>
      </c>
      <c r="Z29" s="5"/>
      <c r="AA29" s="14"/>
      <c r="AB29" s="14"/>
      <c r="AC29" s="14"/>
      <c r="AD29" s="14"/>
      <c r="AE29" s="14"/>
      <c r="AF29" s="14"/>
      <c r="AG29" s="14"/>
      <c r="AH29" s="14"/>
    </row>
    <row r="30" spans="1:34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5</v>
      </c>
      <c r="M30" s="5"/>
      <c r="N30" s="5"/>
      <c r="O30" s="5"/>
      <c r="P30" s="5"/>
      <c r="Q30" s="5"/>
      <c r="R30" s="5">
        <f>Q31/P31</f>
        <v>3.3685618729096989</v>
      </c>
      <c r="S30" s="5">
        <f>(Q23-R30*Q22)^2</f>
        <v>322.05243386539303</v>
      </c>
      <c r="T30" s="5"/>
      <c r="U30" s="5">
        <f>I24+J24*Q22</f>
        <v>0</v>
      </c>
      <c r="V30" s="5">
        <f>Q23-U30</f>
        <v>55</v>
      </c>
      <c r="W30" s="5">
        <f t="shared" ref="W30" si="0">V30*V30</f>
        <v>3025</v>
      </c>
      <c r="X30" s="5"/>
      <c r="Y30" s="5">
        <f>(Q23-O31)^2</f>
        <v>163.83999999999992</v>
      </c>
      <c r="Z30" s="5"/>
      <c r="AA30" s="14"/>
      <c r="AB30" s="14"/>
      <c r="AC30" s="14"/>
      <c r="AD30" s="14"/>
      <c r="AE30" s="14"/>
      <c r="AF30" s="14"/>
      <c r="AG30" s="14"/>
      <c r="AH30" s="14"/>
    </row>
    <row r="31" spans="1:34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/>
      <c r="N31" s="19">
        <f>AVERAGE(M22:Q22)</f>
        <v>17.600000000000001</v>
      </c>
      <c r="O31" s="19">
        <f>AVERAGE(M23:Q23)</f>
        <v>67.8</v>
      </c>
      <c r="P31" s="19">
        <f>SUMSQ(M22:Q22)</f>
        <v>2990</v>
      </c>
      <c r="Q31" s="19">
        <f>SUMPRODUCT(M22:Q22,M23:Q23)</f>
        <v>10072</v>
      </c>
      <c r="R31" s="19">
        <f>Q31/P31</f>
        <v>3.3685618729096989</v>
      </c>
      <c r="S31" s="19">
        <f>SUM(S26:S30)</f>
        <v>3714.8448160535113</v>
      </c>
      <c r="T31" s="19">
        <f>S31/M26</f>
        <v>742.96896321070221</v>
      </c>
      <c r="U31" s="19"/>
      <c r="V31" s="19"/>
      <c r="W31" s="19">
        <f>SUM(W26:W30)</f>
        <v>37643</v>
      </c>
      <c r="X31" s="19">
        <f>W31/M26</f>
        <v>7528.6</v>
      </c>
      <c r="Y31" s="19">
        <f>SUM(Y26:Y30)</f>
        <v>14658.800000000001</v>
      </c>
      <c r="Z31" s="20">
        <f>1-(S31/Y31)</f>
        <v>0.7465792004766072</v>
      </c>
      <c r="AA31" s="14"/>
      <c r="AB31" s="14"/>
      <c r="AC31" s="14"/>
      <c r="AD31" s="14"/>
      <c r="AE31" s="14"/>
      <c r="AF31" s="14"/>
      <c r="AG31" s="14"/>
      <c r="AH31" s="14"/>
    </row>
    <row r="32" spans="1:34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4723-A4AD-4293-847F-9F0DAB024A32}">
  <dimension ref="A1:AY78"/>
  <sheetViews>
    <sheetView topLeftCell="C1" zoomScale="55" zoomScaleNormal="55" workbookViewId="0">
      <selection activeCell="P43" sqref="P43"/>
    </sheetView>
  </sheetViews>
  <sheetFormatPr defaultRowHeight="14.4" x14ac:dyDescent="0.3"/>
  <cols>
    <col min="4" max="5" width="8.88671875" customWidth="1"/>
    <col min="11" max="11" width="12.44140625" bestFit="1" customWidth="1"/>
    <col min="12" max="12" width="15.33203125" customWidth="1"/>
    <col min="34" max="34" width="12.5546875" customWidth="1"/>
    <col min="39" max="39" width="10.33203125" bestFit="1" customWidth="1"/>
  </cols>
  <sheetData>
    <row r="1" spans="1:51" x14ac:dyDescent="0.3">
      <c r="A1" s="7"/>
      <c r="B1" s="7"/>
      <c r="C1" s="7" t="s">
        <v>53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3">
      <c r="A2" s="7"/>
      <c r="B2" s="7"/>
      <c r="C2" s="7" t="s">
        <v>54</v>
      </c>
      <c r="D2" s="7"/>
      <c r="E2" s="7"/>
      <c r="F2" s="7"/>
      <c r="G2" s="7"/>
      <c r="H2" s="7"/>
      <c r="I2" s="7"/>
      <c r="J2" s="7"/>
      <c r="K2" s="7"/>
      <c r="L2" s="7"/>
      <c r="M2" s="8" t="s">
        <v>7</v>
      </c>
      <c r="N2" s="8" t="s">
        <v>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">
        <v>7</v>
      </c>
      <c r="AJ2" s="8" t="s">
        <v>8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9">
        <v>2</v>
      </c>
      <c r="N3" s="9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>
        <v>1</v>
      </c>
      <c r="AJ3" s="8">
        <v>3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3">
      <c r="A4" s="7"/>
      <c r="B4" s="7"/>
      <c r="C4" s="21" t="s">
        <v>0</v>
      </c>
      <c r="D4" s="12">
        <v>15</v>
      </c>
      <c r="E4" s="1">
        <v>30</v>
      </c>
      <c r="F4" s="1">
        <v>16</v>
      </c>
      <c r="G4" s="1">
        <v>18</v>
      </c>
      <c r="H4" s="1">
        <v>49</v>
      </c>
      <c r="I4" s="1">
        <v>4</v>
      </c>
      <c r="J4" s="1">
        <v>28</v>
      </c>
      <c r="K4" s="1">
        <v>49</v>
      </c>
      <c r="L4" s="1">
        <v>47</v>
      </c>
      <c r="M4" s="1">
        <v>22</v>
      </c>
      <c r="N4" s="1">
        <v>-15</v>
      </c>
      <c r="O4" s="1">
        <v>-13</v>
      </c>
      <c r="P4" s="1">
        <v>15</v>
      </c>
      <c r="Q4" s="1">
        <v>26</v>
      </c>
      <c r="R4" s="1">
        <v>-20</v>
      </c>
      <c r="S4" s="1"/>
      <c r="T4" s="1"/>
      <c r="U4" s="2"/>
      <c r="V4" s="7"/>
      <c r="W4" s="7"/>
      <c r="X4" s="7"/>
      <c r="Y4" s="21" t="s">
        <v>0</v>
      </c>
      <c r="Z4" s="43">
        <v>-12</v>
      </c>
      <c r="AA4" s="1">
        <v>35</v>
      </c>
      <c r="AB4" s="1">
        <v>1</v>
      </c>
      <c r="AC4" s="1">
        <v>43</v>
      </c>
      <c r="AD4" s="1">
        <v>25</v>
      </c>
      <c r="AE4" s="1">
        <v>-16</v>
      </c>
      <c r="AF4" s="1">
        <v>32</v>
      </c>
      <c r="AG4" s="1">
        <v>17</v>
      </c>
      <c r="AH4" s="1">
        <v>-6</v>
      </c>
      <c r="AI4" s="2">
        <v>19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3">
      <c r="A5" s="7"/>
      <c r="B5" s="7"/>
      <c r="C5" s="22" t="s">
        <v>1</v>
      </c>
      <c r="D5" s="13">
        <v>13</v>
      </c>
      <c r="E5" s="3">
        <v>66</v>
      </c>
      <c r="F5" s="3">
        <v>62</v>
      </c>
      <c r="G5" s="3">
        <v>19</v>
      </c>
      <c r="H5" s="3">
        <v>109</v>
      </c>
      <c r="I5" s="3">
        <v>17</v>
      </c>
      <c r="J5" s="3">
        <v>62</v>
      </c>
      <c r="K5" s="3">
        <v>70</v>
      </c>
      <c r="L5" s="3">
        <v>83</v>
      </c>
      <c r="M5" s="3">
        <v>40</v>
      </c>
      <c r="N5" s="3">
        <v>-38</v>
      </c>
      <c r="O5" s="3">
        <v>-17</v>
      </c>
      <c r="P5" s="3">
        <v>49</v>
      </c>
      <c r="Q5" s="3">
        <v>88</v>
      </c>
      <c r="R5" s="3">
        <v>-61</v>
      </c>
      <c r="S5" s="3"/>
      <c r="T5" s="3"/>
      <c r="U5" s="4"/>
      <c r="V5" s="7"/>
      <c r="W5" s="7"/>
      <c r="X5" s="7"/>
      <c r="Y5" s="22" t="s">
        <v>1</v>
      </c>
      <c r="Z5" s="34">
        <v>-23</v>
      </c>
      <c r="AA5" s="3">
        <v>165</v>
      </c>
      <c r="AB5" s="3">
        <v>27</v>
      </c>
      <c r="AC5" s="3">
        <v>207</v>
      </c>
      <c r="AD5" s="3">
        <v>113</v>
      </c>
      <c r="AE5" s="3">
        <v>-83</v>
      </c>
      <c r="AF5" s="3">
        <v>149</v>
      </c>
      <c r="AG5" s="3">
        <v>64</v>
      </c>
      <c r="AH5" s="3">
        <v>-11</v>
      </c>
      <c r="AI5" s="4">
        <v>61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3">
      <c r="A6" s="7"/>
      <c r="B6" s="7"/>
      <c r="C6" s="7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7">
        <v>8</v>
      </c>
      <c r="L6" s="7">
        <v>9</v>
      </c>
      <c r="M6" s="7">
        <v>10</v>
      </c>
      <c r="N6" s="7">
        <v>11</v>
      </c>
      <c r="O6" s="7">
        <v>12</v>
      </c>
      <c r="P6" s="7">
        <v>13</v>
      </c>
      <c r="Q6" s="7">
        <v>14</v>
      </c>
      <c r="R6" s="7">
        <v>15</v>
      </c>
      <c r="S6" s="7"/>
      <c r="T6" s="7"/>
      <c r="U6" s="7"/>
      <c r="V6" s="7"/>
      <c r="W6" s="7"/>
      <c r="X6" s="7"/>
      <c r="Y6" s="7"/>
      <c r="Z6" s="7">
        <v>1</v>
      </c>
      <c r="AA6" s="7">
        <v>2</v>
      </c>
      <c r="AB6" s="7">
        <v>3</v>
      </c>
      <c r="AC6" s="7">
        <v>4</v>
      </c>
      <c r="AD6" s="7">
        <v>5</v>
      </c>
      <c r="AE6" s="7">
        <v>6</v>
      </c>
      <c r="AF6" s="7">
        <v>7</v>
      </c>
      <c r="AG6" s="7">
        <v>8</v>
      </c>
      <c r="AH6" s="7">
        <v>9</v>
      </c>
      <c r="AI6" s="7">
        <v>10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18" customHeight="1" x14ac:dyDescent="0.3">
      <c r="A7" s="7"/>
      <c r="B7" s="7"/>
      <c r="C7" s="7"/>
      <c r="D7" s="16" t="s">
        <v>2</v>
      </c>
      <c r="E7" s="17"/>
      <c r="F7" s="16"/>
      <c r="G7" s="17" t="s">
        <v>12</v>
      </c>
      <c r="H7" s="17" t="s">
        <v>49</v>
      </c>
      <c r="I7" s="16" t="s">
        <v>13</v>
      </c>
      <c r="J7" s="16" t="s">
        <v>6</v>
      </c>
      <c r="K7" s="16" t="s">
        <v>29</v>
      </c>
      <c r="L7" s="16" t="s">
        <v>3</v>
      </c>
      <c r="M7" s="16" t="s">
        <v>9</v>
      </c>
      <c r="N7" s="16" t="s">
        <v>10</v>
      </c>
      <c r="O7" s="16" t="s">
        <v>15</v>
      </c>
      <c r="P7" s="53" t="s">
        <v>11</v>
      </c>
      <c r="Q7" s="16"/>
      <c r="R7" s="18" t="s">
        <v>28</v>
      </c>
      <c r="S7" s="18"/>
      <c r="T7" s="46"/>
      <c r="U7" s="54"/>
      <c r="V7" s="7"/>
      <c r="W7" s="7"/>
      <c r="X7" s="7"/>
      <c r="Y7" s="7"/>
      <c r="Z7" s="16" t="s">
        <v>2</v>
      </c>
      <c r="AA7" s="17"/>
      <c r="AB7" s="16"/>
      <c r="AC7" s="17" t="s">
        <v>12</v>
      </c>
      <c r="AD7" s="17" t="s">
        <v>49</v>
      </c>
      <c r="AE7" s="16" t="s">
        <v>13</v>
      </c>
      <c r="AF7" s="16" t="s">
        <v>6</v>
      </c>
      <c r="AG7" s="16" t="s">
        <v>29</v>
      </c>
      <c r="AH7" s="16" t="s">
        <v>3</v>
      </c>
      <c r="AI7" s="16" t="s">
        <v>9</v>
      </c>
      <c r="AJ7" s="16" t="s">
        <v>10</v>
      </c>
      <c r="AK7" s="16" t="s">
        <v>15</v>
      </c>
      <c r="AL7" s="53" t="s">
        <v>11</v>
      </c>
      <c r="AM7" s="16"/>
      <c r="AN7" s="49" t="s">
        <v>28</v>
      </c>
      <c r="AO7" s="18"/>
      <c r="AP7" s="18"/>
      <c r="AQ7" s="50"/>
      <c r="AR7" s="7"/>
      <c r="AS7" s="7"/>
      <c r="AT7" s="7"/>
      <c r="AU7" s="7"/>
      <c r="AV7" s="7"/>
      <c r="AW7" s="7"/>
      <c r="AX7" s="7"/>
      <c r="AY7" s="7"/>
    </row>
    <row r="8" spans="1:51" x14ac:dyDescent="0.3">
      <c r="A8" s="7"/>
      <c r="B8" s="7"/>
      <c r="C8" s="7">
        <v>1</v>
      </c>
      <c r="D8" s="5">
        <v>15</v>
      </c>
      <c r="E8" s="5">
        <f>AVERAGE(D4:R4)</f>
        <v>18.066666666666666</v>
      </c>
      <c r="F8" s="5">
        <f>AVERAGE(D5:U5)</f>
        <v>37.466666666666669</v>
      </c>
      <c r="G8" s="5"/>
      <c r="H8" s="5"/>
      <c r="I8" s="5"/>
      <c r="J8" s="5">
        <f>I23/G23</f>
        <v>2.0435228730226593</v>
      </c>
      <c r="K8" s="5">
        <f>(D5-J8*D4)^2</f>
        <v>311.62286934868922</v>
      </c>
      <c r="L8" s="5"/>
      <c r="M8" s="5">
        <f>M3+N3*D4</f>
        <v>17</v>
      </c>
      <c r="N8" s="5">
        <f>D5-M8</f>
        <v>-4</v>
      </c>
      <c r="O8" s="5">
        <f>N8*N8</f>
        <v>16</v>
      </c>
      <c r="P8" s="5"/>
      <c r="Q8" s="5">
        <f>(D5-F8)^2</f>
        <v>598.61777777777786</v>
      </c>
      <c r="R8" s="5"/>
      <c r="S8" s="35"/>
      <c r="T8" s="36"/>
      <c r="U8" s="5"/>
      <c r="V8" s="7"/>
      <c r="W8" s="7"/>
      <c r="X8" s="7"/>
      <c r="Y8" s="7">
        <v>1</v>
      </c>
      <c r="Z8" s="5">
        <v>10</v>
      </c>
      <c r="AA8" s="5"/>
      <c r="AB8" s="5">
        <f>AVERAGE(Z5:AI5)</f>
        <v>66.900000000000006</v>
      </c>
      <c r="AC8" s="5"/>
      <c r="AD8" s="5"/>
      <c r="AE8" s="5"/>
      <c r="AF8" s="5">
        <f>AE18/AC18</f>
        <v>4.5117039586919105</v>
      </c>
      <c r="AG8" s="5">
        <f>(Z5-AF8*Z4)^2</f>
        <v>969.72747076824635</v>
      </c>
      <c r="AH8" s="5"/>
      <c r="AI8" s="5">
        <f>AI3+AJ3*Z4</f>
        <v>-35</v>
      </c>
      <c r="AJ8" s="5">
        <f>Z5-AI8</f>
        <v>12</v>
      </c>
      <c r="AK8" s="5">
        <f>AJ8*AJ8</f>
        <v>144</v>
      </c>
      <c r="AL8" s="5"/>
      <c r="AM8" s="5">
        <f>(Z5-AB8)^2</f>
        <v>8082.0100000000011</v>
      </c>
      <c r="AN8" s="47"/>
      <c r="AO8" s="5"/>
      <c r="AP8" s="5"/>
      <c r="AQ8" s="35"/>
      <c r="AR8" s="7"/>
      <c r="AS8" s="7"/>
      <c r="AT8" s="7"/>
      <c r="AU8" s="7"/>
      <c r="AV8" s="7"/>
      <c r="AW8" s="7"/>
      <c r="AX8" s="7"/>
      <c r="AY8" s="7"/>
    </row>
    <row r="9" spans="1:51" x14ac:dyDescent="0.3">
      <c r="A9" s="7"/>
      <c r="B9" s="7"/>
      <c r="C9" s="7">
        <v>2</v>
      </c>
      <c r="D9" s="5"/>
      <c r="E9" s="5">
        <f>AVERAGE(D4:R4)</f>
        <v>18.066666666666666</v>
      </c>
      <c r="F9" s="5">
        <f>AVERAGE(D5:U5)</f>
        <v>37.466666666666669</v>
      </c>
      <c r="G9" s="5"/>
      <c r="H9" s="5"/>
      <c r="I9" s="5"/>
      <c r="J9" s="5">
        <f>I23/G23</f>
        <v>2.0435228730226593</v>
      </c>
      <c r="K9" s="5">
        <f>(E5-J9*E4)^2</f>
        <v>22.036582140374524</v>
      </c>
      <c r="L9" s="5"/>
      <c r="M9" s="5">
        <f>M3+N3*E4</f>
        <v>32</v>
      </c>
      <c r="N9" s="5">
        <f>E5-M9</f>
        <v>34</v>
      </c>
      <c r="O9" s="5">
        <f t="shared" ref="O9:O22" si="0">N9*N9</f>
        <v>1156</v>
      </c>
      <c r="P9" s="5"/>
      <c r="Q9" s="5">
        <f>(E5-F9)^2</f>
        <v>814.15111111111105</v>
      </c>
      <c r="R9" s="5"/>
      <c r="S9" s="35"/>
      <c r="T9" s="36"/>
      <c r="U9" s="5"/>
      <c r="V9" s="7"/>
      <c r="W9" s="7"/>
      <c r="X9" s="7"/>
      <c r="Y9" s="7">
        <v>2</v>
      </c>
      <c r="Z9" s="5"/>
      <c r="AA9" s="5"/>
      <c r="AB9" s="5">
        <f>AVERAGE(Z5:AI5)</f>
        <v>66.900000000000006</v>
      </c>
      <c r="AC9" s="5"/>
      <c r="AD9" s="5"/>
      <c r="AE9" s="5"/>
      <c r="AF9" s="5">
        <f>AE18/AC18</f>
        <v>4.5117039586919105</v>
      </c>
      <c r="AG9" s="5">
        <f>(AA5-AF9*AA4)^2</f>
        <v>50.273225431847649</v>
      </c>
      <c r="AH9" s="5"/>
      <c r="AI9" s="5">
        <f>AI3+AJ3*AA4</f>
        <v>106</v>
      </c>
      <c r="AJ9" s="5">
        <f>AA5-AI9</f>
        <v>59</v>
      </c>
      <c r="AK9" s="5">
        <f t="shared" ref="AK9:AK17" si="1">AJ9*AJ9</f>
        <v>3481</v>
      </c>
      <c r="AL9" s="5"/>
      <c r="AM9" s="5">
        <f>(AA5-AB9)^2</f>
        <v>9623.6099999999988</v>
      </c>
      <c r="AN9" s="47"/>
      <c r="AO9" s="5"/>
      <c r="AP9" s="5"/>
      <c r="AQ9" s="35"/>
      <c r="AR9" s="7"/>
      <c r="AS9" s="7"/>
      <c r="AT9" s="7"/>
      <c r="AU9" s="7"/>
      <c r="AV9" s="7"/>
      <c r="AW9" s="7"/>
      <c r="AX9" s="7"/>
      <c r="AY9" s="7"/>
    </row>
    <row r="10" spans="1:51" x14ac:dyDescent="0.3">
      <c r="A10" s="7"/>
      <c r="B10" s="7"/>
      <c r="C10" s="7">
        <v>3</v>
      </c>
      <c r="D10" s="5"/>
      <c r="E10" s="5">
        <f>AVERAGE(D4:R4)</f>
        <v>18.066666666666666</v>
      </c>
      <c r="F10" s="5">
        <f>AVERAGE(D5:U5)</f>
        <v>37.466666666666669</v>
      </c>
      <c r="G10" s="5"/>
      <c r="H10" s="5"/>
      <c r="I10" s="5"/>
      <c r="J10" s="5">
        <f>I23/G23</f>
        <v>2.0435228730226593</v>
      </c>
      <c r="K10" s="5">
        <f>(F5-J10*F4)^2</f>
        <v>858.7029674601406</v>
      </c>
      <c r="L10" s="5"/>
      <c r="M10" s="5">
        <f>M3+N3*F4</f>
        <v>18</v>
      </c>
      <c r="N10" s="5">
        <f>F5-M10</f>
        <v>44</v>
      </c>
      <c r="O10" s="5">
        <f t="shared" si="0"/>
        <v>1936</v>
      </c>
      <c r="P10" s="5"/>
      <c r="Q10" s="5">
        <f>(F5-F10)^2</f>
        <v>601.8844444444444</v>
      </c>
      <c r="R10" s="5"/>
      <c r="S10" s="35"/>
      <c r="T10" s="36"/>
      <c r="U10" s="5"/>
      <c r="V10" s="7"/>
      <c r="W10" s="7"/>
      <c r="X10" s="7"/>
      <c r="Y10" s="7">
        <v>3</v>
      </c>
      <c r="Z10" s="5"/>
      <c r="AA10" s="5"/>
      <c r="AB10" s="5">
        <f>AVERAGE(Z5:AI5)</f>
        <v>66.900000000000006</v>
      </c>
      <c r="AC10" s="5"/>
      <c r="AD10" s="5"/>
      <c r="AE10" s="5"/>
      <c r="AF10" s="5">
        <f>AE18/AC18</f>
        <v>4.5117039586919105</v>
      </c>
      <c r="AG10" s="5">
        <f>(AB5-AF10*AB4)^2</f>
        <v>505.72345884151309</v>
      </c>
      <c r="AH10" s="5"/>
      <c r="AI10" s="5">
        <f>AI3+AJ3*AB4</f>
        <v>4</v>
      </c>
      <c r="AJ10" s="5">
        <f>AB5-AI10</f>
        <v>23</v>
      </c>
      <c r="AK10" s="5">
        <f t="shared" si="1"/>
        <v>529</v>
      </c>
      <c r="AL10" s="5"/>
      <c r="AM10" s="5">
        <f>(AB5-AB10)^2</f>
        <v>1592.0100000000004</v>
      </c>
      <c r="AN10" s="47"/>
      <c r="AO10" s="5"/>
      <c r="AP10" s="5"/>
      <c r="AQ10" s="35"/>
      <c r="AR10" s="7"/>
      <c r="AS10" s="7"/>
      <c r="AT10" s="7"/>
      <c r="AU10" s="7"/>
      <c r="AV10" s="7"/>
      <c r="AW10" s="7"/>
      <c r="AX10" s="7"/>
      <c r="AY10" s="7"/>
    </row>
    <row r="11" spans="1:51" x14ac:dyDescent="0.3">
      <c r="A11" s="7"/>
      <c r="B11" s="7"/>
      <c r="C11" s="7">
        <v>4</v>
      </c>
      <c r="D11" s="5"/>
      <c r="E11" s="5">
        <f>AVERAGE(D4:R4)</f>
        <v>18.066666666666666</v>
      </c>
      <c r="F11" s="5">
        <f>AVERAGE(D5:U5)</f>
        <v>37.466666666666669</v>
      </c>
      <c r="G11" s="5"/>
      <c r="H11" s="5"/>
      <c r="I11" s="5"/>
      <c r="J11" s="5">
        <f>I23/G23</f>
        <v>2.0435228730226593</v>
      </c>
      <c r="K11" s="5">
        <f>(G5-J11*G4)^2</f>
        <v>316.24973220413904</v>
      </c>
      <c r="L11" s="5"/>
      <c r="M11" s="5">
        <f>M3+N3*G4</f>
        <v>20</v>
      </c>
      <c r="N11" s="5">
        <f>G5-M11</f>
        <v>-1</v>
      </c>
      <c r="O11" s="5">
        <f t="shared" si="0"/>
        <v>1</v>
      </c>
      <c r="P11" s="5"/>
      <c r="Q11" s="5">
        <f>(G5-F11)^2</f>
        <v>341.01777777777784</v>
      </c>
      <c r="R11" s="5"/>
      <c r="S11" s="35"/>
      <c r="T11" s="36"/>
      <c r="U11" s="5"/>
      <c r="V11" s="7"/>
      <c r="W11" s="7"/>
      <c r="X11" s="7"/>
      <c r="Y11" s="7">
        <v>4</v>
      </c>
      <c r="Z11" s="5"/>
      <c r="AA11" s="5"/>
      <c r="AB11" s="5">
        <f>AVERAGE(Z5:AI5)</f>
        <v>66.900000000000006</v>
      </c>
      <c r="AC11" s="5"/>
      <c r="AD11" s="5"/>
      <c r="AE11" s="5"/>
      <c r="AF11" s="5">
        <f>AE18/AC18</f>
        <v>4.5117039586919105</v>
      </c>
      <c r="AG11" s="5">
        <f>(AC5-AF11*AC4)^2</f>
        <v>168.91498487680704</v>
      </c>
      <c r="AH11" s="5"/>
      <c r="AI11" s="5">
        <f>AI3+AJ3*AC4</f>
        <v>130</v>
      </c>
      <c r="AJ11" s="5">
        <f>AC5-AI11</f>
        <v>77</v>
      </c>
      <c r="AK11" s="5">
        <f t="shared" si="1"/>
        <v>5929</v>
      </c>
      <c r="AL11" s="5"/>
      <c r="AM11" s="5">
        <f>(AC5-AB11)^2</f>
        <v>19628.009999999998</v>
      </c>
      <c r="AN11" s="47"/>
      <c r="AO11" s="5"/>
      <c r="AP11" s="5"/>
      <c r="AQ11" s="35"/>
      <c r="AR11" s="7"/>
      <c r="AS11" s="7"/>
      <c r="AT11" s="7"/>
      <c r="AU11" s="7"/>
      <c r="AV11" s="7"/>
      <c r="AW11" s="7"/>
      <c r="AX11" s="7"/>
      <c r="AY11" s="7"/>
    </row>
    <row r="12" spans="1:51" x14ac:dyDescent="0.3">
      <c r="A12" s="7"/>
      <c r="B12" s="7"/>
      <c r="C12" s="7">
        <v>5</v>
      </c>
      <c r="D12" s="5"/>
      <c r="E12" s="5">
        <f>AVERAGE(D4:R4)</f>
        <v>18.066666666666666</v>
      </c>
      <c r="F12" s="5">
        <f>AVERAGE(D5:U5)</f>
        <v>37.466666666666669</v>
      </c>
      <c r="G12" s="5"/>
      <c r="H12" s="5"/>
      <c r="I12" s="5"/>
      <c r="J12" s="5">
        <f>I23/G23</f>
        <v>2.0435228730226593</v>
      </c>
      <c r="K12" s="5">
        <f>(H5-J12*H4)^2</f>
        <v>78.630414264801047</v>
      </c>
      <c r="L12" s="5"/>
      <c r="M12" s="5">
        <f>M3+N3*H4</f>
        <v>51</v>
      </c>
      <c r="N12" s="5">
        <f>H5-M12</f>
        <v>58</v>
      </c>
      <c r="O12" s="5">
        <f>N12*N12</f>
        <v>3364</v>
      </c>
      <c r="P12" s="5"/>
      <c r="Q12" s="5">
        <f>(H5-F12)^2</f>
        <v>5117.0177777777772</v>
      </c>
      <c r="R12" s="5"/>
      <c r="S12" s="35"/>
      <c r="T12" s="36"/>
      <c r="U12" s="5"/>
      <c r="V12" s="7"/>
      <c r="W12" s="7"/>
      <c r="X12" s="7"/>
      <c r="Y12" s="7">
        <v>5</v>
      </c>
      <c r="Z12" s="5"/>
      <c r="AA12" s="5"/>
      <c r="AB12" s="5">
        <f>AVERAGE(Z5:AI5)</f>
        <v>66.900000000000006</v>
      </c>
      <c r="AC12" s="5"/>
      <c r="AD12" s="5"/>
      <c r="AE12" s="5"/>
      <c r="AF12" s="5">
        <f>AE18/AC18</f>
        <v>4.5117039586919105</v>
      </c>
      <c r="AG12" s="5">
        <f>(AD5-AF12*AD4)^2</f>
        <v>4.3015188365954138E-2</v>
      </c>
      <c r="AH12" s="5"/>
      <c r="AI12" s="5">
        <f>AI3+AJ3*AD4</f>
        <v>76</v>
      </c>
      <c r="AJ12" s="5">
        <f>AD5-AI12</f>
        <v>37</v>
      </c>
      <c r="AK12" s="5">
        <f t="shared" si="1"/>
        <v>1369</v>
      </c>
      <c r="AL12" s="5"/>
      <c r="AM12" s="5">
        <f>(AD5-AB12)^2</f>
        <v>2125.2099999999996</v>
      </c>
      <c r="AN12" s="47"/>
      <c r="AO12" s="5"/>
      <c r="AP12" s="5"/>
      <c r="AQ12" s="35"/>
      <c r="AR12" s="7"/>
      <c r="AS12" s="7"/>
      <c r="AT12" s="7"/>
      <c r="AU12" s="7"/>
      <c r="AV12" s="7"/>
      <c r="AW12" s="7"/>
      <c r="AX12" s="7"/>
      <c r="AY12" s="7"/>
    </row>
    <row r="13" spans="1:51" x14ac:dyDescent="0.3">
      <c r="A13" s="7"/>
      <c r="B13" s="7"/>
      <c r="C13" s="7">
        <v>6</v>
      </c>
      <c r="D13" s="5"/>
      <c r="E13" s="5">
        <f>AVERAGE(D4:R4)</f>
        <v>18.066666666666666</v>
      </c>
      <c r="F13" s="5">
        <f>AVERAGE(D5:U5)</f>
        <v>37.466666666666669</v>
      </c>
      <c r="G13" s="5"/>
      <c r="H13" s="5"/>
      <c r="I13" s="5"/>
      <c r="J13" s="5">
        <f>I23/G23</f>
        <v>2.0435228730226593</v>
      </c>
      <c r="K13" s="5">
        <f>(I5-J13*I4)^2</f>
        <v>77.89666098998687</v>
      </c>
      <c r="L13" s="5"/>
      <c r="M13" s="5">
        <f>M3+N3*I4</f>
        <v>6</v>
      </c>
      <c r="N13" s="5">
        <f>I5-M13</f>
        <v>11</v>
      </c>
      <c r="O13" s="5">
        <f t="shared" si="0"/>
        <v>121</v>
      </c>
      <c r="P13" s="5"/>
      <c r="Q13" s="5">
        <f>(I5-F13)^2</f>
        <v>418.88444444444451</v>
      </c>
      <c r="R13" s="5"/>
      <c r="S13" s="35"/>
      <c r="T13" s="36"/>
      <c r="U13" s="5"/>
      <c r="V13" s="7"/>
      <c r="W13" s="7"/>
      <c r="X13" s="7"/>
      <c r="Y13" s="7">
        <v>6</v>
      </c>
      <c r="Z13" s="5"/>
      <c r="AA13" s="5"/>
      <c r="AB13" s="5">
        <f>AVERAGE(Z5:AI5)</f>
        <v>66.900000000000006</v>
      </c>
      <c r="AC13" s="5"/>
      <c r="AD13" s="5"/>
      <c r="AE13" s="5"/>
      <c r="AF13" s="5">
        <f>AE18/AC18</f>
        <v>4.5117039586919105</v>
      </c>
      <c r="AG13" s="5">
        <f>(AE5-AF13*AE4)^2</f>
        <v>116.91527409860734</v>
      </c>
      <c r="AH13" s="5"/>
      <c r="AI13" s="5">
        <f>AI3+AJ3*AE4</f>
        <v>-47</v>
      </c>
      <c r="AJ13" s="5">
        <f>AE5-AI13</f>
        <v>-36</v>
      </c>
      <c r="AK13" s="5">
        <f t="shared" si="1"/>
        <v>1296</v>
      </c>
      <c r="AL13" s="5"/>
      <c r="AM13" s="5">
        <f>(AE5-AB13)^2</f>
        <v>22470.010000000002</v>
      </c>
      <c r="AN13" s="47"/>
      <c r="AO13" s="5"/>
      <c r="AP13" s="5"/>
      <c r="AQ13" s="35"/>
      <c r="AR13" s="7"/>
      <c r="AS13" s="7"/>
      <c r="AT13" s="7"/>
      <c r="AU13" s="7"/>
      <c r="AV13" s="7"/>
      <c r="AW13" s="7"/>
      <c r="AX13" s="7"/>
      <c r="AY13" s="7"/>
    </row>
    <row r="14" spans="1:51" x14ac:dyDescent="0.3">
      <c r="A14" s="7"/>
      <c r="B14" s="7"/>
      <c r="C14" s="7">
        <v>7</v>
      </c>
      <c r="D14" s="5"/>
      <c r="E14" s="5">
        <f>AVERAGE(D4:R4)</f>
        <v>18.066666666666666</v>
      </c>
      <c r="F14" s="5">
        <f>AVERAGE(D5:U5)</f>
        <v>37.466666666666669</v>
      </c>
      <c r="G14" s="5"/>
      <c r="H14" s="5"/>
      <c r="I14" s="5"/>
      <c r="J14" s="5">
        <f>I23/G23</f>
        <v>2.0435228730226593</v>
      </c>
      <c r="K14" s="5">
        <f>(J5-J14*J4)^2</f>
        <v>22.861399197685358</v>
      </c>
      <c r="L14" s="5"/>
      <c r="M14" s="5">
        <f>M3+N3*J4</f>
        <v>30</v>
      </c>
      <c r="N14" s="5">
        <f>J5-M14</f>
        <v>32</v>
      </c>
      <c r="O14" s="5">
        <f t="shared" si="0"/>
        <v>1024</v>
      </c>
      <c r="P14" s="5"/>
      <c r="Q14" s="5">
        <f>(J5-F14)^2</f>
        <v>601.8844444444444</v>
      </c>
      <c r="R14" s="5"/>
      <c r="S14" s="35"/>
      <c r="T14" s="36"/>
      <c r="U14" s="5"/>
      <c r="V14" s="7"/>
      <c r="W14" s="7"/>
      <c r="X14" s="7"/>
      <c r="Y14" s="7">
        <v>7</v>
      </c>
      <c r="Z14" s="5"/>
      <c r="AA14" s="5"/>
      <c r="AB14" s="5">
        <f>AVERAGE(Z5:AI5)</f>
        <v>66.900000000000006</v>
      </c>
      <c r="AC14" s="5"/>
      <c r="AD14" s="5"/>
      <c r="AE14" s="5"/>
      <c r="AF14" s="5">
        <f>AE18/AC18</f>
        <v>4.5117039586919105</v>
      </c>
      <c r="AG14" s="5">
        <f>(AF5-AF14*AF4)^2</f>
        <v>21.39500345122806</v>
      </c>
      <c r="AH14" s="5"/>
      <c r="AI14" s="5">
        <f>AI3+AJ3*AF4</f>
        <v>97</v>
      </c>
      <c r="AJ14" s="5">
        <f>AF5-AI14</f>
        <v>52</v>
      </c>
      <c r="AK14" s="5">
        <f t="shared" si="1"/>
        <v>2704</v>
      </c>
      <c r="AL14" s="5"/>
      <c r="AM14" s="5">
        <f>(AF5-AB14)^2</f>
        <v>6740.4099999999989</v>
      </c>
      <c r="AN14" s="47"/>
      <c r="AO14" s="5"/>
      <c r="AP14" s="5"/>
      <c r="AQ14" s="35"/>
      <c r="AR14" s="7"/>
      <c r="AS14" s="7"/>
      <c r="AT14" s="7"/>
      <c r="AU14" s="7"/>
      <c r="AV14" s="7"/>
      <c r="AW14" s="7"/>
      <c r="AX14" s="7"/>
      <c r="AY14" s="7"/>
    </row>
    <row r="15" spans="1:51" x14ac:dyDescent="0.3">
      <c r="A15" s="7"/>
      <c r="B15" s="7"/>
      <c r="C15" s="7">
        <v>8</v>
      </c>
      <c r="D15" s="5"/>
      <c r="E15" s="5">
        <f>AVERAGE(D4:R4)</f>
        <v>18.066666666666666</v>
      </c>
      <c r="F15" s="5">
        <f>AVERAGE(D5:U5)</f>
        <v>37.466666666666669</v>
      </c>
      <c r="G15" s="5"/>
      <c r="H15" s="5"/>
      <c r="I15" s="5"/>
      <c r="J15" s="5">
        <f>I23/G23</f>
        <v>2.0435228730226593</v>
      </c>
      <c r="K15" s="5">
        <f>(K5-J15*K4)^2</f>
        <v>907.97483495740505</v>
      </c>
      <c r="L15" s="5"/>
      <c r="M15" s="5">
        <f>M3+N3*K4</f>
        <v>51</v>
      </c>
      <c r="N15" s="5">
        <f>K5-M15</f>
        <v>19</v>
      </c>
      <c r="O15" s="5">
        <f t="shared" si="0"/>
        <v>361</v>
      </c>
      <c r="P15" s="5"/>
      <c r="Q15" s="5">
        <f>(K5-F15)^2</f>
        <v>1058.4177777777777</v>
      </c>
      <c r="R15" s="5"/>
      <c r="S15" s="35"/>
      <c r="T15" s="36"/>
      <c r="U15" s="5"/>
      <c r="V15" s="7"/>
      <c r="W15" s="7"/>
      <c r="X15" s="7"/>
      <c r="Y15" s="7">
        <v>8</v>
      </c>
      <c r="Z15" s="5"/>
      <c r="AA15" s="5"/>
      <c r="AB15" s="5">
        <f>AVERAGE(Z5:AI5)</f>
        <v>66.900000000000006</v>
      </c>
      <c r="AC15" s="5"/>
      <c r="AD15" s="5"/>
      <c r="AE15" s="5"/>
      <c r="AF15" s="5">
        <f>AE18/AC18</f>
        <v>4.5117039586919105</v>
      </c>
      <c r="AG15" s="5">
        <f>(AG5-AF15*AG4)^2</f>
        <v>161.26377042964089</v>
      </c>
      <c r="AH15" s="5"/>
      <c r="AI15" s="5">
        <f>AI3+AJ3*AG4</f>
        <v>52</v>
      </c>
      <c r="AJ15" s="5">
        <f>AG5-AI15</f>
        <v>12</v>
      </c>
      <c r="AK15" s="5">
        <f t="shared" si="1"/>
        <v>144</v>
      </c>
      <c r="AL15" s="5"/>
      <c r="AM15" s="5">
        <f>(AG5-AB15)^2</f>
        <v>8.4100000000000321</v>
      </c>
      <c r="AN15" s="47"/>
      <c r="AO15" s="5"/>
      <c r="AP15" s="5"/>
      <c r="AQ15" s="35"/>
      <c r="AR15" s="7"/>
      <c r="AS15" s="7"/>
      <c r="AT15" s="7"/>
      <c r="AU15" s="7"/>
      <c r="AV15" s="7"/>
      <c r="AW15" s="7"/>
      <c r="AX15" s="7"/>
      <c r="AY15" s="7"/>
    </row>
    <row r="16" spans="1:51" x14ac:dyDescent="0.3">
      <c r="A16" s="7"/>
      <c r="B16" s="7"/>
      <c r="C16" s="7">
        <v>9</v>
      </c>
      <c r="D16" s="5"/>
      <c r="E16" s="5">
        <f>AVERAGE(D4:R4)</f>
        <v>18.066666666666666</v>
      </c>
      <c r="F16" s="5">
        <f>AVERAGE(D5:U5)</f>
        <v>37.466666666666669</v>
      </c>
      <c r="G16" s="5"/>
      <c r="H16" s="5"/>
      <c r="I16" s="5"/>
      <c r="J16" s="5">
        <f>I23/G23</f>
        <v>2.0435228730226593</v>
      </c>
      <c r="K16" s="5">
        <f>(L5-J16*L4)^2</f>
        <v>170.18702791723743</v>
      </c>
      <c r="L16" s="5"/>
      <c r="M16" s="5">
        <f>M3+N3*L4</f>
        <v>49</v>
      </c>
      <c r="N16" s="5">
        <f>L5-M16</f>
        <v>34</v>
      </c>
      <c r="O16" s="5">
        <f t="shared" si="0"/>
        <v>1156</v>
      </c>
      <c r="P16" s="5"/>
      <c r="Q16" s="5">
        <f>(L5-F16)^2</f>
        <v>2073.2844444444445</v>
      </c>
      <c r="R16" s="5"/>
      <c r="S16" s="35"/>
      <c r="T16" s="36"/>
      <c r="U16" s="5"/>
      <c r="V16" s="7"/>
      <c r="W16" s="7"/>
      <c r="X16" s="7"/>
      <c r="Y16" s="7">
        <v>9</v>
      </c>
      <c r="Z16" s="5"/>
      <c r="AA16" s="5"/>
      <c r="AB16" s="5">
        <f>AVERAGE(Z5:AI5)</f>
        <v>66.900000000000006</v>
      </c>
      <c r="AC16" s="5"/>
      <c r="AD16" s="5"/>
      <c r="AE16" s="5"/>
      <c r="AF16" s="5">
        <f>AE18/AC18</f>
        <v>4.5117039586919105</v>
      </c>
      <c r="AG16" s="5">
        <f>(AH5-AF16*AH4)^2</f>
        <v>258.25209144421308</v>
      </c>
      <c r="AH16" s="5"/>
      <c r="AI16" s="5">
        <f>AI3+AJ3*AH4</f>
        <v>-17</v>
      </c>
      <c r="AJ16" s="5">
        <f>AH5-AI16</f>
        <v>6</v>
      </c>
      <c r="AK16" s="5">
        <f t="shared" si="1"/>
        <v>36</v>
      </c>
      <c r="AL16" s="5"/>
      <c r="AM16" s="5">
        <f>(AH5-AB16)^2</f>
        <v>6068.4100000000008</v>
      </c>
      <c r="AN16" s="47"/>
      <c r="AO16" s="5"/>
      <c r="AP16" s="5"/>
      <c r="AQ16" s="35"/>
      <c r="AR16" s="7"/>
      <c r="AS16" s="7"/>
      <c r="AT16" s="7"/>
      <c r="AU16" s="7"/>
      <c r="AV16" s="7"/>
      <c r="AW16" s="7"/>
      <c r="AX16" s="7"/>
      <c r="AY16" s="7"/>
    </row>
    <row r="17" spans="1:51" x14ac:dyDescent="0.3">
      <c r="A17" s="7"/>
      <c r="B17" s="7"/>
      <c r="C17" s="7">
        <v>10</v>
      </c>
      <c r="D17" s="5"/>
      <c r="E17" s="5">
        <f>AVERAGE(D4:R4)</f>
        <v>18.066666666666666</v>
      </c>
      <c r="F17" s="5">
        <f>AVERAGE(D5:U5)</f>
        <v>37.466666666666669</v>
      </c>
      <c r="G17" s="5"/>
      <c r="H17" s="5"/>
      <c r="I17" s="5"/>
      <c r="J17" s="5">
        <f>I23/G23</f>
        <v>2.0435228730226593</v>
      </c>
      <c r="K17" s="5">
        <f>(M5-J17*M4)^2</f>
        <v>24.57683804244299</v>
      </c>
      <c r="L17" s="5"/>
      <c r="M17" s="5">
        <f>M3+N3*M4</f>
        <v>24</v>
      </c>
      <c r="N17" s="5">
        <f>M5-M17</f>
        <v>16</v>
      </c>
      <c r="O17" s="5">
        <f t="shared" si="0"/>
        <v>256</v>
      </c>
      <c r="P17" s="5"/>
      <c r="Q17" s="5">
        <f>(M5-F17)^2</f>
        <v>6.4177777777777685</v>
      </c>
      <c r="R17" s="5"/>
      <c r="S17" s="35"/>
      <c r="T17" s="36"/>
      <c r="U17" s="5"/>
      <c r="V17" s="7"/>
      <c r="W17" s="7"/>
      <c r="X17" s="7"/>
      <c r="Y17" s="7">
        <v>10</v>
      </c>
      <c r="Z17" s="5"/>
      <c r="AA17" s="5"/>
      <c r="AB17" s="5">
        <f>AVERAGE(Z5:AI5)</f>
        <v>66.900000000000006</v>
      </c>
      <c r="AC17" s="5"/>
      <c r="AD17" s="5"/>
      <c r="AE17" s="5"/>
      <c r="AF17" s="5">
        <f>AE18/AC18</f>
        <v>4.5117039586919105</v>
      </c>
      <c r="AG17" s="5">
        <f>(AI5-AF17*AI4)^2</f>
        <v>611.1958362784801</v>
      </c>
      <c r="AH17" s="5"/>
      <c r="AI17" s="5">
        <f>AI3+AJ3*AI4</f>
        <v>58</v>
      </c>
      <c r="AJ17" s="5">
        <f>AI5-AI17</f>
        <v>3</v>
      </c>
      <c r="AK17" s="6">
        <f t="shared" si="1"/>
        <v>9</v>
      </c>
      <c r="AL17" s="6"/>
      <c r="AM17" s="5">
        <f>(AI5-AB17)^2</f>
        <v>34.810000000000066</v>
      </c>
      <c r="AN17" s="47"/>
      <c r="AO17" s="5"/>
      <c r="AP17" s="5"/>
      <c r="AQ17" s="35"/>
      <c r="AR17" s="7"/>
      <c r="AS17" s="7"/>
      <c r="AT17" s="7"/>
      <c r="AU17" s="7"/>
      <c r="AV17" s="7"/>
      <c r="AW17" s="7"/>
      <c r="AX17" s="7"/>
      <c r="AY17" s="7"/>
    </row>
    <row r="18" spans="1:51" x14ac:dyDescent="0.3">
      <c r="A18" s="7"/>
      <c r="B18" s="7"/>
      <c r="C18" s="7">
        <v>11</v>
      </c>
      <c r="D18" s="5"/>
      <c r="E18" s="5">
        <f>AVERAGE(D4:R4)</f>
        <v>18.066666666666666</v>
      </c>
      <c r="F18" s="5">
        <f>AVERAGE(D5:U5)</f>
        <v>37.466666666666669</v>
      </c>
      <c r="G18" s="5"/>
      <c r="H18" s="5"/>
      <c r="I18" s="5"/>
      <c r="J18" s="5">
        <f>I23/G23</f>
        <v>2.0435228730226593</v>
      </c>
      <c r="K18" s="5">
        <f>(N5-J18*N4)^2</f>
        <v>53.980714581694734</v>
      </c>
      <c r="L18" s="5"/>
      <c r="M18" s="5">
        <f>M3+N3*N4</f>
        <v>-13</v>
      </c>
      <c r="N18" s="5">
        <f>N5-M18</f>
        <v>-25</v>
      </c>
      <c r="O18" s="5">
        <f t="shared" si="0"/>
        <v>625</v>
      </c>
      <c r="P18" s="5"/>
      <c r="Q18" s="5">
        <f>(N5-F18)^2</f>
        <v>5695.2177777777779</v>
      </c>
      <c r="R18" s="5"/>
      <c r="S18" s="35"/>
      <c r="T18" s="36"/>
      <c r="U18" s="5"/>
      <c r="V18" s="7"/>
      <c r="W18" s="7"/>
      <c r="X18" s="7"/>
      <c r="Y18" s="7"/>
      <c r="Z18" s="19"/>
      <c r="AA18" s="19">
        <f>AVERAGE(Z4:AI4)</f>
        <v>13.8</v>
      </c>
      <c r="AB18" s="19">
        <f>AVERAGE(Z5:AI5)</f>
        <v>66.900000000000006</v>
      </c>
      <c r="AC18" s="19">
        <f>SUMSQ(Z4:AI4)</f>
        <v>5810</v>
      </c>
      <c r="AD18" s="19">
        <f>SUMSQ(Z5:AI5)</f>
        <v>121129</v>
      </c>
      <c r="AE18" s="19">
        <f>SUMPRODUCT(Z4:AI4,Z5:AI5)</f>
        <v>26213</v>
      </c>
      <c r="AF18" s="19">
        <f>AE18/AC18</f>
        <v>4.5117039586919105</v>
      </c>
      <c r="AG18" s="19">
        <f>SUM(AG8:AG17)</f>
        <v>2863.7041308089492</v>
      </c>
      <c r="AH18" s="19">
        <f>AG18/Z8</f>
        <v>286.37041308089493</v>
      </c>
      <c r="AI18" s="19"/>
      <c r="AJ18" s="19"/>
      <c r="AK18" s="19">
        <f>SUM(AK8:AK17)</f>
        <v>15641</v>
      </c>
      <c r="AL18" s="19">
        <f>AK18/Z8</f>
        <v>1564.1</v>
      </c>
      <c r="AM18" s="19">
        <f>SUM(AM8:AM17)</f>
        <v>76372.900000000009</v>
      </c>
      <c r="AN18" s="51">
        <f>1-(AC18*AD18-AE18^2)/(10*AQ18*AC18)</f>
        <v>0.96250366123574005</v>
      </c>
      <c r="AO18" s="20">
        <f>_xlfn.STDEV.P(Z4:AI4)</f>
        <v>19.762590923257001</v>
      </c>
      <c r="AP18" s="20">
        <f>_xlfn.STDEV.P(Z5:AI5)</f>
        <v>87.391589984391516</v>
      </c>
      <c r="AQ18" s="52">
        <f>_xlfn.VAR.P(Z5:AI5)</f>
        <v>7637.29</v>
      </c>
      <c r="AR18" s="7"/>
      <c r="AS18" s="7"/>
      <c r="AT18" s="7"/>
      <c r="AU18" s="7"/>
      <c r="AV18" s="7"/>
      <c r="AW18" s="7"/>
      <c r="AX18" s="7"/>
      <c r="AY18" s="7"/>
    </row>
    <row r="19" spans="1:51" x14ac:dyDescent="0.3">
      <c r="A19" s="7"/>
      <c r="B19" s="7"/>
      <c r="C19" s="7">
        <v>12</v>
      </c>
      <c r="D19" s="5"/>
      <c r="E19" s="5">
        <f>AVERAGE(D4:R4)</f>
        <v>18.066666666666666</v>
      </c>
      <c r="F19" s="5">
        <f>AVERAGE(D5:U5)</f>
        <v>37.466666666666669</v>
      </c>
      <c r="G19" s="5"/>
      <c r="H19" s="5"/>
      <c r="I19" s="5"/>
      <c r="J19" s="5">
        <f>I23/G23</f>
        <v>2.0435228730226593</v>
      </c>
      <c r="K19" s="5">
        <f>(O5-J19*O4)^2</f>
        <v>91.504478927771018</v>
      </c>
      <c r="L19" s="5"/>
      <c r="M19" s="5">
        <f>M3+N3*O4</f>
        <v>-11</v>
      </c>
      <c r="N19" s="5">
        <f>O5-M19</f>
        <v>-6</v>
      </c>
      <c r="O19" s="5">
        <f t="shared" si="0"/>
        <v>36</v>
      </c>
      <c r="P19" s="5"/>
      <c r="Q19" s="5">
        <f>(O5-F19)^2</f>
        <v>2966.617777777778</v>
      </c>
      <c r="R19" s="5"/>
      <c r="S19" s="35"/>
      <c r="T19" s="36"/>
      <c r="U19" s="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3">
      <c r="A20" s="7"/>
      <c r="B20" s="7"/>
      <c r="C20" s="7">
        <v>13</v>
      </c>
      <c r="D20" s="5"/>
      <c r="E20" s="5">
        <f>AVERAGE(D4:R4)</f>
        <v>18.066666666666666</v>
      </c>
      <c r="F20" s="5">
        <f>AVERAGE(D5:U5)</f>
        <v>37.466666666666669</v>
      </c>
      <c r="G20" s="5"/>
      <c r="H20" s="5"/>
      <c r="I20" s="5"/>
      <c r="J20" s="5">
        <f>I23/G23</f>
        <v>2.0435228730226593</v>
      </c>
      <c r="K20" s="5">
        <f>(P5-J20*P4)^2</f>
        <v>336.61816648421717</v>
      </c>
      <c r="L20" s="5"/>
      <c r="M20" s="5">
        <f>M3+N3*P4</f>
        <v>17</v>
      </c>
      <c r="N20" s="5">
        <f>P5-M20</f>
        <v>32</v>
      </c>
      <c r="O20" s="5">
        <f t="shared" si="0"/>
        <v>1024</v>
      </c>
      <c r="P20" s="5"/>
      <c r="Q20" s="5">
        <f>(P5-F20)^2</f>
        <v>133.01777777777772</v>
      </c>
      <c r="R20" s="5"/>
      <c r="S20" s="35"/>
      <c r="T20" s="36"/>
      <c r="U20" s="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3">
      <c r="A21" s="7"/>
      <c r="B21" s="7"/>
      <c r="C21" s="7">
        <v>14</v>
      </c>
      <c r="D21" s="5"/>
      <c r="E21" s="5">
        <f>AVERAGE(D4:R4)</f>
        <v>18.066666666666666</v>
      </c>
      <c r="F21" s="5">
        <f>AVERAGE(D5:U5)</f>
        <v>37.466666666666669</v>
      </c>
      <c r="G21" s="5"/>
      <c r="H21" s="5"/>
      <c r="I21" s="5"/>
      <c r="J21" s="5">
        <f>I23/G23</f>
        <v>2.0435228730226593</v>
      </c>
      <c r="K21" s="5">
        <f>(Q5-J21*Q4)^2</f>
        <v>1215.8056882634569</v>
      </c>
      <c r="L21" s="5"/>
      <c r="M21" s="5">
        <f>M3+N3*Q4</f>
        <v>28</v>
      </c>
      <c r="N21" s="5">
        <f>Q5-M21</f>
        <v>60</v>
      </c>
      <c r="O21" s="5">
        <f t="shared" si="0"/>
        <v>3600</v>
      </c>
      <c r="P21" s="5"/>
      <c r="Q21" s="5">
        <f>(Q5-F21)^2</f>
        <v>2553.6177777777775</v>
      </c>
      <c r="R21" s="5"/>
      <c r="S21" s="35"/>
      <c r="T21" s="36"/>
      <c r="U21" s="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3">
      <c r="A22" s="7"/>
      <c r="B22" s="7"/>
      <c r="C22" s="7">
        <v>15</v>
      </c>
      <c r="D22" s="5"/>
      <c r="E22" s="5">
        <f>AVERAGE(D4:R4)</f>
        <v>18.066666666666666</v>
      </c>
      <c r="F22" s="5">
        <f>AVERAGE(D5:U5)</f>
        <v>37.466666666666669</v>
      </c>
      <c r="G22" s="5"/>
      <c r="H22" s="5"/>
      <c r="I22" s="5"/>
      <c r="J22" s="5">
        <f>I23/G23</f>
        <v>2.0435228730226593</v>
      </c>
      <c r="K22" s="5">
        <f>(U5-J22*U4)^2</f>
        <v>0</v>
      </c>
      <c r="L22" s="5"/>
      <c r="M22" s="5">
        <f>M3+N3*R4</f>
        <v>-18</v>
      </c>
      <c r="N22" s="5">
        <f>R5-M22</f>
        <v>-43</v>
      </c>
      <c r="O22" s="5">
        <f t="shared" si="0"/>
        <v>1849</v>
      </c>
      <c r="P22" s="5"/>
      <c r="Q22" s="5">
        <f>(R5-F22)^2</f>
        <v>9695.684444444445</v>
      </c>
      <c r="R22" s="5"/>
      <c r="S22" s="35"/>
      <c r="T22" s="36"/>
      <c r="U22" s="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3">
      <c r="A23" s="7"/>
      <c r="B23" s="7"/>
      <c r="C23" s="7"/>
      <c r="D23" s="32"/>
      <c r="E23" s="32">
        <f>AVERAGE(D4:R4)</f>
        <v>18.066666666666666</v>
      </c>
      <c r="F23" s="32">
        <f>AVERAGE(D5:R5)</f>
        <v>37.466666666666669</v>
      </c>
      <c r="G23" s="32">
        <f>SUMSQ(D4:R4)</f>
        <v>11695</v>
      </c>
      <c r="H23" s="32">
        <f>SUMSQ(D5:R5)</f>
        <v>53732</v>
      </c>
      <c r="I23" s="32">
        <f>SUMPRODUCT(D4:R4,D5:R5)</f>
        <v>23899</v>
      </c>
      <c r="J23" s="32">
        <f>I23/G23</f>
        <v>2.0435228730226593</v>
      </c>
      <c r="K23" s="19">
        <f>SUM(K8:K22)</f>
        <v>4488.6483747800412</v>
      </c>
      <c r="L23" s="19">
        <f>K23/D8</f>
        <v>299.2432249853361</v>
      </c>
      <c r="M23" s="19"/>
      <c r="N23" s="19"/>
      <c r="O23" s="19">
        <f>SUM(O8:O22)</f>
        <v>16525</v>
      </c>
      <c r="P23" s="19">
        <f>O23/D8</f>
        <v>1101.6666666666667</v>
      </c>
      <c r="Q23" s="19">
        <f>SUM(Q8:Q22)</f>
        <v>32675.733333333337</v>
      </c>
      <c r="R23" s="20">
        <f>1-(G23*H23-I23^2)/(15*U23*G23)</f>
        <v>0.85022993033673921</v>
      </c>
      <c r="S23" s="20">
        <f>_xlfn.STDEV.P(D4:R4)</f>
        <v>21.289955899959544</v>
      </c>
      <c r="T23" s="48">
        <f>_xlfn.STDEV.P(D5:R5)</f>
        <v>46.673142407836885</v>
      </c>
      <c r="U23" s="20">
        <f>_xlfn.VAR.P(D5:R5)</f>
        <v>2178.382222222222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3">
      <c r="A24" s="7"/>
      <c r="B24" s="7"/>
      <c r="C24" s="21" t="s">
        <v>0</v>
      </c>
      <c r="D24" s="12">
        <v>4</v>
      </c>
      <c r="E24" s="1">
        <v>33</v>
      </c>
      <c r="F24" s="1">
        <v>18</v>
      </c>
      <c r="G24" s="1">
        <v>6</v>
      </c>
      <c r="H24" s="1">
        <v>19</v>
      </c>
      <c r="I24" s="1">
        <v>4</v>
      </c>
      <c r="J24" s="2">
        <v>14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1" t="s">
        <v>0</v>
      </c>
      <c r="Z24" s="33">
        <v>2</v>
      </c>
      <c r="AA24" s="1">
        <v>21</v>
      </c>
      <c r="AB24" s="1">
        <v>23</v>
      </c>
      <c r="AC24" s="1">
        <v>-13</v>
      </c>
      <c r="AD24" s="2">
        <v>-20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3">
      <c r="A25" s="7"/>
      <c r="B25" s="7"/>
      <c r="C25" s="22" t="s">
        <v>1</v>
      </c>
      <c r="D25" s="13">
        <v>6</v>
      </c>
      <c r="E25" s="3">
        <v>75</v>
      </c>
      <c r="F25" s="3">
        <v>30</v>
      </c>
      <c r="G25" s="3">
        <v>24</v>
      </c>
      <c r="H25" s="3">
        <v>32</v>
      </c>
      <c r="I25" s="3">
        <v>19</v>
      </c>
      <c r="J25" s="4">
        <v>43</v>
      </c>
      <c r="K25" s="7"/>
      <c r="L25" s="31"/>
      <c r="M25" s="7"/>
      <c r="N25" s="7"/>
      <c r="O25" s="7"/>
      <c r="P25" s="7"/>
      <c r="Q25" s="7"/>
      <c r="R25" s="7"/>
      <c r="S25" s="7"/>
      <c r="T25" s="7"/>
      <c r="U25" s="7"/>
      <c r="V25" s="8" t="s">
        <v>7</v>
      </c>
      <c r="W25" s="8" t="s">
        <v>8</v>
      </c>
      <c r="X25" s="7"/>
      <c r="Y25" s="22" t="s">
        <v>1</v>
      </c>
      <c r="Z25" s="13">
        <v>51</v>
      </c>
      <c r="AA25" s="3">
        <v>137</v>
      </c>
      <c r="AB25" s="3">
        <v>170</v>
      </c>
      <c r="AC25" s="3">
        <v>-32</v>
      </c>
      <c r="AD25" s="4">
        <v>-150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3">
      <c r="A26" s="7"/>
      <c r="B26" s="7"/>
      <c r="C26" s="7"/>
      <c r="D26" s="7">
        <v>1</v>
      </c>
      <c r="E26" s="7">
        <v>2</v>
      </c>
      <c r="F26" s="7">
        <v>3</v>
      </c>
      <c r="G26" s="7">
        <v>4</v>
      </c>
      <c r="H26" s="7">
        <v>5</v>
      </c>
      <c r="I26" s="7">
        <v>6</v>
      </c>
      <c r="J26" s="7">
        <v>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8">
        <v>6</v>
      </c>
      <c r="W26" s="8">
        <v>4</v>
      </c>
      <c r="X26" s="7"/>
      <c r="Y26" s="7"/>
      <c r="Z26" s="7">
        <v>1</v>
      </c>
      <c r="AA26" s="7">
        <v>2</v>
      </c>
      <c r="AB26" s="7">
        <v>3</v>
      </c>
      <c r="AC26" s="7">
        <v>4</v>
      </c>
      <c r="AD26" s="7">
        <v>5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ht="16.2" x14ac:dyDescent="0.3">
      <c r="A27" s="7"/>
      <c r="B27" s="7"/>
      <c r="C27" s="7"/>
      <c r="D27" s="16" t="s">
        <v>2</v>
      </c>
      <c r="E27" s="17"/>
      <c r="F27" s="16"/>
      <c r="G27" s="17" t="s">
        <v>12</v>
      </c>
      <c r="H27" s="17" t="s">
        <v>49</v>
      </c>
      <c r="I27" s="16" t="s">
        <v>13</v>
      </c>
      <c r="J27" s="16" t="s">
        <v>6</v>
      </c>
      <c r="K27" s="16" t="s">
        <v>29</v>
      </c>
      <c r="L27" s="16" t="s">
        <v>3</v>
      </c>
      <c r="M27" s="16" t="s">
        <v>9</v>
      </c>
      <c r="N27" s="16" t="s">
        <v>10</v>
      </c>
      <c r="O27" s="16" t="s">
        <v>15</v>
      </c>
      <c r="P27" s="53" t="s">
        <v>11</v>
      </c>
      <c r="Q27" s="16"/>
      <c r="R27" s="49" t="s">
        <v>28</v>
      </c>
      <c r="S27" s="18"/>
      <c r="T27" s="18"/>
      <c r="U27" s="55"/>
      <c r="V27" s="7"/>
      <c r="W27" s="7"/>
      <c r="X27" s="7"/>
      <c r="Y27" s="7"/>
      <c r="Z27" s="16" t="s">
        <v>2</v>
      </c>
      <c r="AA27" s="17"/>
      <c r="AB27" s="16"/>
      <c r="AC27" s="17" t="s">
        <v>12</v>
      </c>
      <c r="AD27" s="17" t="s">
        <v>49</v>
      </c>
      <c r="AE27" s="16" t="s">
        <v>13</v>
      </c>
      <c r="AF27" s="16" t="s">
        <v>6</v>
      </c>
      <c r="AG27" s="16" t="s">
        <v>29</v>
      </c>
      <c r="AH27" s="16" t="s">
        <v>3</v>
      </c>
      <c r="AI27" s="16" t="s">
        <v>9</v>
      </c>
      <c r="AJ27" s="16" t="s">
        <v>10</v>
      </c>
      <c r="AK27" s="16" t="s">
        <v>15</v>
      </c>
      <c r="AL27" s="53" t="s">
        <v>11</v>
      </c>
      <c r="AM27" s="16"/>
      <c r="AN27" s="49" t="s">
        <v>28</v>
      </c>
      <c r="AO27" s="18"/>
      <c r="AP27" s="18"/>
      <c r="AQ27" s="50"/>
      <c r="AR27" s="7"/>
      <c r="AS27" s="7"/>
      <c r="AT27" s="7"/>
      <c r="AU27" s="7"/>
      <c r="AV27" s="7"/>
      <c r="AW27" s="7"/>
      <c r="AX27" s="7"/>
      <c r="AY27" s="7"/>
    </row>
    <row r="28" spans="1:51" x14ac:dyDescent="0.3">
      <c r="A28" s="7"/>
      <c r="B28" s="7"/>
      <c r="C28" s="7">
        <v>1</v>
      </c>
      <c r="D28" s="5">
        <v>7</v>
      </c>
      <c r="E28" s="5"/>
      <c r="F28" s="5">
        <f>AVERAGE(D25:J25)</f>
        <v>32.714285714285715</v>
      </c>
      <c r="G28" s="5"/>
      <c r="H28" s="5"/>
      <c r="I28" s="5"/>
      <c r="J28" s="5">
        <f>I35/G35</f>
        <v>2.1928361138370951</v>
      </c>
      <c r="K28" s="5">
        <f>(D25-J28*D24)^2</f>
        <v>7.6803500901902106</v>
      </c>
      <c r="L28" s="5"/>
      <c r="M28" s="5">
        <f>V26+W26*D24</f>
        <v>22</v>
      </c>
      <c r="N28" s="5">
        <f>D25-M28</f>
        <v>-16</v>
      </c>
      <c r="O28" s="5">
        <f>N28*N28</f>
        <v>256</v>
      </c>
      <c r="P28" s="5"/>
      <c r="Q28" s="5">
        <f>(D25-F28)^2</f>
        <v>713.65306122448987</v>
      </c>
      <c r="R28" s="47"/>
      <c r="S28" s="5"/>
      <c r="T28" s="5"/>
      <c r="U28" s="35"/>
      <c r="V28" s="7"/>
      <c r="W28" s="7"/>
      <c r="X28" s="7"/>
      <c r="Y28" s="7">
        <v>1</v>
      </c>
      <c r="Z28" s="5">
        <v>5</v>
      </c>
      <c r="AA28" s="5"/>
      <c r="AB28" s="5"/>
      <c r="AC28" s="5"/>
      <c r="AD28" s="5"/>
      <c r="AE28" s="5"/>
      <c r="AF28" s="5">
        <f>AE33/AC33</f>
        <v>6.6785482825664291</v>
      </c>
      <c r="AG28" s="5">
        <f>(Z25-AF28*Z24)^2</f>
        <v>1416.9881790067327</v>
      </c>
      <c r="AH28" s="5"/>
      <c r="AI28" s="5">
        <f>V26+W26*Z24</f>
        <v>14</v>
      </c>
      <c r="AJ28" s="5">
        <f>Z25-AI28</f>
        <v>37</v>
      </c>
      <c r="AK28" s="5">
        <f>AJ28*AJ28</f>
        <v>1369</v>
      </c>
      <c r="AL28" s="5"/>
      <c r="AM28" s="5">
        <f>(Z25-AB33)^2</f>
        <v>249.6399999999999</v>
      </c>
      <c r="AN28" s="47"/>
      <c r="AO28" s="5"/>
      <c r="AP28" s="5"/>
      <c r="AQ28" s="35"/>
      <c r="AR28" s="7"/>
      <c r="AS28" s="7"/>
      <c r="AT28" s="7"/>
      <c r="AU28" s="7"/>
      <c r="AV28" s="7"/>
      <c r="AW28" s="7"/>
      <c r="AX28" s="7"/>
      <c r="AY28" s="7"/>
    </row>
    <row r="29" spans="1:51" x14ac:dyDescent="0.3">
      <c r="A29" s="7"/>
      <c r="B29" s="7"/>
      <c r="C29" s="7">
        <v>2</v>
      </c>
      <c r="D29" s="5"/>
      <c r="E29" s="5"/>
      <c r="F29" s="5">
        <f>AVERAGE(D25:J25)</f>
        <v>32.714285714285715</v>
      </c>
      <c r="G29" s="5"/>
      <c r="H29" s="5"/>
      <c r="I29" s="5"/>
      <c r="J29" s="5">
        <f>I35/G35</f>
        <v>2.1928361138370951</v>
      </c>
      <c r="K29" s="5">
        <f>(E25-J29*E24)^2</f>
        <v>6.9506484257402308</v>
      </c>
      <c r="L29" s="5"/>
      <c r="M29" s="5">
        <f>V26+W26*E24</f>
        <v>138</v>
      </c>
      <c r="N29" s="5">
        <f>E25-M29</f>
        <v>-63</v>
      </c>
      <c r="O29" s="5">
        <f t="shared" ref="O29:O34" si="2">N29*N29</f>
        <v>3969</v>
      </c>
      <c r="P29" s="5"/>
      <c r="Q29" s="5">
        <f>(E25-F29)^2</f>
        <v>1788.0816326530612</v>
      </c>
      <c r="R29" s="47"/>
      <c r="S29" s="5"/>
      <c r="T29" s="5"/>
      <c r="U29" s="35"/>
      <c r="V29" s="7"/>
      <c r="W29" s="7"/>
      <c r="X29" s="7"/>
      <c r="Y29" s="7">
        <v>2</v>
      </c>
      <c r="Z29" s="5"/>
      <c r="AA29" s="5"/>
      <c r="AB29" s="5"/>
      <c r="AC29" s="5"/>
      <c r="AD29" s="5"/>
      <c r="AE29" s="5"/>
      <c r="AF29" s="5">
        <f>AE33/AC33</f>
        <v>6.6785482825664291</v>
      </c>
      <c r="AG29" s="5">
        <f>(AA25-AF29*AA24)^2</f>
        <v>10.559340806577774</v>
      </c>
      <c r="AH29" s="5"/>
      <c r="AI29" s="5">
        <f>V26+W26*AA24</f>
        <v>90</v>
      </c>
      <c r="AJ29" s="5">
        <f>AA25-AI29</f>
        <v>47</v>
      </c>
      <c r="AK29" s="5">
        <f>AJ29*AJ29</f>
        <v>2209</v>
      </c>
      <c r="AL29" s="5"/>
      <c r="AM29" s="5">
        <f>(AA25-AB33)^2</f>
        <v>10363.24</v>
      </c>
      <c r="AN29" s="47"/>
      <c r="AO29" s="5"/>
      <c r="AP29" s="5"/>
      <c r="AQ29" s="35"/>
      <c r="AR29" s="7"/>
      <c r="AS29" s="7"/>
      <c r="AT29" s="7"/>
      <c r="AU29" s="7"/>
      <c r="AV29" s="7"/>
      <c r="AW29" s="7"/>
      <c r="AX29" s="7"/>
      <c r="AY29" s="7"/>
    </row>
    <row r="30" spans="1:51" x14ac:dyDescent="0.3">
      <c r="A30" s="7"/>
      <c r="B30" s="7"/>
      <c r="C30" s="7">
        <v>3</v>
      </c>
      <c r="D30" s="5"/>
      <c r="E30" s="5"/>
      <c r="F30" s="5">
        <f>AVERAGE(D25:J25)</f>
        <v>32.714285714285715</v>
      </c>
      <c r="G30" s="5"/>
      <c r="H30" s="5"/>
      <c r="I30" s="5"/>
      <c r="J30" s="5">
        <f>I35/G35</f>
        <v>2.1928361138370951</v>
      </c>
      <c r="K30" s="5">
        <f>(F25-J30*F24)^2</f>
        <v>89.700789031945533</v>
      </c>
      <c r="L30" s="5"/>
      <c r="M30" s="5">
        <f>V26+W26*F24</f>
        <v>78</v>
      </c>
      <c r="N30" s="5">
        <f>F25-M30</f>
        <v>-48</v>
      </c>
      <c r="O30" s="5">
        <f t="shared" si="2"/>
        <v>2304</v>
      </c>
      <c r="P30" s="5"/>
      <c r="Q30" s="5">
        <f>(F25-F30)^2</f>
        <v>7.3673469387755155</v>
      </c>
      <c r="R30" s="47"/>
      <c r="S30" s="5"/>
      <c r="T30" s="5"/>
      <c r="U30" s="35"/>
      <c r="V30" s="7"/>
      <c r="W30" s="7"/>
      <c r="X30" s="7"/>
      <c r="Y30" s="7">
        <v>3</v>
      </c>
      <c r="Z30" s="5"/>
      <c r="AA30" s="5"/>
      <c r="AB30" s="5"/>
      <c r="AC30" s="5"/>
      <c r="AD30" s="5"/>
      <c r="AE30" s="5"/>
      <c r="AF30" s="5">
        <f>AE33/AC33</f>
        <v>6.6785482825664291</v>
      </c>
      <c r="AG30" s="5">
        <f>(AB25-AF30*AB24)^2</f>
        <v>268.74321933058292</v>
      </c>
      <c r="AH30" s="5"/>
      <c r="AI30" s="5">
        <f>V26+W26*AB24</f>
        <v>98</v>
      </c>
      <c r="AJ30" s="5">
        <f>AB25-AI30</f>
        <v>72</v>
      </c>
      <c r="AK30" s="5">
        <f>AJ30*AJ30</f>
        <v>5184</v>
      </c>
      <c r="AL30" s="5"/>
      <c r="AM30" s="5">
        <f>(AB25-AB33)^2</f>
        <v>18171.040000000005</v>
      </c>
      <c r="AN30" s="47"/>
      <c r="AO30" s="5"/>
      <c r="AP30" s="5"/>
      <c r="AQ30" s="35"/>
      <c r="AR30" s="7"/>
      <c r="AS30" s="7"/>
      <c r="AT30" s="7"/>
      <c r="AU30" s="7"/>
      <c r="AV30" s="7"/>
      <c r="AW30" s="7"/>
      <c r="AX30" s="7"/>
      <c r="AY30" s="7"/>
    </row>
    <row r="31" spans="1:51" x14ac:dyDescent="0.3">
      <c r="A31" s="7"/>
      <c r="B31" s="7"/>
      <c r="C31" s="7">
        <v>4</v>
      </c>
      <c r="D31" s="5"/>
      <c r="E31" s="5"/>
      <c r="F31" s="5">
        <f>AVERAGE(D25:J25)</f>
        <v>32.714285714285715</v>
      </c>
      <c r="G31" s="5"/>
      <c r="H31" s="5"/>
      <c r="I31" s="5"/>
      <c r="J31" s="5">
        <f>I35/G35</f>
        <v>2.1928361138370951</v>
      </c>
      <c r="K31" s="5">
        <f>(G25-J31*G24)^2</f>
        <v>117.57028721225086</v>
      </c>
      <c r="L31" s="5"/>
      <c r="M31" s="5">
        <f>V26+W26*G24</f>
        <v>30</v>
      </c>
      <c r="N31" s="5">
        <f>G25-M31</f>
        <v>-6</v>
      </c>
      <c r="O31" s="5">
        <f t="shared" si="2"/>
        <v>36</v>
      </c>
      <c r="P31" s="5"/>
      <c r="Q31" s="5">
        <f>(G25-F31)^2</f>
        <v>75.938775510204096</v>
      </c>
      <c r="R31" s="47"/>
      <c r="S31" s="5"/>
      <c r="T31" s="5"/>
      <c r="U31" s="35"/>
      <c r="V31" s="7"/>
      <c r="W31" s="7"/>
      <c r="X31" s="7"/>
      <c r="Y31" s="7">
        <v>4</v>
      </c>
      <c r="Z31" s="5"/>
      <c r="AA31" s="5"/>
      <c r="AB31" s="5"/>
      <c r="AC31" s="5"/>
      <c r="AD31" s="5"/>
      <c r="AE31" s="5"/>
      <c r="AF31" s="5">
        <f>AE33/AC33</f>
        <v>6.6785482825664291</v>
      </c>
      <c r="AG31" s="5">
        <f>(AC25-AF31*AC24)^2</f>
        <v>3005.35603937923</v>
      </c>
      <c r="AH31" s="5"/>
      <c r="AI31" s="5">
        <f>V26+W26*AC24</f>
        <v>-46</v>
      </c>
      <c r="AJ31" s="5">
        <f>AC25-AI31</f>
        <v>14</v>
      </c>
      <c r="AK31" s="5">
        <f>AJ31*AJ31</f>
        <v>196</v>
      </c>
      <c r="AL31" s="5"/>
      <c r="AM31" s="5">
        <f>(AC25-AB33)^2</f>
        <v>4515.84</v>
      </c>
      <c r="AN31" s="47"/>
      <c r="AO31" s="5"/>
      <c r="AP31" s="5"/>
      <c r="AQ31" s="35"/>
      <c r="AR31" s="7"/>
      <c r="AS31" s="7"/>
      <c r="AT31" s="7"/>
      <c r="AU31" s="7"/>
      <c r="AV31" s="7"/>
      <c r="AW31" s="7"/>
      <c r="AX31" s="7"/>
      <c r="AY31" s="7"/>
    </row>
    <row r="32" spans="1:51" x14ac:dyDescent="0.3">
      <c r="A32" s="7"/>
      <c r="B32" s="7"/>
      <c r="C32" s="7">
        <v>5</v>
      </c>
      <c r="D32" s="5"/>
      <c r="E32" s="5"/>
      <c r="F32" s="5">
        <f>AVERAGE(D25:J25)</f>
        <v>32.714285714285715</v>
      </c>
      <c r="G32" s="5"/>
      <c r="H32" s="5"/>
      <c r="I32" s="5"/>
      <c r="J32" s="5">
        <f>I35/G35</f>
        <v>2.1928361138370951</v>
      </c>
      <c r="K32" s="5">
        <f>(H25-J32*H24)^2</f>
        <v>93.390695769583047</v>
      </c>
      <c r="L32" s="5"/>
      <c r="M32" s="5">
        <f>V26+W26*H24</f>
        <v>82</v>
      </c>
      <c r="N32" s="5">
        <f>H25-M32</f>
        <v>-50</v>
      </c>
      <c r="O32" s="5">
        <f t="shared" si="2"/>
        <v>2500</v>
      </c>
      <c r="P32" s="5"/>
      <c r="Q32" s="5">
        <f>(H25-F32)^2</f>
        <v>0.51020408163265452</v>
      </c>
      <c r="R32" s="47"/>
      <c r="S32" s="5"/>
      <c r="T32" s="5"/>
      <c r="U32" s="35"/>
      <c r="V32" s="7"/>
      <c r="W32" s="7"/>
      <c r="X32" s="7"/>
      <c r="Y32" s="7">
        <v>5</v>
      </c>
      <c r="Z32" s="5"/>
      <c r="AA32" s="5"/>
      <c r="AB32" s="5"/>
      <c r="AC32" s="5"/>
      <c r="AD32" s="5"/>
      <c r="AE32" s="5"/>
      <c r="AF32" s="5">
        <f>AE33/AC33</f>
        <v>6.6785482825664291</v>
      </c>
      <c r="AG32" s="5">
        <f>(AD25-AF32*AD24)^2</f>
        <v>269.9131696298254</v>
      </c>
      <c r="AH32" s="5"/>
      <c r="AI32" s="5">
        <f>V26+W26*AD24</f>
        <v>-74</v>
      </c>
      <c r="AJ32" s="5">
        <f>AD25-AI32</f>
        <v>-76</v>
      </c>
      <c r="AK32" s="5">
        <f t="shared" ref="AK32" si="3">AJ32*AJ32</f>
        <v>5776</v>
      </c>
      <c r="AL32" s="5"/>
      <c r="AM32" s="5">
        <f>(AD25-AB33)^2</f>
        <v>34299.039999999994</v>
      </c>
      <c r="AN32" s="47"/>
      <c r="AO32" s="5"/>
      <c r="AP32" s="5"/>
      <c r="AQ32" s="35"/>
      <c r="AR32" s="7"/>
      <c r="AS32" s="7"/>
      <c r="AT32" s="7"/>
      <c r="AU32" s="7"/>
      <c r="AV32" s="7"/>
      <c r="AW32" s="7"/>
      <c r="AX32" s="7"/>
      <c r="AY32" s="7"/>
    </row>
    <row r="33" spans="1:51" x14ac:dyDescent="0.3">
      <c r="A33" s="7"/>
      <c r="B33" s="7"/>
      <c r="C33" s="7">
        <v>6</v>
      </c>
      <c r="D33" s="5"/>
      <c r="E33" s="5"/>
      <c r="F33" s="5">
        <f>AVERAGE(D25:J25)</f>
        <v>32.714285714285715</v>
      </c>
      <c r="G33" s="5"/>
      <c r="H33" s="5"/>
      <c r="I33" s="5"/>
      <c r="J33" s="5">
        <f>I35/G35</f>
        <v>2.1928361138370951</v>
      </c>
      <c r="K33" s="5">
        <f>(I25-J33*I24)^2</f>
        <v>104.62539425113232</v>
      </c>
      <c r="L33" s="5"/>
      <c r="M33" s="5">
        <f>V26+W26*I24</f>
        <v>22</v>
      </c>
      <c r="N33" s="5">
        <f>I25-M33</f>
        <v>-3</v>
      </c>
      <c r="O33" s="5">
        <f t="shared" si="2"/>
        <v>9</v>
      </c>
      <c r="P33" s="5"/>
      <c r="Q33" s="5">
        <f>(I25-F33)^2</f>
        <v>188.08163265306126</v>
      </c>
      <c r="R33" s="47"/>
      <c r="S33" s="5"/>
      <c r="T33" s="5"/>
      <c r="U33" s="35"/>
      <c r="V33" s="7"/>
      <c r="W33" s="7"/>
      <c r="X33" s="7"/>
      <c r="Y33" s="7"/>
      <c r="Z33" s="19"/>
      <c r="AA33" s="19">
        <f>AVERAGE(Z24:AD24)</f>
        <v>2.6</v>
      </c>
      <c r="AB33" s="19">
        <f>AVERAGE(Z25:AD25)</f>
        <v>35.200000000000003</v>
      </c>
      <c r="AC33" s="19">
        <f>SUMSQ(Z24:AD24)</f>
        <v>1543</v>
      </c>
      <c r="AD33" s="19">
        <f>SUMSQ(Z25:AD25)</f>
        <v>73794</v>
      </c>
      <c r="AE33" s="19">
        <f>SUMPRODUCT(Z24:AD24,Z25:AD25)</f>
        <v>10305</v>
      </c>
      <c r="AF33" s="19">
        <f>AE33/AC33</f>
        <v>6.6785482825664291</v>
      </c>
      <c r="AG33" s="19">
        <f>SUM(AG28:AG32)</f>
        <v>4971.5599481529489</v>
      </c>
      <c r="AH33" s="19">
        <f>AG33/Z28</f>
        <v>994.31198963058978</v>
      </c>
      <c r="AI33" s="19"/>
      <c r="AJ33" s="19"/>
      <c r="AK33" s="19">
        <f>SUM(AK28:AK32)</f>
        <v>14734</v>
      </c>
      <c r="AL33" s="19">
        <f>AK33/Z28</f>
        <v>2946.8</v>
      </c>
      <c r="AM33" s="19">
        <f>SUM(AM28:AM32)</f>
        <v>67598.8</v>
      </c>
      <c r="AN33" s="51">
        <f>1-(AC33*AD33-AE33^2)/(Z28*AQ33*AC33)</f>
        <v>0.92645490825054666</v>
      </c>
      <c r="AO33" s="20">
        <f>_xlfn.STDEV.P(Z24:AD24)</f>
        <v>17.373543104387199</v>
      </c>
      <c r="AP33" s="20">
        <f>_xlfn.STDEV.P(Z25:AD25)</f>
        <v>116.27450279403477</v>
      </c>
      <c r="AQ33" s="52">
        <f>_xlfn.VAR.P(Z25:AD25)</f>
        <v>13519.76</v>
      </c>
      <c r="AR33" s="7"/>
      <c r="AS33" s="7"/>
      <c r="AT33" s="7"/>
      <c r="AU33" s="7"/>
      <c r="AV33" s="7"/>
      <c r="AW33" s="7"/>
      <c r="AX33" s="7"/>
      <c r="AY33" s="7"/>
    </row>
    <row r="34" spans="1:51" x14ac:dyDescent="0.3">
      <c r="A34" s="7"/>
      <c r="B34" s="7"/>
      <c r="C34" s="7">
        <v>7</v>
      </c>
      <c r="D34" s="5"/>
      <c r="E34" s="5"/>
      <c r="F34" s="5">
        <f>AVERAGE(D25:J25)</f>
        <v>32.714285714285715</v>
      </c>
      <c r="G34" s="5"/>
      <c r="H34" s="5"/>
      <c r="I34" s="5"/>
      <c r="J34" s="5">
        <f>I35/G35</f>
        <v>2.1928361138370951</v>
      </c>
      <c r="K34" s="5">
        <f>(J25-J34*J24)^2</f>
        <v>151.29724248117955</v>
      </c>
      <c r="L34" s="5"/>
      <c r="M34" s="5">
        <f>V26+W26*J24</f>
        <v>62</v>
      </c>
      <c r="N34" s="5">
        <f>J25-M34</f>
        <v>-19</v>
      </c>
      <c r="O34" s="5">
        <f t="shared" si="2"/>
        <v>361</v>
      </c>
      <c r="P34" s="5"/>
      <c r="Q34" s="5">
        <f>(J25-F34)^2</f>
        <v>105.79591836734691</v>
      </c>
      <c r="R34" s="47"/>
      <c r="S34" s="5"/>
      <c r="T34" s="5"/>
      <c r="U34" s="3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3">
      <c r="A35" s="7"/>
      <c r="B35" s="7"/>
      <c r="C35" s="7"/>
      <c r="D35" s="19"/>
      <c r="E35" s="19">
        <f>AVERAGE(D24:J24)</f>
        <v>14</v>
      </c>
      <c r="F35" s="19">
        <f>AVERAGE(D25:J25)</f>
        <v>32.714285714285715</v>
      </c>
      <c r="G35" s="19">
        <f>SUMSQ(D24:J24)</f>
        <v>2038</v>
      </c>
      <c r="H35" s="19">
        <f>SUMSQ(D25:J25)</f>
        <v>10371</v>
      </c>
      <c r="I35" s="19">
        <f>SUMPRODUCT(D24:J24,D25:J25)</f>
        <v>4469</v>
      </c>
      <c r="J35" s="19">
        <f>I35/G35</f>
        <v>2.1928361138370951</v>
      </c>
      <c r="K35" s="19">
        <f>SUM(K28:K34)</f>
        <v>571.2154072620217</v>
      </c>
      <c r="L35" s="19">
        <f>K35/D28</f>
        <v>81.602201037431669</v>
      </c>
      <c r="M35" s="19"/>
      <c r="N35" s="19"/>
      <c r="O35" s="19">
        <f>SUM(O28:O34)</f>
        <v>9435</v>
      </c>
      <c r="P35" s="19">
        <f>O35/D28</f>
        <v>1347.8571428571429</v>
      </c>
      <c r="Q35" s="19">
        <f>SUM(Q28:Q34)</f>
        <v>2879.4285714285711</v>
      </c>
      <c r="R35" s="51">
        <f>1-(G35*H35-I35^2)/(D28*U35*G35)</f>
        <v>0.80162195619993293</v>
      </c>
      <c r="S35" s="20">
        <f>_xlfn.STDEV.P(D24:J24)</f>
        <v>9.7541200086351783</v>
      </c>
      <c r="T35" s="20">
        <f>_xlfn.STDEV.P(D25:J25)</f>
        <v>20.281689741624344</v>
      </c>
      <c r="U35" s="52">
        <f>_xlfn.VAR.P(D25:J25)</f>
        <v>411.34693877551018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1" t="s">
        <v>0</v>
      </c>
      <c r="Z40" s="1">
        <v>-16</v>
      </c>
      <c r="AA40" s="2">
        <v>23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2" t="s">
        <v>1</v>
      </c>
      <c r="Z41" s="3">
        <v>-63</v>
      </c>
      <c r="AA41" s="4">
        <v>89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ht="16.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6" t="s">
        <v>2</v>
      </c>
      <c r="AA43" s="17"/>
      <c r="AB43" s="16"/>
      <c r="AC43" s="17" t="s">
        <v>12</v>
      </c>
      <c r="AD43" s="17" t="s">
        <v>49</v>
      </c>
      <c r="AE43" s="16" t="s">
        <v>13</v>
      </c>
      <c r="AF43" s="16" t="s">
        <v>6</v>
      </c>
      <c r="AG43" s="16" t="s">
        <v>29</v>
      </c>
      <c r="AH43" s="16" t="s">
        <v>3</v>
      </c>
      <c r="AI43" s="16" t="s">
        <v>9</v>
      </c>
      <c r="AJ43" s="16" t="s">
        <v>10</v>
      </c>
      <c r="AK43" s="16" t="s">
        <v>15</v>
      </c>
      <c r="AL43" s="53" t="s">
        <v>11</v>
      </c>
      <c r="AM43" s="16"/>
      <c r="AN43" s="49" t="s">
        <v>28</v>
      </c>
      <c r="AO43" s="18"/>
      <c r="AP43" s="18"/>
      <c r="AQ43" s="50"/>
      <c r="AR43" s="7"/>
      <c r="AS43" s="7"/>
      <c r="AT43" s="7"/>
      <c r="AU43" s="7"/>
      <c r="AV43" s="7"/>
      <c r="AW43" s="7"/>
      <c r="AX43" s="7"/>
      <c r="AY43" s="7"/>
    </row>
    <row r="44" spans="1:5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</v>
      </c>
      <c r="Z44" s="5">
        <v>2</v>
      </c>
      <c r="AA44" s="5"/>
      <c r="AB44" s="5"/>
      <c r="AC44" s="5"/>
      <c r="AD44" s="5"/>
      <c r="AE44" s="5"/>
      <c r="AF44" s="5">
        <f>AE46/AC46</f>
        <v>3.8917197452229297</v>
      </c>
      <c r="AG44" s="5">
        <f>(Z41-AF46*Z40)^2</f>
        <v>0.53653292222808691</v>
      </c>
      <c r="AH44" s="5"/>
      <c r="AI44" s="5">
        <f>V26+W26*Z40</f>
        <v>-58</v>
      </c>
      <c r="AJ44" s="5">
        <f>Z41-AI44</f>
        <v>-5</v>
      </c>
      <c r="AK44" s="5">
        <f>AJ44*AJ44</f>
        <v>25</v>
      </c>
      <c r="AL44" s="5"/>
      <c r="AM44" s="5">
        <f>(Z41-AB44)^2</f>
        <v>3969</v>
      </c>
      <c r="AN44" s="47"/>
      <c r="AO44" s="5"/>
      <c r="AP44" s="5"/>
      <c r="AQ44" s="35"/>
      <c r="AR44" s="7"/>
      <c r="AS44" s="7"/>
      <c r="AT44" s="7"/>
      <c r="AU44" s="7"/>
      <c r="AV44" s="7"/>
      <c r="AW44" s="7"/>
      <c r="AX44" s="7"/>
      <c r="AY44" s="7"/>
    </row>
    <row r="45" spans="1:5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2</v>
      </c>
      <c r="Z45" s="5"/>
      <c r="AA45" s="5"/>
      <c r="AB45" s="5"/>
      <c r="AC45" s="5"/>
      <c r="AD45" s="5"/>
      <c r="AE45" s="5"/>
      <c r="AF45" s="5">
        <f>AE46/AC46</f>
        <v>3.8917197452229297</v>
      </c>
      <c r="AG45" s="5">
        <f>(Z41-AF46*Z40)^2</f>
        <v>0.53653292222808691</v>
      </c>
      <c r="AH45" s="5"/>
      <c r="AI45" s="5">
        <f>V26+W26*AA40</f>
        <v>98</v>
      </c>
      <c r="AJ45" s="5">
        <f>AA41-AI45</f>
        <v>-9</v>
      </c>
      <c r="AK45" s="5">
        <f t="shared" ref="AK45" si="4">AJ45*AJ45</f>
        <v>81</v>
      </c>
      <c r="AL45" s="5"/>
      <c r="AM45" s="5">
        <f>(AA41-AB45)^2</f>
        <v>7921</v>
      </c>
      <c r="AN45" s="47"/>
      <c r="AO45" s="5"/>
      <c r="AP45" s="5"/>
      <c r="AQ45" s="35"/>
      <c r="AR45" s="7"/>
      <c r="AS45" s="7"/>
      <c r="AT45" s="7"/>
      <c r="AU45" s="7"/>
      <c r="AV45" s="7"/>
      <c r="AW45" s="7"/>
      <c r="AX45" s="7"/>
      <c r="AY45" s="7"/>
    </row>
    <row r="46" spans="1:5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9"/>
      <c r="AA46" s="19">
        <f>AVERAGE(Z40:AA40)</f>
        <v>3.5</v>
      </c>
      <c r="AB46" s="19">
        <f>AVERAGE(Z41:AA41)</f>
        <v>13</v>
      </c>
      <c r="AC46" s="19">
        <f>SUMSQ(Z40:AA40)</f>
        <v>785</v>
      </c>
      <c r="AD46" s="19">
        <f>SUMSQ(Z41:AA41)</f>
        <v>11890</v>
      </c>
      <c r="AE46" s="19">
        <f>SUMPRODUCT(Z40:AA40,Z41:AA41)</f>
        <v>3055</v>
      </c>
      <c r="AF46" s="19">
        <f>AE46/AC46</f>
        <v>3.8917197452229297</v>
      </c>
      <c r="AG46" s="19">
        <f>SUM(AG44:AG45)</f>
        <v>1.0730658444561738</v>
      </c>
      <c r="AH46" s="19">
        <f>AG46/Z44</f>
        <v>0.53653292222808691</v>
      </c>
      <c r="AI46" s="19"/>
      <c r="AJ46" s="19"/>
      <c r="AK46" s="19">
        <f>SUM(AK41:AK45)</f>
        <v>106</v>
      </c>
      <c r="AL46" s="19">
        <f>AK46/Z44</f>
        <v>53</v>
      </c>
      <c r="AM46" s="19">
        <f>SUM(AM44:AM45)</f>
        <v>11890</v>
      </c>
      <c r="AN46" s="51">
        <f>1-(AC46*AD46-AE46^2)/(Z44*AQ46*AC46)</f>
        <v>0.9999310787444643</v>
      </c>
      <c r="AO46" s="20">
        <f>_xlfn.STDEV.P(Z40:AA40)</f>
        <v>19.5</v>
      </c>
      <c r="AP46" s="20">
        <f>_xlfn.STDEV.P(Z41:AA41)</f>
        <v>76</v>
      </c>
      <c r="AQ46" s="52">
        <f>_xlfn.VAR.P(Z41:AA41)</f>
        <v>5776</v>
      </c>
      <c r="AR46" s="7"/>
      <c r="AS46" s="7"/>
      <c r="AT46" s="7"/>
      <c r="AU46" s="7"/>
      <c r="AV46" s="7"/>
      <c r="AW46" s="7"/>
      <c r="AX46" s="7"/>
      <c r="AY46" s="7"/>
    </row>
    <row r="47" spans="1:5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914B-B4CA-415E-9870-3F2784423938}">
  <dimension ref="A1:AK81"/>
  <sheetViews>
    <sheetView zoomScale="70" zoomScaleNormal="70" workbookViewId="0">
      <selection activeCell="O40" sqref="O40"/>
    </sheetView>
  </sheetViews>
  <sheetFormatPr defaultRowHeight="14.4" x14ac:dyDescent="0.3"/>
  <cols>
    <col min="1" max="2" width="8.88671875" customWidth="1"/>
    <col min="18" max="18" width="12.77734375" bestFit="1" customWidth="1"/>
    <col min="23" max="23" width="12" bestFit="1" customWidth="1"/>
  </cols>
  <sheetData>
    <row r="1" spans="1:37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3">
      <c r="A4" s="7"/>
      <c r="B4" s="45"/>
      <c r="C4" s="45">
        <v>1</v>
      </c>
      <c r="D4" s="45">
        <v>2</v>
      </c>
      <c r="E4" s="45">
        <v>3</v>
      </c>
      <c r="F4" s="45">
        <v>4</v>
      </c>
      <c r="G4" s="45">
        <v>5</v>
      </c>
      <c r="H4" s="45">
        <v>6</v>
      </c>
      <c r="I4" s="45">
        <v>7</v>
      </c>
      <c r="J4" s="45">
        <v>8</v>
      </c>
      <c r="K4" s="45">
        <v>9</v>
      </c>
      <c r="L4" s="45">
        <v>10</v>
      </c>
      <c r="M4" s="45">
        <v>11</v>
      </c>
      <c r="N4" s="45">
        <v>12</v>
      </c>
      <c r="O4" s="45">
        <v>13</v>
      </c>
      <c r="P4" s="45">
        <v>14</v>
      </c>
      <c r="Q4" s="45">
        <v>15</v>
      </c>
      <c r="R4" s="45"/>
      <c r="S4" s="7"/>
      <c r="T4" s="7"/>
      <c r="U4" s="45"/>
      <c r="V4" s="45">
        <v>1</v>
      </c>
      <c r="W4" s="45">
        <v>2</v>
      </c>
      <c r="X4" s="45">
        <v>3</v>
      </c>
      <c r="Y4" s="45">
        <v>4</v>
      </c>
      <c r="Z4" s="45">
        <v>5</v>
      </c>
      <c r="AA4" s="45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7"/>
      <c r="B5" s="39" t="s">
        <v>0</v>
      </c>
      <c r="C5" s="37">
        <v>8</v>
      </c>
      <c r="D5" s="36">
        <v>47</v>
      </c>
      <c r="E5" s="36">
        <v>5</v>
      </c>
      <c r="F5" s="36">
        <v>39</v>
      </c>
      <c r="G5" s="36">
        <v>47</v>
      </c>
      <c r="H5" s="36">
        <v>30</v>
      </c>
      <c r="I5" s="36">
        <v>45</v>
      </c>
      <c r="J5" s="36">
        <v>20</v>
      </c>
      <c r="K5" s="36">
        <v>17</v>
      </c>
      <c r="L5" s="36">
        <v>49</v>
      </c>
      <c r="M5" s="36">
        <v>29</v>
      </c>
      <c r="N5" s="36">
        <v>0</v>
      </c>
      <c r="O5" s="36">
        <v>26</v>
      </c>
      <c r="P5" s="36">
        <v>30</v>
      </c>
      <c r="Q5" s="36">
        <v>27</v>
      </c>
      <c r="R5" s="40">
        <f>SUM(C5:Q5)</f>
        <v>419</v>
      </c>
      <c r="S5" s="7"/>
      <c r="T5" s="7"/>
      <c r="U5" s="39" t="s">
        <v>0</v>
      </c>
      <c r="V5" s="37">
        <v>35</v>
      </c>
      <c r="W5" s="36">
        <v>7</v>
      </c>
      <c r="X5" s="36">
        <v>4</v>
      </c>
      <c r="Y5" s="36">
        <v>34</v>
      </c>
      <c r="Z5" s="36">
        <v>27</v>
      </c>
      <c r="AA5" s="40">
        <f>SUM(V5:Z5)</f>
        <v>107</v>
      </c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7"/>
      <c r="B6" s="39" t="s">
        <v>1</v>
      </c>
      <c r="C6" s="37">
        <v>97</v>
      </c>
      <c r="D6" s="36">
        <v>290</v>
      </c>
      <c r="E6" s="36">
        <v>78</v>
      </c>
      <c r="F6" s="36">
        <v>190</v>
      </c>
      <c r="G6" s="36">
        <v>271</v>
      </c>
      <c r="H6" s="36">
        <v>188</v>
      </c>
      <c r="I6" s="36">
        <v>303</v>
      </c>
      <c r="J6" s="36">
        <v>142</v>
      </c>
      <c r="K6" s="36">
        <v>118</v>
      </c>
      <c r="L6" s="36">
        <v>303</v>
      </c>
      <c r="M6" s="36">
        <v>165</v>
      </c>
      <c r="N6" s="36">
        <v>46</v>
      </c>
      <c r="O6" s="36">
        <v>119</v>
      </c>
      <c r="P6" s="36">
        <v>202</v>
      </c>
      <c r="Q6" s="36">
        <v>204</v>
      </c>
      <c r="R6" s="40">
        <f>SUM(C6:Q6)</f>
        <v>2716</v>
      </c>
      <c r="S6" s="7"/>
      <c r="T6" s="7"/>
      <c r="U6" s="39" t="s">
        <v>1</v>
      </c>
      <c r="V6" s="37">
        <v>67</v>
      </c>
      <c r="W6" s="36">
        <v>16</v>
      </c>
      <c r="X6" s="36">
        <v>8</v>
      </c>
      <c r="Y6" s="36">
        <v>72</v>
      </c>
      <c r="Z6" s="36">
        <v>50</v>
      </c>
      <c r="AA6" s="40">
        <f>SUM(V6:Z6)</f>
        <v>213</v>
      </c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6.2" x14ac:dyDescent="0.3">
      <c r="A7" s="7"/>
      <c r="B7" s="39" t="s">
        <v>33</v>
      </c>
      <c r="C7" s="37">
        <f>C5*C5</f>
        <v>64</v>
      </c>
      <c r="D7" s="37">
        <f t="shared" ref="D7:Q7" si="0">D5*D5</f>
        <v>2209</v>
      </c>
      <c r="E7" s="37">
        <f t="shared" si="0"/>
        <v>25</v>
      </c>
      <c r="F7" s="37">
        <f t="shared" si="0"/>
        <v>1521</v>
      </c>
      <c r="G7" s="37">
        <f t="shared" si="0"/>
        <v>2209</v>
      </c>
      <c r="H7" s="37">
        <f t="shared" si="0"/>
        <v>900</v>
      </c>
      <c r="I7" s="37">
        <f t="shared" si="0"/>
        <v>2025</v>
      </c>
      <c r="J7" s="37">
        <f t="shared" si="0"/>
        <v>400</v>
      </c>
      <c r="K7" s="37">
        <f t="shared" si="0"/>
        <v>289</v>
      </c>
      <c r="L7" s="37">
        <f t="shared" si="0"/>
        <v>2401</v>
      </c>
      <c r="M7" s="37">
        <f t="shared" si="0"/>
        <v>841</v>
      </c>
      <c r="N7" s="37">
        <f t="shared" si="0"/>
        <v>0</v>
      </c>
      <c r="O7" s="37">
        <f t="shared" si="0"/>
        <v>676</v>
      </c>
      <c r="P7" s="37">
        <f t="shared" si="0"/>
        <v>900</v>
      </c>
      <c r="Q7" s="37">
        <f t="shared" si="0"/>
        <v>729</v>
      </c>
      <c r="R7" s="40">
        <f>SUM(C7:Q7)</f>
        <v>15189</v>
      </c>
      <c r="S7" s="7"/>
      <c r="T7" s="7"/>
      <c r="U7" s="39" t="s">
        <v>33</v>
      </c>
      <c r="V7" s="37">
        <f>V5*V5</f>
        <v>1225</v>
      </c>
      <c r="W7" s="37">
        <f t="shared" ref="W7:Z7" si="1">W5*W5</f>
        <v>49</v>
      </c>
      <c r="X7" s="37">
        <f t="shared" si="1"/>
        <v>16</v>
      </c>
      <c r="Y7" s="37">
        <f t="shared" si="1"/>
        <v>1156</v>
      </c>
      <c r="Z7" s="37">
        <f t="shared" si="1"/>
        <v>729</v>
      </c>
      <c r="AA7" s="40">
        <f>SUM(V7:Z7)</f>
        <v>3175</v>
      </c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3">
      <c r="A8" s="7"/>
      <c r="B8" s="39"/>
      <c r="C8" s="36">
        <f>AVERAGE(C5:Q5)</f>
        <v>27.933333333333334</v>
      </c>
      <c r="D8" s="36">
        <f>AVERAGE(C5:Q5)</f>
        <v>27.933333333333334</v>
      </c>
      <c r="E8" s="36">
        <f>AVERAGE(C5:Q5)</f>
        <v>27.933333333333334</v>
      </c>
      <c r="F8" s="36">
        <f>AVERAGE(C5:Q5)</f>
        <v>27.933333333333334</v>
      </c>
      <c r="G8" s="36">
        <f>AVERAGE(C5:Q5)</f>
        <v>27.933333333333334</v>
      </c>
      <c r="H8" s="36">
        <f>AVERAGE(C5:Q5)</f>
        <v>27.933333333333334</v>
      </c>
      <c r="I8" s="36">
        <f>AVERAGE(C5:Q5)</f>
        <v>27.933333333333334</v>
      </c>
      <c r="J8" s="36">
        <f>AVERAGE(C5:Q5)</f>
        <v>27.933333333333334</v>
      </c>
      <c r="K8" s="36">
        <f>AVERAGE(C5:Q5)</f>
        <v>27.933333333333334</v>
      </c>
      <c r="L8" s="36">
        <f>AVERAGE(C5:Q5)</f>
        <v>27.933333333333334</v>
      </c>
      <c r="M8" s="36">
        <f>AVERAGE(C5:Q5)</f>
        <v>27.933333333333334</v>
      </c>
      <c r="N8" s="36">
        <f>AVERAGE(C5:Q5)</f>
        <v>27.933333333333334</v>
      </c>
      <c r="O8" s="36">
        <f>AVERAGE(C5:Q5)</f>
        <v>27.933333333333334</v>
      </c>
      <c r="P8" s="36">
        <f>AVERAGE(C5:Q5)</f>
        <v>27.933333333333334</v>
      </c>
      <c r="Q8" s="36">
        <f>AVERAGE(C5:Q5)</f>
        <v>27.933333333333334</v>
      </c>
      <c r="R8" s="40">
        <f>AVERAGE(C5:Q5)</f>
        <v>27.933333333333334</v>
      </c>
      <c r="S8" s="7"/>
      <c r="T8" s="7"/>
      <c r="U8" s="39"/>
      <c r="V8" s="36">
        <f>AVERAGE(V5:Z5)</f>
        <v>21.4</v>
      </c>
      <c r="W8" s="36">
        <f>AVERAGE(V5:Z5)</f>
        <v>21.4</v>
      </c>
      <c r="X8" s="36">
        <f>AVERAGE(V5:Z5)</f>
        <v>21.4</v>
      </c>
      <c r="Y8" s="36">
        <f>AVERAGE(V5:Z5)</f>
        <v>21.4</v>
      </c>
      <c r="Z8" s="36">
        <f>AVERAGE(V5:Z5)</f>
        <v>21.4</v>
      </c>
      <c r="AA8" s="40">
        <f>AVERAGE(V5:Z5)</f>
        <v>21.4</v>
      </c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3">
      <c r="A9" s="7"/>
      <c r="B9" s="39"/>
      <c r="C9" s="36">
        <f>AVERAGE(C6:Q6)</f>
        <v>181.06666666666666</v>
      </c>
      <c r="D9" s="36">
        <f>AVERAGE(C6:Q6)</f>
        <v>181.06666666666666</v>
      </c>
      <c r="E9" s="36">
        <f>AVERAGE(C6:Q6)</f>
        <v>181.06666666666666</v>
      </c>
      <c r="F9" s="36">
        <f>AVERAGE(C6:Q6)</f>
        <v>181.06666666666666</v>
      </c>
      <c r="G9" s="36">
        <f>AVERAGE(C6:Q6)</f>
        <v>181.06666666666666</v>
      </c>
      <c r="H9" s="36">
        <f>AVERAGE(C6:Q6)</f>
        <v>181.06666666666666</v>
      </c>
      <c r="I9" s="36">
        <f>AVERAGE(C6:Q6)</f>
        <v>181.06666666666666</v>
      </c>
      <c r="J9" s="36">
        <f>AVERAGE(C6:Q6)</f>
        <v>181.06666666666666</v>
      </c>
      <c r="K9" s="36">
        <f>AVERAGE(C6:Q6)</f>
        <v>181.06666666666666</v>
      </c>
      <c r="L9" s="36">
        <f>AVERAGE(C6:Q6)</f>
        <v>181.06666666666666</v>
      </c>
      <c r="M9" s="36">
        <f>AVERAGE(C6:Q6)</f>
        <v>181.06666666666666</v>
      </c>
      <c r="N9" s="36">
        <f>AVERAGE(C6:Q6)</f>
        <v>181.06666666666666</v>
      </c>
      <c r="O9" s="36">
        <f>AVERAGE(C6:Q6)</f>
        <v>181.06666666666666</v>
      </c>
      <c r="P9" s="36">
        <f>AVERAGE(C6:Q6)</f>
        <v>181.06666666666666</v>
      </c>
      <c r="Q9" s="36">
        <f>AVERAGE(C6:Q6)</f>
        <v>181.06666666666666</v>
      </c>
      <c r="R9" s="40">
        <f>AVERAGE(C6:Q6)</f>
        <v>181.06666666666666</v>
      </c>
      <c r="S9" s="7"/>
      <c r="T9" s="7"/>
      <c r="U9" s="39"/>
      <c r="V9" s="36">
        <f>AVERAGE(V6:Z6)</f>
        <v>42.6</v>
      </c>
      <c r="W9" s="36">
        <f>AVERAGE(V6:Z6)</f>
        <v>42.6</v>
      </c>
      <c r="X9" s="36">
        <f>AVERAGE(V6:Z6)</f>
        <v>42.6</v>
      </c>
      <c r="Y9" s="36">
        <f>AVERAGE(V6:Z6)</f>
        <v>42.6</v>
      </c>
      <c r="Z9" s="36">
        <f>AVERAGE(V6:Z6)</f>
        <v>42.6</v>
      </c>
      <c r="AA9" s="40">
        <f>AVERAGE(V6:Z6)</f>
        <v>42.6</v>
      </c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3">
      <c r="A10" s="7"/>
      <c r="B10" s="39"/>
      <c r="C10" s="36">
        <f>C5-C8</f>
        <v>-19.933333333333334</v>
      </c>
      <c r="D10" s="36">
        <f t="shared" ref="D10:Q10" si="2">D5-D8</f>
        <v>19.066666666666666</v>
      </c>
      <c r="E10" s="36">
        <f t="shared" si="2"/>
        <v>-22.933333333333334</v>
      </c>
      <c r="F10" s="36">
        <f t="shared" si="2"/>
        <v>11.066666666666666</v>
      </c>
      <c r="G10" s="36">
        <f t="shared" si="2"/>
        <v>19.066666666666666</v>
      </c>
      <c r="H10" s="36">
        <f t="shared" si="2"/>
        <v>2.0666666666666664</v>
      </c>
      <c r="I10" s="36">
        <f t="shared" si="2"/>
        <v>17.066666666666666</v>
      </c>
      <c r="J10" s="36">
        <f t="shared" si="2"/>
        <v>-7.9333333333333336</v>
      </c>
      <c r="K10" s="36">
        <f t="shared" si="2"/>
        <v>-10.933333333333334</v>
      </c>
      <c r="L10" s="36">
        <f t="shared" si="2"/>
        <v>21.066666666666666</v>
      </c>
      <c r="M10" s="36">
        <f t="shared" si="2"/>
        <v>1.0666666666666664</v>
      </c>
      <c r="N10" s="36">
        <f t="shared" si="2"/>
        <v>-27.933333333333334</v>
      </c>
      <c r="O10" s="36">
        <f t="shared" si="2"/>
        <v>-1.9333333333333336</v>
      </c>
      <c r="P10" s="36">
        <f t="shared" si="2"/>
        <v>2.0666666666666664</v>
      </c>
      <c r="Q10" s="36">
        <f t="shared" si="2"/>
        <v>-0.93333333333333357</v>
      </c>
      <c r="R10" s="40">
        <f t="shared" ref="R10:R15" si="3">SUM(C10:Q10)</f>
        <v>-3.5527136788005009E-15</v>
      </c>
      <c r="S10" s="7"/>
      <c r="T10" s="7"/>
      <c r="U10" s="39"/>
      <c r="V10" s="36">
        <f>V5-V8</f>
        <v>13.600000000000001</v>
      </c>
      <c r="W10" s="36">
        <f t="shared" ref="W10:Z10" si="4">W5-W8</f>
        <v>-14.399999999999999</v>
      </c>
      <c r="X10" s="36">
        <f t="shared" si="4"/>
        <v>-17.399999999999999</v>
      </c>
      <c r="Y10" s="36">
        <f t="shared" si="4"/>
        <v>12.600000000000001</v>
      </c>
      <c r="Z10" s="36">
        <f t="shared" si="4"/>
        <v>5.6000000000000014</v>
      </c>
      <c r="AA10" s="40">
        <f t="shared" ref="AA10:AA15" si="5">SUM(V10:Z10)</f>
        <v>7.1054273576010019E-15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7"/>
      <c r="B11" s="39"/>
      <c r="C11" s="36">
        <f>C6-C10</f>
        <v>116.93333333333334</v>
      </c>
      <c r="D11" s="36">
        <f t="shared" ref="D11:Q11" si="6">D6-D10</f>
        <v>270.93333333333334</v>
      </c>
      <c r="E11" s="36">
        <f t="shared" si="6"/>
        <v>100.93333333333334</v>
      </c>
      <c r="F11" s="36">
        <f t="shared" si="6"/>
        <v>178.93333333333334</v>
      </c>
      <c r="G11" s="36">
        <f t="shared" si="6"/>
        <v>251.93333333333334</v>
      </c>
      <c r="H11" s="36">
        <f t="shared" si="6"/>
        <v>185.93333333333334</v>
      </c>
      <c r="I11" s="36">
        <f t="shared" si="6"/>
        <v>285.93333333333334</v>
      </c>
      <c r="J11" s="36">
        <f t="shared" si="6"/>
        <v>149.93333333333334</v>
      </c>
      <c r="K11" s="36">
        <f t="shared" si="6"/>
        <v>128.93333333333334</v>
      </c>
      <c r="L11" s="36">
        <f t="shared" si="6"/>
        <v>281.93333333333334</v>
      </c>
      <c r="M11" s="36">
        <f t="shared" si="6"/>
        <v>163.93333333333334</v>
      </c>
      <c r="N11" s="36">
        <f t="shared" si="6"/>
        <v>73.933333333333337</v>
      </c>
      <c r="O11" s="36">
        <f t="shared" si="6"/>
        <v>120.93333333333334</v>
      </c>
      <c r="P11" s="36">
        <f t="shared" si="6"/>
        <v>199.93333333333334</v>
      </c>
      <c r="Q11" s="36">
        <f t="shared" si="6"/>
        <v>204.93333333333334</v>
      </c>
      <c r="R11" s="40">
        <f t="shared" si="3"/>
        <v>2716.0000000000005</v>
      </c>
      <c r="S11" s="7"/>
      <c r="T11" s="7"/>
      <c r="U11" s="39"/>
      <c r="V11" s="36">
        <f>V6-V10</f>
        <v>53.4</v>
      </c>
      <c r="W11" s="36">
        <f t="shared" ref="W11:Z11" si="7">W6-W10</f>
        <v>30.4</v>
      </c>
      <c r="X11" s="36">
        <f t="shared" si="7"/>
        <v>25.4</v>
      </c>
      <c r="Y11" s="36">
        <f t="shared" si="7"/>
        <v>59.4</v>
      </c>
      <c r="Z11" s="36">
        <f t="shared" si="7"/>
        <v>44.4</v>
      </c>
      <c r="AA11" s="40">
        <f t="shared" si="5"/>
        <v>213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3">
      <c r="A12" s="7"/>
      <c r="B12" s="39"/>
      <c r="C12" s="36">
        <f>C10*C11</f>
        <v>-2330.8711111111111</v>
      </c>
      <c r="D12" s="36">
        <f t="shared" ref="D12:Q12" si="8">D10*D11</f>
        <v>5165.7955555555554</v>
      </c>
      <c r="E12" s="36">
        <f t="shared" si="8"/>
        <v>-2314.7377777777779</v>
      </c>
      <c r="F12" s="36">
        <f t="shared" si="8"/>
        <v>1980.1955555555555</v>
      </c>
      <c r="G12" s="36">
        <f t="shared" si="8"/>
        <v>4803.528888888889</v>
      </c>
      <c r="H12" s="36">
        <f t="shared" si="8"/>
        <v>384.26222222222219</v>
      </c>
      <c r="I12" s="36">
        <f t="shared" si="8"/>
        <v>4879.9288888888887</v>
      </c>
      <c r="J12" s="36">
        <f t="shared" si="8"/>
        <v>-1189.4711111111112</v>
      </c>
      <c r="K12" s="36">
        <f t="shared" si="8"/>
        <v>-1409.6711111111113</v>
      </c>
      <c r="L12" s="36">
        <f t="shared" si="8"/>
        <v>5939.3955555555558</v>
      </c>
      <c r="M12" s="36">
        <f t="shared" si="8"/>
        <v>174.86222222222219</v>
      </c>
      <c r="N12" s="36">
        <f>N10*N11</f>
        <v>-2065.2044444444446</v>
      </c>
      <c r="O12" s="36">
        <f t="shared" si="8"/>
        <v>-233.80444444444447</v>
      </c>
      <c r="P12" s="36">
        <f t="shared" si="8"/>
        <v>413.19555555555553</v>
      </c>
      <c r="Q12" s="36">
        <f t="shared" si="8"/>
        <v>-191.27111111111117</v>
      </c>
      <c r="R12" s="40">
        <f t="shared" si="3"/>
        <v>14006.133333333333</v>
      </c>
      <c r="S12" s="7"/>
      <c r="T12" s="7"/>
      <c r="U12" s="39"/>
      <c r="V12" s="36">
        <f>V10*V11</f>
        <v>726.24</v>
      </c>
      <c r="W12" s="36">
        <f t="shared" ref="W12:Z12" si="9">W10*W11</f>
        <v>-437.75999999999993</v>
      </c>
      <c r="X12" s="36">
        <f t="shared" si="9"/>
        <v>-441.95999999999992</v>
      </c>
      <c r="Y12" s="36">
        <f t="shared" si="9"/>
        <v>748.44</v>
      </c>
      <c r="Z12" s="36">
        <f t="shared" si="9"/>
        <v>248.64000000000004</v>
      </c>
      <c r="AA12" s="40">
        <f t="shared" si="5"/>
        <v>843.60000000000036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3">
      <c r="A13" s="7"/>
      <c r="B13" s="39"/>
      <c r="C13" s="36">
        <f>(C5-C8)^2</f>
        <v>397.33777777777777</v>
      </c>
      <c r="D13" s="36">
        <f t="shared" ref="D13:Q13" si="10">(D5-D8)^2</f>
        <v>363.53777777777776</v>
      </c>
      <c r="E13" s="36">
        <f t="shared" si="10"/>
        <v>525.9377777777778</v>
      </c>
      <c r="F13" s="36">
        <f t="shared" si="10"/>
        <v>122.4711111111111</v>
      </c>
      <c r="G13" s="36">
        <f t="shared" si="10"/>
        <v>363.53777777777776</v>
      </c>
      <c r="H13" s="36">
        <f t="shared" si="10"/>
        <v>4.27111111111111</v>
      </c>
      <c r="I13" s="36">
        <f t="shared" si="10"/>
        <v>291.27111111111111</v>
      </c>
      <c r="J13" s="36">
        <f t="shared" si="10"/>
        <v>62.937777777777782</v>
      </c>
      <c r="K13" s="36">
        <f t="shared" si="10"/>
        <v>119.53777777777778</v>
      </c>
      <c r="L13" s="36">
        <f t="shared" si="10"/>
        <v>443.80444444444441</v>
      </c>
      <c r="M13" s="36">
        <f t="shared" si="10"/>
        <v>1.1377777777777773</v>
      </c>
      <c r="N13" s="36">
        <f t="shared" si="10"/>
        <v>780.27111111111117</v>
      </c>
      <c r="O13" s="36">
        <f t="shared" si="10"/>
        <v>3.7377777777777785</v>
      </c>
      <c r="P13" s="36">
        <f t="shared" si="10"/>
        <v>4.27111111111111</v>
      </c>
      <c r="Q13" s="36">
        <f t="shared" si="10"/>
        <v>0.8711111111111115</v>
      </c>
      <c r="R13" s="40">
        <f t="shared" si="3"/>
        <v>3484.9333333333334</v>
      </c>
      <c r="S13" s="7"/>
      <c r="T13" s="7"/>
      <c r="U13" s="39"/>
      <c r="V13" s="36">
        <f>(V5-V8)^2</f>
        <v>184.96000000000004</v>
      </c>
      <c r="W13" s="36">
        <f t="shared" ref="W13:Z13" si="11">(W5-W8)^2</f>
        <v>207.35999999999996</v>
      </c>
      <c r="X13" s="36">
        <f t="shared" si="11"/>
        <v>302.75999999999993</v>
      </c>
      <c r="Y13" s="36">
        <f t="shared" si="11"/>
        <v>158.76000000000005</v>
      </c>
      <c r="Z13" s="36">
        <f t="shared" si="11"/>
        <v>31.360000000000017</v>
      </c>
      <c r="AA13" s="40">
        <f t="shared" si="5"/>
        <v>885.19999999999993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3">
      <c r="A14" s="7"/>
      <c r="B14" s="39"/>
      <c r="C14" s="36">
        <f>(C6-C9)^2</f>
        <v>7067.2044444444437</v>
      </c>
      <c r="D14" s="36">
        <f t="shared" ref="D14:Q14" si="12">(D6-D9)^2</f>
        <v>11866.471111111112</v>
      </c>
      <c r="E14" s="36">
        <f t="shared" si="12"/>
        <v>10622.737777777777</v>
      </c>
      <c r="F14" s="36">
        <f t="shared" si="12"/>
        <v>79.804444444444513</v>
      </c>
      <c r="G14" s="36">
        <f t="shared" si="12"/>
        <v>8088.0044444444447</v>
      </c>
      <c r="H14" s="36">
        <f t="shared" si="12"/>
        <v>48.071111111111165</v>
      </c>
      <c r="I14" s="36">
        <f t="shared" si="12"/>
        <v>14867.737777777778</v>
      </c>
      <c r="J14" s="36">
        <f t="shared" si="12"/>
        <v>1526.2044444444441</v>
      </c>
      <c r="K14" s="36">
        <f t="shared" si="12"/>
        <v>3977.4044444444439</v>
      </c>
      <c r="L14" s="36">
        <f t="shared" si="12"/>
        <v>14867.737777777778</v>
      </c>
      <c r="M14" s="36">
        <f t="shared" si="12"/>
        <v>258.13777777777767</v>
      </c>
      <c r="N14" s="36">
        <f t="shared" si="12"/>
        <v>18243.004444444443</v>
      </c>
      <c r="O14" s="36">
        <f t="shared" si="12"/>
        <v>3852.2711111111107</v>
      </c>
      <c r="P14" s="36">
        <f t="shared" si="12"/>
        <v>438.20444444444462</v>
      </c>
      <c r="Q14" s="36">
        <f t="shared" si="12"/>
        <v>525.93777777777791</v>
      </c>
      <c r="R14" s="40">
        <f t="shared" si="3"/>
        <v>96328.933333333363</v>
      </c>
      <c r="S14" s="7"/>
      <c r="T14" s="7"/>
      <c r="U14" s="39"/>
      <c r="V14" s="36">
        <f>(V6-V9)^2</f>
        <v>595.3599999999999</v>
      </c>
      <c r="W14" s="36">
        <f t="shared" ref="W14:Z14" si="13">(W6-W9)^2</f>
        <v>707.56000000000006</v>
      </c>
      <c r="X14" s="36">
        <f t="shared" si="13"/>
        <v>1197.1600000000001</v>
      </c>
      <c r="Y14" s="36">
        <f t="shared" si="13"/>
        <v>864.3599999999999</v>
      </c>
      <c r="Z14" s="36">
        <f t="shared" si="13"/>
        <v>54.759999999999977</v>
      </c>
      <c r="AA14" s="40">
        <f t="shared" si="5"/>
        <v>3419.1999999999994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3">
      <c r="A15" s="7"/>
      <c r="B15" s="39" t="s">
        <v>32</v>
      </c>
      <c r="C15" s="36">
        <f>C5*C6</f>
        <v>776</v>
      </c>
      <c r="D15" s="36">
        <f t="shared" ref="D15:Q15" si="14">D5*D6</f>
        <v>13630</v>
      </c>
      <c r="E15" s="36">
        <f t="shared" si="14"/>
        <v>390</v>
      </c>
      <c r="F15" s="36">
        <f t="shared" si="14"/>
        <v>7410</v>
      </c>
      <c r="G15" s="36">
        <f t="shared" si="14"/>
        <v>12737</v>
      </c>
      <c r="H15" s="36">
        <f t="shared" si="14"/>
        <v>5640</v>
      </c>
      <c r="I15" s="36">
        <f t="shared" si="14"/>
        <v>13635</v>
      </c>
      <c r="J15" s="36">
        <f t="shared" si="14"/>
        <v>2840</v>
      </c>
      <c r="K15" s="36">
        <f t="shared" si="14"/>
        <v>2006</v>
      </c>
      <c r="L15" s="36">
        <f t="shared" si="14"/>
        <v>14847</v>
      </c>
      <c r="M15" s="36">
        <f t="shared" si="14"/>
        <v>4785</v>
      </c>
      <c r="N15" s="36">
        <f t="shared" si="14"/>
        <v>0</v>
      </c>
      <c r="O15" s="36">
        <f t="shared" si="14"/>
        <v>3094</v>
      </c>
      <c r="P15" s="36">
        <f t="shared" si="14"/>
        <v>6060</v>
      </c>
      <c r="Q15" s="36">
        <f t="shared" si="14"/>
        <v>5508</v>
      </c>
      <c r="R15" s="40">
        <f t="shared" si="3"/>
        <v>93358</v>
      </c>
      <c r="S15" s="7"/>
      <c r="T15" s="7"/>
      <c r="U15" s="39" t="s">
        <v>32</v>
      </c>
      <c r="V15" s="36">
        <f>V5*V6</f>
        <v>2345</v>
      </c>
      <c r="W15" s="36">
        <f t="shared" ref="W15:Z15" si="15">W5*W6</f>
        <v>112</v>
      </c>
      <c r="X15" s="36">
        <f t="shared" si="15"/>
        <v>32</v>
      </c>
      <c r="Y15" s="36">
        <f t="shared" si="15"/>
        <v>2448</v>
      </c>
      <c r="Z15" s="36">
        <f t="shared" si="15"/>
        <v>1350</v>
      </c>
      <c r="AA15" s="40">
        <f t="shared" si="5"/>
        <v>6287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3">
      <c r="A16" s="7"/>
      <c r="B16" s="41" t="s">
        <v>7</v>
      </c>
      <c r="C16" s="36">
        <f>(R7*R6-R5*R15)/(15*R7-R5*R5)</f>
        <v>40.86777365420668</v>
      </c>
      <c r="D16" s="36">
        <f>(R7*R6-R5*R15)/(15*R7-R5*R5)</f>
        <v>40.86777365420668</v>
      </c>
      <c r="E16" s="36">
        <f>(R7*R6-R5*R15)/(15*R7-R5*R5)</f>
        <v>40.86777365420668</v>
      </c>
      <c r="F16" s="36">
        <f>(R7*R6-R5*R15)/(15*R7-R5*R5)</f>
        <v>40.86777365420668</v>
      </c>
      <c r="G16" s="36">
        <f>(R7*R6-R5*R15)/(15*R7-R5*R5)</f>
        <v>40.86777365420668</v>
      </c>
      <c r="H16" s="36">
        <f>(R7*R6-R5*R15)/(15*R7-R5*R5)</f>
        <v>40.86777365420668</v>
      </c>
      <c r="I16" s="36">
        <f>(R7*R6-R5*R15)/(15*R7-R5*R5)</f>
        <v>40.86777365420668</v>
      </c>
      <c r="J16" s="36">
        <f>(R7*R6-R5*R15)/(15*R7-R5*R5)</f>
        <v>40.86777365420668</v>
      </c>
      <c r="K16" s="36">
        <f>(R7*R6-R5*R15)/(15*R7-R5*R5)</f>
        <v>40.86777365420668</v>
      </c>
      <c r="L16" s="36">
        <f>(R7*R6-R5*R15)/(15*R7-R5*R5)</f>
        <v>40.86777365420668</v>
      </c>
      <c r="M16" s="36">
        <f>(R7*R6-R5*R15)/(15*R7-R5*R5)</f>
        <v>40.86777365420668</v>
      </c>
      <c r="N16" s="36">
        <f>(R7*R6-R5*R15)/(15*R7-R5*R5)</f>
        <v>40.86777365420668</v>
      </c>
      <c r="O16" s="36">
        <f>(R7*R6-R5*R15)/(15*R7-R5*R5)</f>
        <v>40.86777365420668</v>
      </c>
      <c r="P16" s="36">
        <f>(R7*R6-R5*R15)/(15*R7-R5*R5)</f>
        <v>40.86777365420668</v>
      </c>
      <c r="Q16" s="36">
        <f>(R7*R6-R5*R15)/(15*R7-R5*R5)</f>
        <v>40.86777365420668</v>
      </c>
      <c r="R16" s="40">
        <f>(R7*R6-R5*R15)/(Q4*R7-R5*R5)</f>
        <v>40.86777365420668</v>
      </c>
      <c r="S16" s="7"/>
      <c r="T16" s="7"/>
      <c r="U16" s="41" t="s">
        <v>7</v>
      </c>
      <c r="V16" s="36">
        <f>(AA7*AA6-AA5*AA15)/(15*AA7-AA5*AA5)</f>
        <v>9.8573639982308711E-2</v>
      </c>
      <c r="W16" s="36">
        <f>(AA7*AA6-AA5*AA15)/(15*AA7-AA5*AA5)</f>
        <v>9.8573639982308711E-2</v>
      </c>
      <c r="X16" s="36">
        <f>(AA7*AA6-AA5*AA15)/(15*AA7-AA5*AA5)</f>
        <v>9.8573639982308711E-2</v>
      </c>
      <c r="Y16" s="36">
        <f>(AA7*AA6-AA5*AA15)/(15*AA7-AA5*AA5)</f>
        <v>9.8573639982308711E-2</v>
      </c>
      <c r="Z16" s="36">
        <f>(AA7*AA6-AA5*AA15)/(15*AA7-AA5*AA5)</f>
        <v>9.8573639982308711E-2</v>
      </c>
      <c r="AA16" s="40">
        <f>(AA7*AA6-AA5*AA15)/(Z4*AA7-AA5*AA5)</f>
        <v>0.80569362855851789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">
      <c r="A17" s="7"/>
      <c r="B17" s="41" t="s">
        <v>8</v>
      </c>
      <c r="C17" s="36">
        <f>(15*R15-R5*R6)/(15*R7-R5*R5)</f>
        <v>5.0190534491334127</v>
      </c>
      <c r="D17" s="36">
        <f>(15*R15-R5*R6)/(15*R7-R5*R5)</f>
        <v>5.0190534491334127</v>
      </c>
      <c r="E17" s="36">
        <f>(15*R15-R5*R6)/(15*R7-R5*R5)</f>
        <v>5.0190534491334127</v>
      </c>
      <c r="F17" s="36">
        <f>(15*R15-R5*R6)/(15*R7-R5*R5)</f>
        <v>5.0190534491334127</v>
      </c>
      <c r="G17" s="36">
        <f>(15*R15-R5*R6)/(15*R7-R5*R5)</f>
        <v>5.0190534491334127</v>
      </c>
      <c r="H17" s="36">
        <f>(15*R15-R5*R6)/(15*R7-R5*R5)</f>
        <v>5.0190534491334127</v>
      </c>
      <c r="I17" s="36">
        <f>(15*R15-R5*R6)/(15*R7-R5*R5)</f>
        <v>5.0190534491334127</v>
      </c>
      <c r="J17" s="36">
        <f>(15*R15-R5*R6)/(15*R7-R5*R5)</f>
        <v>5.0190534491334127</v>
      </c>
      <c r="K17" s="36">
        <f>(15*R15-R5*R6)/(15*R7-R5*R5)</f>
        <v>5.0190534491334127</v>
      </c>
      <c r="L17" s="36">
        <f>(15*R15-R5*R6)/(15*R7-R5*R5)</f>
        <v>5.0190534491334127</v>
      </c>
      <c r="M17" s="36">
        <f>(15*R15-R5*R6)/(15*R7-R5*R5)</f>
        <v>5.0190534491334127</v>
      </c>
      <c r="N17" s="36">
        <f>(15*R15-R5*R6)/(15*R7-R5*R5)</f>
        <v>5.0190534491334127</v>
      </c>
      <c r="O17" s="36">
        <f>(15*R15-R5*R6)/(15*R7-R5*R5)</f>
        <v>5.0190534491334127</v>
      </c>
      <c r="P17" s="36">
        <f>(15*R15-R5*R6)/(15*R7-R5*R5)</f>
        <v>5.0190534491334127</v>
      </c>
      <c r="Q17" s="36">
        <f>(15*R15-R5*R6)/(15*R7-R5*R5)</f>
        <v>5.0190534491334127</v>
      </c>
      <c r="R17" s="40">
        <f>(Q4*R15-R5*R6)/(Q4*R7-R5*R5)</f>
        <v>5.0190534491334127</v>
      </c>
      <c r="S17" s="7"/>
      <c r="T17" s="7"/>
      <c r="U17" s="41" t="s">
        <v>8</v>
      </c>
      <c r="V17" s="36">
        <f>(15*AA15-AA5*AA6)/(15*AA7-AA5*AA5)</f>
        <v>1.9768354710305174</v>
      </c>
      <c r="W17" s="36">
        <f>(15*AA15-AA5*AA6)/(15*AA7-AA5*AA5)</f>
        <v>1.9768354710305174</v>
      </c>
      <c r="X17" s="36">
        <f>(15*AA15-AA5*AA6)/(15*AA7-AA5*AA5)</f>
        <v>1.9768354710305174</v>
      </c>
      <c r="Y17" s="36">
        <f>(15*AA15-AA5*AA6)/(15*AA7-AA5*AA5)</f>
        <v>1.9768354710305174</v>
      </c>
      <c r="Z17" s="36">
        <f>(15*AA15-AA5*AA6)/(15*AA7-AA5*AA5)</f>
        <v>1.9768354710305174</v>
      </c>
      <c r="AA17" s="40">
        <f>(Z4*AA15-AA5*AA6)/(Z4*AA7-AA5*AA5)</f>
        <v>1.9530049706281067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6.2" x14ac:dyDescent="0.3">
      <c r="A18" s="7"/>
      <c r="B18" s="39" t="s">
        <v>34</v>
      </c>
      <c r="C18" s="36">
        <f>(C16+C17*C5-C6)^2</f>
        <v>255.35396817762427</v>
      </c>
      <c r="D18" s="36">
        <f t="shared" ref="D18:Q18" si="16">(D16+D17*D5-D6)^2</f>
        <v>175.2106037793684</v>
      </c>
      <c r="E18" s="36">
        <f t="shared" si="16"/>
        <v>144.88838437811222</v>
      </c>
      <c r="F18" s="36">
        <f t="shared" si="16"/>
        <v>2172.5720993820537</v>
      </c>
      <c r="G18" s="36">
        <f t="shared" si="16"/>
        <v>33.215462791497657</v>
      </c>
      <c r="H18" s="36">
        <f t="shared" si="16"/>
        <v>11.829315030047599</v>
      </c>
      <c r="I18" s="36">
        <f t="shared" si="16"/>
        <v>1315.8626483609899</v>
      </c>
      <c r="J18" s="36">
        <f t="shared" si="16"/>
        <v>0.5642373841769931</v>
      </c>
      <c r="K18" s="36">
        <f t="shared" si="16"/>
        <v>67.103658731693443</v>
      </c>
      <c r="L18" s="36">
        <f t="shared" si="16"/>
        <v>262.3948796990033</v>
      </c>
      <c r="M18" s="36">
        <f t="shared" si="16"/>
        <v>458.8302665163684</v>
      </c>
      <c r="N18" s="36">
        <f t="shared" si="16"/>
        <v>26.33974726445506</v>
      </c>
      <c r="O18" s="36">
        <f t="shared" si="16"/>
        <v>2741.9008740997147</v>
      </c>
      <c r="P18" s="36">
        <f t="shared" si="16"/>
        <v>111.52675544019392</v>
      </c>
      <c r="Q18" s="36">
        <f t="shared" si="16"/>
        <v>762.74194994223808</v>
      </c>
      <c r="R18" s="40">
        <f>SUM(C18:Q18)</f>
        <v>8540.3348509775369</v>
      </c>
      <c r="S18" s="7"/>
      <c r="T18" s="7"/>
      <c r="U18" s="39" t="s">
        <v>34</v>
      </c>
      <c r="V18" s="36">
        <f>(V16+V17*V5-V6)^2</f>
        <v>5.2340980509850912</v>
      </c>
      <c r="W18" s="36">
        <f t="shared" ref="W18:Z18" si="17">(W16+W17*W5-W6)^2</f>
        <v>4.258354421286195</v>
      </c>
      <c r="X18" s="36">
        <f t="shared" si="17"/>
        <v>3.4993425429472021E-5</v>
      </c>
      <c r="Y18" s="36">
        <f t="shared" si="17"/>
        <v>21.986911795637369</v>
      </c>
      <c r="Z18" s="36">
        <f t="shared" si="17"/>
        <v>12.062641428577251</v>
      </c>
      <c r="AA18" s="40">
        <f>SUM(V18:Z18)</f>
        <v>43.542040689911332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3">
      <c r="A19" s="7"/>
      <c r="B19" s="41" t="s">
        <v>30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40">
        <f>CORREL(C5:Q5,C6:Q6)</f>
        <v>0.95464231813490363</v>
      </c>
      <c r="S19" s="7"/>
      <c r="T19" s="7"/>
      <c r="U19" s="41" t="s">
        <v>30</v>
      </c>
      <c r="V19" s="36"/>
      <c r="W19" s="36"/>
      <c r="X19" s="36"/>
      <c r="Y19" s="36"/>
      <c r="Z19" s="36"/>
      <c r="AA19" s="40">
        <f>CORREL(V5:Z5,V6:Z6)</f>
        <v>0.99371489325654383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3">
      <c r="A20" s="7"/>
      <c r="B20" s="39" t="s">
        <v>11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0">
        <f>R18/Q4</f>
        <v>569.35565673183578</v>
      </c>
      <c r="S20" s="7"/>
      <c r="T20" s="7"/>
      <c r="U20" s="39" t="s">
        <v>11</v>
      </c>
      <c r="V20" s="36"/>
      <c r="W20" s="36"/>
      <c r="X20" s="36"/>
      <c r="Y20" s="36"/>
      <c r="Z20" s="36"/>
      <c r="AA20" s="40">
        <f>AA18/Z4</f>
        <v>8.708408137982266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3">
      <c r="A21" s="7"/>
      <c r="B21" s="42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40">
        <f>_xlfn.STDEV.P(C5:Q5)</f>
        <v>15.242338694862049</v>
      </c>
      <c r="S21" s="7"/>
      <c r="T21" s="7"/>
      <c r="U21" s="42"/>
      <c r="V21" s="36"/>
      <c r="W21" s="36"/>
      <c r="X21" s="36"/>
      <c r="Y21" s="36"/>
      <c r="Z21" s="36"/>
      <c r="AA21" s="40">
        <f>_xlfn.STDEV.P(V5:Z5)</f>
        <v>13.305637902783918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3">
      <c r="A22" s="7"/>
      <c r="B22" s="42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40">
        <f>_xlfn.STDEV.P(C6:Q6)</f>
        <v>80.136938354849121</v>
      </c>
      <c r="S22" s="7"/>
      <c r="T22" s="7"/>
      <c r="U22" s="42"/>
      <c r="V22" s="36"/>
      <c r="W22" s="36"/>
      <c r="X22" s="36"/>
      <c r="Y22" s="36"/>
      <c r="Z22" s="36"/>
      <c r="AA22" s="40">
        <f>_xlfn.STDEV.P(V6:Z6)</f>
        <v>26.150334605889846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6.2" x14ac:dyDescent="0.3">
      <c r="A23" s="7"/>
      <c r="B23" s="39" t="s">
        <v>48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40">
        <f>RSQ(C5:Q5,C6:Q6)</f>
        <v>0.91134195557398212</v>
      </c>
      <c r="S23" s="7"/>
      <c r="T23" s="7"/>
      <c r="U23" s="39" t="s">
        <v>48</v>
      </c>
      <c r="V23" s="36"/>
      <c r="W23" s="36"/>
      <c r="X23" s="36"/>
      <c r="Y23" s="36"/>
      <c r="Z23" s="36"/>
      <c r="AA23" s="40">
        <f>RSQ(V5:Z5,V6:Z6)</f>
        <v>0.98746928907986431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3">
      <c r="A24" s="7"/>
      <c r="B24" s="3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3">
      <c r="A25" s="7"/>
      <c r="B25" s="3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3">
      <c r="A30" s="7"/>
      <c r="B30" s="45"/>
      <c r="C30" s="45">
        <v>1</v>
      </c>
      <c r="D30" s="45">
        <v>2</v>
      </c>
      <c r="E30" s="45">
        <v>3</v>
      </c>
      <c r="F30" s="45">
        <v>4</v>
      </c>
      <c r="G30" s="45">
        <v>5</v>
      </c>
      <c r="H30" s="45">
        <v>6</v>
      </c>
      <c r="I30" s="45">
        <v>7</v>
      </c>
      <c r="J30" s="45">
        <v>8</v>
      </c>
      <c r="K30" s="45">
        <v>9</v>
      </c>
      <c r="L30" s="45">
        <v>10</v>
      </c>
      <c r="M30" s="45"/>
      <c r="N30" s="7"/>
      <c r="O30" s="7"/>
      <c r="P30" s="7"/>
      <c r="Q30" s="45"/>
      <c r="R30" s="45">
        <v>1</v>
      </c>
      <c r="S30" s="45">
        <v>2</v>
      </c>
      <c r="T30" s="45">
        <v>3</v>
      </c>
      <c r="U30" s="45">
        <v>4</v>
      </c>
      <c r="V30" s="45">
        <v>5</v>
      </c>
      <c r="W30" s="45">
        <v>6</v>
      </c>
      <c r="X30" s="45">
        <v>7</v>
      </c>
      <c r="Y30" s="45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3">
      <c r="A31" s="7"/>
      <c r="B31" s="39" t="s">
        <v>0</v>
      </c>
      <c r="C31" s="56">
        <v>15</v>
      </c>
      <c r="D31" s="36">
        <v>5</v>
      </c>
      <c r="E31" s="36">
        <v>26</v>
      </c>
      <c r="F31" s="36">
        <v>23</v>
      </c>
      <c r="G31" s="36">
        <v>31</v>
      </c>
      <c r="H31" s="36">
        <v>12</v>
      </c>
      <c r="I31" s="36">
        <v>8</v>
      </c>
      <c r="J31" s="36">
        <v>29</v>
      </c>
      <c r="K31" s="36">
        <v>28</v>
      </c>
      <c r="L31" s="36">
        <v>23</v>
      </c>
      <c r="M31" s="40">
        <f>SUM(C31:L31)</f>
        <v>200</v>
      </c>
      <c r="N31" s="7"/>
      <c r="O31" s="7"/>
      <c r="P31" s="7"/>
      <c r="Q31" s="39" t="s">
        <v>0</v>
      </c>
      <c r="R31" s="37">
        <v>10</v>
      </c>
      <c r="S31" s="36">
        <v>6</v>
      </c>
      <c r="T31" s="36">
        <v>12</v>
      </c>
      <c r="U31" s="36">
        <v>27</v>
      </c>
      <c r="V31" s="36">
        <v>22</v>
      </c>
      <c r="W31" s="36">
        <v>18</v>
      </c>
      <c r="X31" s="36">
        <v>43</v>
      </c>
      <c r="Y31" s="40">
        <f>SUM(R31:X31)</f>
        <v>138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3">
      <c r="A32" s="7"/>
      <c r="B32" s="39" t="s">
        <v>1</v>
      </c>
      <c r="C32" s="56">
        <v>73</v>
      </c>
      <c r="D32" s="36">
        <v>-45</v>
      </c>
      <c r="E32" s="36">
        <v>23</v>
      </c>
      <c r="F32" s="36">
        <v>64</v>
      </c>
      <c r="G32" s="36">
        <v>76</v>
      </c>
      <c r="H32" s="36">
        <v>21</v>
      </c>
      <c r="I32" s="36">
        <v>-27</v>
      </c>
      <c r="J32" s="36">
        <v>92</v>
      </c>
      <c r="K32" s="36">
        <v>149</v>
      </c>
      <c r="L32" s="36">
        <v>13</v>
      </c>
      <c r="M32" s="40">
        <f>SUM(C32:L32)</f>
        <v>439</v>
      </c>
      <c r="N32" s="7"/>
      <c r="O32" s="7"/>
      <c r="P32" s="7"/>
      <c r="Q32" s="39" t="s">
        <v>1</v>
      </c>
      <c r="R32" s="37">
        <v>39</v>
      </c>
      <c r="S32" s="36">
        <v>-5</v>
      </c>
      <c r="T32" s="36">
        <v>50</v>
      </c>
      <c r="U32" s="36">
        <v>90</v>
      </c>
      <c r="V32" s="36">
        <v>86</v>
      </c>
      <c r="W32" s="36">
        <v>47</v>
      </c>
      <c r="X32" s="36">
        <v>152</v>
      </c>
      <c r="Y32" s="40">
        <f>SUM(R32:X32)</f>
        <v>459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6.2" x14ac:dyDescent="0.3">
      <c r="A33" s="7"/>
      <c r="B33" s="39" t="s">
        <v>33</v>
      </c>
      <c r="C33" s="37">
        <f>C31*C31</f>
        <v>225</v>
      </c>
      <c r="D33" s="37">
        <f t="shared" ref="D33:L33" si="18">D31*D31</f>
        <v>25</v>
      </c>
      <c r="E33" s="37">
        <f t="shared" si="18"/>
        <v>676</v>
      </c>
      <c r="F33" s="37">
        <f t="shared" si="18"/>
        <v>529</v>
      </c>
      <c r="G33" s="37">
        <f t="shared" si="18"/>
        <v>961</v>
      </c>
      <c r="H33" s="37">
        <f t="shared" si="18"/>
        <v>144</v>
      </c>
      <c r="I33" s="37">
        <f t="shared" si="18"/>
        <v>64</v>
      </c>
      <c r="J33" s="37">
        <f t="shared" si="18"/>
        <v>841</v>
      </c>
      <c r="K33" s="37">
        <f t="shared" si="18"/>
        <v>784</v>
      </c>
      <c r="L33" s="37">
        <f t="shared" si="18"/>
        <v>529</v>
      </c>
      <c r="M33" s="40">
        <f>SUM(C33:L33)</f>
        <v>4778</v>
      </c>
      <c r="N33" s="7"/>
      <c r="O33" s="7"/>
      <c r="P33" s="7"/>
      <c r="Q33" s="39" t="s">
        <v>33</v>
      </c>
      <c r="R33" s="37">
        <f>R31*R31</f>
        <v>100</v>
      </c>
      <c r="S33" s="37">
        <f t="shared" ref="S33:X33" si="19">S31*S31</f>
        <v>36</v>
      </c>
      <c r="T33" s="37">
        <f t="shared" si="19"/>
        <v>144</v>
      </c>
      <c r="U33" s="37">
        <f t="shared" si="19"/>
        <v>729</v>
      </c>
      <c r="V33" s="37">
        <f t="shared" si="19"/>
        <v>484</v>
      </c>
      <c r="W33" s="37">
        <f t="shared" si="19"/>
        <v>324</v>
      </c>
      <c r="X33" s="37">
        <f t="shared" si="19"/>
        <v>1849</v>
      </c>
      <c r="Y33" s="40">
        <f>SUM(R33:X33)</f>
        <v>3666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3">
      <c r="A34" s="7"/>
      <c r="B34" s="39"/>
      <c r="C34" s="36">
        <f>AVERAGE(C31:L31)</f>
        <v>20</v>
      </c>
      <c r="D34" s="36">
        <f>AVERAGE(C31:L31)</f>
        <v>20</v>
      </c>
      <c r="E34" s="36">
        <f>AVERAGE(C31:L31)</f>
        <v>20</v>
      </c>
      <c r="F34" s="36">
        <f>AVERAGE(C31:L31)</f>
        <v>20</v>
      </c>
      <c r="G34" s="36">
        <f>AVERAGE(C31:L31)</f>
        <v>20</v>
      </c>
      <c r="H34" s="36">
        <f>AVERAGE(C31:L31)</f>
        <v>20</v>
      </c>
      <c r="I34" s="36">
        <f>AVERAGE(C31:L31)</f>
        <v>20</v>
      </c>
      <c r="J34" s="36">
        <f>AVERAGE(C31:L31)</f>
        <v>20</v>
      </c>
      <c r="K34" s="36">
        <f>AVERAGE(C31:L31)</f>
        <v>20</v>
      </c>
      <c r="L34" s="36">
        <f>AVERAGE(C31:L31)</f>
        <v>20</v>
      </c>
      <c r="M34" s="40">
        <f>AVERAGE(C31:L31)</f>
        <v>20</v>
      </c>
      <c r="N34" s="7"/>
      <c r="O34" s="7"/>
      <c r="P34" s="7"/>
      <c r="Q34" s="39"/>
      <c r="R34" s="36">
        <f>AVERAGE(R31:X31)</f>
        <v>19.714285714285715</v>
      </c>
      <c r="S34" s="36">
        <f>AVERAGE(R31:X31)</f>
        <v>19.714285714285715</v>
      </c>
      <c r="T34" s="36">
        <f>AVERAGE(R31:X31)</f>
        <v>19.714285714285715</v>
      </c>
      <c r="U34" s="36">
        <f>AVERAGE(R31:X31)</f>
        <v>19.714285714285715</v>
      </c>
      <c r="V34" s="36">
        <f>AVERAGE(R31:X31)</f>
        <v>19.714285714285715</v>
      </c>
      <c r="W34" s="36">
        <f>AVERAGE(R31:X31)</f>
        <v>19.714285714285715</v>
      </c>
      <c r="X34" s="36">
        <f>AVERAGE(R31:X31)</f>
        <v>19.714285714285715</v>
      </c>
      <c r="Y34" s="40">
        <f>AVERAGE(R31:X31)</f>
        <v>19.714285714285715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3">
      <c r="A35" s="7"/>
      <c r="B35" s="39"/>
      <c r="C35" s="36">
        <f>AVERAGE(C32:L32)</f>
        <v>43.9</v>
      </c>
      <c r="D35" s="36">
        <f>AVERAGE(C32:L32)</f>
        <v>43.9</v>
      </c>
      <c r="E35" s="36">
        <f>AVERAGE(C32:L32)</f>
        <v>43.9</v>
      </c>
      <c r="F35" s="36">
        <f>AVERAGE(C32:L32)</f>
        <v>43.9</v>
      </c>
      <c r="G35" s="36">
        <f>AVERAGE(C32:L32)</f>
        <v>43.9</v>
      </c>
      <c r="H35" s="36">
        <f>AVERAGE(C32:L32)</f>
        <v>43.9</v>
      </c>
      <c r="I35" s="36">
        <f>AVERAGE(C32:L32)</f>
        <v>43.9</v>
      </c>
      <c r="J35" s="36">
        <f>AVERAGE(C32:L32)</f>
        <v>43.9</v>
      </c>
      <c r="K35" s="36">
        <f>AVERAGE(C32:L32)</f>
        <v>43.9</v>
      </c>
      <c r="L35" s="36">
        <f>AVERAGE(C32:L32)</f>
        <v>43.9</v>
      </c>
      <c r="M35" s="40">
        <f>AVERAGE(C32:L32)</f>
        <v>43.9</v>
      </c>
      <c r="N35" s="7"/>
      <c r="O35" s="7"/>
      <c r="P35" s="7"/>
      <c r="Q35" s="39"/>
      <c r="R35" s="36">
        <f>AVERAGE(R32:X32)</f>
        <v>65.571428571428569</v>
      </c>
      <c r="S35" s="36">
        <f>AVERAGE(R32:X32)</f>
        <v>65.571428571428569</v>
      </c>
      <c r="T35" s="36">
        <f>AVERAGE(R32:X32)</f>
        <v>65.571428571428569</v>
      </c>
      <c r="U35" s="36">
        <f>AVERAGE(R32:X32)</f>
        <v>65.571428571428569</v>
      </c>
      <c r="V35" s="36">
        <f>AVERAGE(R32:X32)</f>
        <v>65.571428571428569</v>
      </c>
      <c r="W35" s="36">
        <f>AVERAGE(R32:X32)</f>
        <v>65.571428571428569</v>
      </c>
      <c r="X35" s="36">
        <f>AVERAGE(R32:X32)</f>
        <v>65.571428571428569</v>
      </c>
      <c r="Y35" s="40">
        <f>AVERAGE(R32:X32)</f>
        <v>65.571428571428569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3">
      <c r="A36" s="7"/>
      <c r="B36" s="39"/>
      <c r="C36" s="36">
        <f>C31-C34</f>
        <v>-5</v>
      </c>
      <c r="D36" s="36">
        <f t="shared" ref="D36:L36" si="20">D31-D34</f>
        <v>-15</v>
      </c>
      <c r="E36" s="36">
        <f t="shared" si="20"/>
        <v>6</v>
      </c>
      <c r="F36" s="36">
        <f t="shared" si="20"/>
        <v>3</v>
      </c>
      <c r="G36" s="36">
        <f t="shared" si="20"/>
        <v>11</v>
      </c>
      <c r="H36" s="36">
        <f t="shared" si="20"/>
        <v>-8</v>
      </c>
      <c r="I36" s="36">
        <f t="shared" si="20"/>
        <v>-12</v>
      </c>
      <c r="J36" s="36">
        <f t="shared" si="20"/>
        <v>9</v>
      </c>
      <c r="K36" s="36">
        <f t="shared" si="20"/>
        <v>8</v>
      </c>
      <c r="L36" s="36">
        <f t="shared" si="20"/>
        <v>3</v>
      </c>
      <c r="M36" s="40">
        <f t="shared" ref="M36:M41" si="21">SUM(C36:L36)</f>
        <v>0</v>
      </c>
      <c r="N36" s="7"/>
      <c r="O36" s="7"/>
      <c r="P36" s="7"/>
      <c r="Q36" s="39"/>
      <c r="R36" s="36">
        <f>R31-R34</f>
        <v>-9.7142857142857153</v>
      </c>
      <c r="S36" s="36">
        <f t="shared" ref="S36:X36" si="22">S31-S34</f>
        <v>-13.714285714285715</v>
      </c>
      <c r="T36" s="36">
        <f t="shared" si="22"/>
        <v>-7.7142857142857153</v>
      </c>
      <c r="U36" s="36">
        <f t="shared" si="22"/>
        <v>7.2857142857142847</v>
      </c>
      <c r="V36" s="36">
        <f t="shared" si="22"/>
        <v>2.2857142857142847</v>
      </c>
      <c r="W36" s="36">
        <f t="shared" si="22"/>
        <v>-1.7142857142857153</v>
      </c>
      <c r="X36" s="36">
        <f t="shared" si="22"/>
        <v>23.285714285714285</v>
      </c>
      <c r="Y36" s="40">
        <f t="shared" ref="Y36:Y41" si="23">SUM(R36:X36)</f>
        <v>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">
      <c r="A37" s="7"/>
      <c r="B37" s="39"/>
      <c r="C37" s="36">
        <f>C32-C36</f>
        <v>78</v>
      </c>
      <c r="D37" s="36">
        <f t="shared" ref="D37:L37" si="24">D32-D36</f>
        <v>-30</v>
      </c>
      <c r="E37" s="36">
        <f t="shared" si="24"/>
        <v>17</v>
      </c>
      <c r="F37" s="36">
        <f t="shared" si="24"/>
        <v>61</v>
      </c>
      <c r="G37" s="36">
        <f t="shared" si="24"/>
        <v>65</v>
      </c>
      <c r="H37" s="36">
        <f t="shared" si="24"/>
        <v>29</v>
      </c>
      <c r="I37" s="36">
        <f t="shared" si="24"/>
        <v>-15</v>
      </c>
      <c r="J37" s="36">
        <f t="shared" si="24"/>
        <v>83</v>
      </c>
      <c r="K37" s="36">
        <f t="shared" si="24"/>
        <v>141</v>
      </c>
      <c r="L37" s="36">
        <f t="shared" si="24"/>
        <v>10</v>
      </c>
      <c r="M37" s="40">
        <f t="shared" si="21"/>
        <v>439</v>
      </c>
      <c r="N37" s="7"/>
      <c r="O37" s="7"/>
      <c r="P37" s="7"/>
      <c r="Q37" s="39"/>
      <c r="R37" s="36">
        <f>R32-R36</f>
        <v>48.714285714285715</v>
      </c>
      <c r="S37" s="36">
        <f t="shared" ref="S37:X37" si="25">S32-S36</f>
        <v>8.7142857142857153</v>
      </c>
      <c r="T37" s="36">
        <f t="shared" si="25"/>
        <v>57.714285714285715</v>
      </c>
      <c r="U37" s="36">
        <f t="shared" si="25"/>
        <v>82.714285714285722</v>
      </c>
      <c r="V37" s="36">
        <f t="shared" si="25"/>
        <v>83.714285714285722</v>
      </c>
      <c r="W37" s="36">
        <f t="shared" si="25"/>
        <v>48.714285714285715</v>
      </c>
      <c r="X37" s="36">
        <f t="shared" si="25"/>
        <v>128.71428571428572</v>
      </c>
      <c r="Y37" s="40">
        <f t="shared" si="23"/>
        <v>459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3">
      <c r="A38" s="7"/>
      <c r="B38" s="39"/>
      <c r="C38" s="36">
        <f>C36*C37</f>
        <v>-390</v>
      </c>
      <c r="D38" s="36">
        <f t="shared" ref="D38:L38" si="26">D36*D37</f>
        <v>450</v>
      </c>
      <c r="E38" s="36">
        <f t="shared" si="26"/>
        <v>102</v>
      </c>
      <c r="F38" s="36">
        <f t="shared" si="26"/>
        <v>183</v>
      </c>
      <c r="G38" s="36">
        <f t="shared" si="26"/>
        <v>715</v>
      </c>
      <c r="H38" s="36">
        <f t="shared" si="26"/>
        <v>-232</v>
      </c>
      <c r="I38" s="36">
        <f t="shared" si="26"/>
        <v>180</v>
      </c>
      <c r="J38" s="36">
        <f t="shared" si="26"/>
        <v>747</v>
      </c>
      <c r="K38" s="36">
        <f t="shared" si="26"/>
        <v>1128</v>
      </c>
      <c r="L38" s="36">
        <f t="shared" si="26"/>
        <v>30</v>
      </c>
      <c r="M38" s="40">
        <f t="shared" si="21"/>
        <v>2913</v>
      </c>
      <c r="N38" s="7"/>
      <c r="O38" s="7"/>
      <c r="P38" s="7"/>
      <c r="Q38" s="39"/>
      <c r="R38" s="36">
        <f>R36*R37</f>
        <v>-473.22448979591843</v>
      </c>
      <c r="S38" s="36">
        <f t="shared" ref="S38:X38" si="27">S36*S37</f>
        <v>-119.51020408163268</v>
      </c>
      <c r="T38" s="36">
        <f t="shared" si="27"/>
        <v>-445.22448979591843</v>
      </c>
      <c r="U38" s="36">
        <f t="shared" si="27"/>
        <v>602.63265306122446</v>
      </c>
      <c r="V38" s="36">
        <f t="shared" si="27"/>
        <v>191.34693877551013</v>
      </c>
      <c r="W38" s="36">
        <f t="shared" si="27"/>
        <v>-83.510204081632708</v>
      </c>
      <c r="X38" s="36">
        <f t="shared" si="27"/>
        <v>2997.204081632653</v>
      </c>
      <c r="Y38" s="40">
        <f t="shared" si="23"/>
        <v>2669.7142857142853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3">
      <c r="A39" s="7"/>
      <c r="B39" s="39"/>
      <c r="C39" s="36">
        <f>(C31-C34)^2</f>
        <v>25</v>
      </c>
      <c r="D39" s="36">
        <f t="shared" ref="D39:L39" si="28">(D31-D34)^2</f>
        <v>225</v>
      </c>
      <c r="E39" s="36">
        <f t="shared" si="28"/>
        <v>36</v>
      </c>
      <c r="F39" s="36">
        <f t="shared" si="28"/>
        <v>9</v>
      </c>
      <c r="G39" s="36">
        <f t="shared" si="28"/>
        <v>121</v>
      </c>
      <c r="H39" s="36">
        <f t="shared" si="28"/>
        <v>64</v>
      </c>
      <c r="I39" s="36">
        <f t="shared" si="28"/>
        <v>144</v>
      </c>
      <c r="J39" s="36">
        <f t="shared" si="28"/>
        <v>81</v>
      </c>
      <c r="K39" s="36">
        <f t="shared" si="28"/>
        <v>64</v>
      </c>
      <c r="L39" s="36">
        <f t="shared" si="28"/>
        <v>9</v>
      </c>
      <c r="M39" s="40">
        <f t="shared" si="21"/>
        <v>778</v>
      </c>
      <c r="N39" s="7"/>
      <c r="O39" s="7"/>
      <c r="P39" s="7"/>
      <c r="Q39" s="39"/>
      <c r="R39" s="36">
        <f>(R31-R34)^2</f>
        <v>94.367346938775526</v>
      </c>
      <c r="S39" s="36">
        <f t="shared" ref="S39:X39" si="29">(S31-S34)^2</f>
        <v>188.08163265306126</v>
      </c>
      <c r="T39" s="36">
        <f t="shared" si="29"/>
        <v>59.510204081632672</v>
      </c>
      <c r="U39" s="36">
        <f t="shared" si="29"/>
        <v>53.081632653061213</v>
      </c>
      <c r="V39" s="36">
        <f t="shared" si="29"/>
        <v>5.2244897959183625</v>
      </c>
      <c r="W39" s="36">
        <f t="shared" si="29"/>
        <v>2.9387755102040849</v>
      </c>
      <c r="X39" s="36">
        <f t="shared" si="29"/>
        <v>542.22448979591832</v>
      </c>
      <c r="Y39" s="40">
        <f t="shared" si="23"/>
        <v>945.42857142857144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3">
      <c r="A40" s="7"/>
      <c r="B40" s="39"/>
      <c r="C40" s="36">
        <f>(C32-C35)^2</f>
        <v>846.81000000000006</v>
      </c>
      <c r="D40" s="36">
        <f t="shared" ref="D40:L40" si="30">(D32-D35)^2</f>
        <v>7903.2100000000009</v>
      </c>
      <c r="E40" s="36">
        <f t="shared" si="30"/>
        <v>436.80999999999995</v>
      </c>
      <c r="F40" s="36">
        <f t="shared" si="30"/>
        <v>404.01000000000005</v>
      </c>
      <c r="G40" s="36">
        <f t="shared" si="30"/>
        <v>1030.4100000000001</v>
      </c>
      <c r="H40" s="36">
        <f t="shared" si="30"/>
        <v>524.41</v>
      </c>
      <c r="I40" s="36">
        <f t="shared" si="30"/>
        <v>5026.8100000000004</v>
      </c>
      <c r="J40" s="36">
        <f t="shared" si="30"/>
        <v>2313.61</v>
      </c>
      <c r="K40" s="36">
        <f t="shared" si="30"/>
        <v>11046.009999999998</v>
      </c>
      <c r="L40" s="36">
        <f t="shared" si="30"/>
        <v>954.81</v>
      </c>
      <c r="M40" s="40">
        <f t="shared" si="21"/>
        <v>30486.9</v>
      </c>
      <c r="N40" s="7"/>
      <c r="O40" s="7"/>
      <c r="P40" s="7"/>
      <c r="Q40" s="39"/>
      <c r="R40" s="36">
        <f>(R32-R35)^2</f>
        <v>706.04081632653049</v>
      </c>
      <c r="S40" s="36">
        <f t="shared" ref="S40:X40" si="31">(S32-S35)^2</f>
        <v>4980.3265306122448</v>
      </c>
      <c r="T40" s="36">
        <f t="shared" si="31"/>
        <v>242.46938775510199</v>
      </c>
      <c r="U40" s="36">
        <f t="shared" si="31"/>
        <v>596.75510204081638</v>
      </c>
      <c r="V40" s="36">
        <f t="shared" si="31"/>
        <v>417.32653061224499</v>
      </c>
      <c r="W40" s="36">
        <f t="shared" si="31"/>
        <v>344.89795918367338</v>
      </c>
      <c r="X40" s="36">
        <f t="shared" si="31"/>
        <v>7469.8979591836742</v>
      </c>
      <c r="Y40" s="40">
        <f t="shared" si="23"/>
        <v>14757.714285714286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3">
      <c r="A41" s="7"/>
      <c r="B41" s="39" t="s">
        <v>32</v>
      </c>
      <c r="C41" s="36">
        <f>C31*C32</f>
        <v>1095</v>
      </c>
      <c r="D41" s="36">
        <f t="shared" ref="D41:L41" si="32">D31*D32</f>
        <v>-225</v>
      </c>
      <c r="E41" s="36">
        <f t="shared" si="32"/>
        <v>598</v>
      </c>
      <c r="F41" s="36">
        <f t="shared" si="32"/>
        <v>1472</v>
      </c>
      <c r="G41" s="36">
        <f t="shared" si="32"/>
        <v>2356</v>
      </c>
      <c r="H41" s="36">
        <f t="shared" si="32"/>
        <v>252</v>
      </c>
      <c r="I41" s="36">
        <f t="shared" si="32"/>
        <v>-216</v>
      </c>
      <c r="J41" s="36">
        <f t="shared" si="32"/>
        <v>2668</v>
      </c>
      <c r="K41" s="36">
        <f t="shared" si="32"/>
        <v>4172</v>
      </c>
      <c r="L41" s="36">
        <f t="shared" si="32"/>
        <v>299</v>
      </c>
      <c r="M41" s="40">
        <f t="shared" si="21"/>
        <v>12471</v>
      </c>
      <c r="N41" s="7"/>
      <c r="O41" s="7"/>
      <c r="P41" s="7"/>
      <c r="Q41" s="39" t="s">
        <v>32</v>
      </c>
      <c r="R41" s="36">
        <f>R31*R32</f>
        <v>390</v>
      </c>
      <c r="S41" s="36">
        <f t="shared" ref="S41:X41" si="33">S31*S32</f>
        <v>-30</v>
      </c>
      <c r="T41" s="36">
        <f t="shared" si="33"/>
        <v>600</v>
      </c>
      <c r="U41" s="36">
        <f t="shared" si="33"/>
        <v>2430</v>
      </c>
      <c r="V41" s="36">
        <f t="shared" si="33"/>
        <v>1892</v>
      </c>
      <c r="W41" s="36">
        <f t="shared" si="33"/>
        <v>846</v>
      </c>
      <c r="X41" s="36">
        <f t="shared" si="33"/>
        <v>6536</v>
      </c>
      <c r="Y41" s="40">
        <f t="shared" si="23"/>
        <v>12664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3">
      <c r="A42" s="7"/>
      <c r="B42" s="41" t="s">
        <v>7</v>
      </c>
      <c r="C42" s="36">
        <f>(M33*M32-M31*M41)/(15*M33-M31*M31)</f>
        <v>-12.524723713293337</v>
      </c>
      <c r="D42" s="36">
        <f>(M33*M32-M31*M41)/(15*M33-M31*M31)</f>
        <v>-12.524723713293337</v>
      </c>
      <c r="E42" s="36">
        <f>(M33*M32-M31*M41)/(15*M33-M31*M31)</f>
        <v>-12.524723713293337</v>
      </c>
      <c r="F42" s="36">
        <f>(M33*M32-M31*M41)/(15*M33-M31*M31)</f>
        <v>-12.524723713293337</v>
      </c>
      <c r="G42" s="36">
        <f>(M33*M32-M31*M41)/(15*M33-M31*M31)</f>
        <v>-12.524723713293337</v>
      </c>
      <c r="H42" s="36">
        <f>(M33*M32-M31*M41)/(15*M33-M31*M31)</f>
        <v>-12.524723713293337</v>
      </c>
      <c r="I42" s="36">
        <f>(M33*M32-M31*M41)/(15*M33-M31*M31)</f>
        <v>-12.524723713293337</v>
      </c>
      <c r="J42" s="36">
        <f>(M33*M32-M31*M41)/(15*M33-M31*M31)</f>
        <v>-12.524723713293337</v>
      </c>
      <c r="K42" s="36">
        <f>(M33*M32-M31*M41)/(15*M33-M31*M31)</f>
        <v>-12.524723713293337</v>
      </c>
      <c r="L42" s="36">
        <f>(M33*M32-M31*M41)/(15*M33-M31*M31)</f>
        <v>-12.524723713293337</v>
      </c>
      <c r="M42" s="40">
        <f>(M33*M32-M31*M41)/(L30*M33-M31*M31)</f>
        <v>-50.984318766066835</v>
      </c>
      <c r="N42" s="7"/>
      <c r="O42" s="7"/>
      <c r="P42" s="7"/>
      <c r="Q42" s="41" t="s">
        <v>7</v>
      </c>
      <c r="R42" s="36">
        <f>(Y33*Y32-Y31*Y41)/(15*Y33-Y31*Y31)</f>
        <v>-1.8065431480554164</v>
      </c>
      <c r="S42" s="36">
        <f>(Y33*Y32-Y31*Y41)/(15*Y33-Y31*Y31)</f>
        <v>-1.8065431480554164</v>
      </c>
      <c r="T42" s="36">
        <f>(Y33*Y32-Y31*Y41)/(15*Y33-Y31*Y31)</f>
        <v>-1.8065431480554164</v>
      </c>
      <c r="U42" s="36">
        <f>(Y33*Y32-Y31*Y41)/(15*Y33-Y31*Y31)</f>
        <v>-1.8065431480554164</v>
      </c>
      <c r="V42" s="36">
        <f>(Y33*Y32-Y31*Y41)/(15*Y33-Y31*Y31)</f>
        <v>-1.8065431480554164</v>
      </c>
      <c r="W42" s="36">
        <f>(Y33*Y32-Y31*Y41)/(15*Y33-Y31*Y31)</f>
        <v>-1.8065431480554164</v>
      </c>
      <c r="X42" s="36">
        <f>(Y33*Y32-Y31*Y41)/(15*Y33-Y31*Y31)</f>
        <v>-1.8065431480554164</v>
      </c>
      <c r="Y42" s="40">
        <f>(Y33*Y32-Y31*Y41)/(X30*Y33-Y31*Y31)</f>
        <v>-9.8123300090661836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3">
      <c r="A43" s="7"/>
      <c r="B43" s="41" t="s">
        <v>8</v>
      </c>
      <c r="C43" s="36">
        <f>(15*M41-M31*M32)/(15*M33-M31*M31)</f>
        <v>3.1343542784970002</v>
      </c>
      <c r="D43" s="36">
        <f>(15*M41-M31*M32)/(15*M33-M31*M31)</f>
        <v>3.1343542784970002</v>
      </c>
      <c r="E43" s="36">
        <f>(15*M41-M31*M32)/(15*M33-M31*M31)</f>
        <v>3.1343542784970002</v>
      </c>
      <c r="F43" s="36">
        <f>(15*M41-M31*M32)/(15*M33-M31*M31)</f>
        <v>3.1343542784970002</v>
      </c>
      <c r="G43" s="36">
        <f>(15*M41-M31*M32)/(15*M33-M31*M31)</f>
        <v>3.1343542784970002</v>
      </c>
      <c r="H43" s="36">
        <f>(15*M41-M31*M32)/(15*M33-M31*M31)</f>
        <v>3.1343542784970002</v>
      </c>
      <c r="I43" s="36">
        <f>(15*M41-M31*M32)/(15*M33-M31*M31)</f>
        <v>3.1343542784970002</v>
      </c>
      <c r="J43" s="36">
        <f>(15*M41-M31*M32)/(15*M33-M31*M31)</f>
        <v>3.1343542784970002</v>
      </c>
      <c r="K43" s="36">
        <f>(15*M41-M31*M32)/(15*M33-M31*M31)</f>
        <v>3.1343542784970002</v>
      </c>
      <c r="L43" s="36">
        <f>(15*M41-M31*M32)/(15*M33-M31*M31)</f>
        <v>3.1343542784970002</v>
      </c>
      <c r="M43" s="40">
        <f>(L30*M41-M31*M32)/(L30*M33-M31*M31)</f>
        <v>4.7442159383033422</v>
      </c>
      <c r="N43" s="7"/>
      <c r="O43" s="7"/>
      <c r="P43" s="7"/>
      <c r="Q43" s="41" t="s">
        <v>8</v>
      </c>
      <c r="R43" s="36">
        <f>(15*Y41-Y31*Y32)/(15*Y33-Y31*Y31)</f>
        <v>3.5224503421799365</v>
      </c>
      <c r="S43" s="36">
        <f>(15*Y41-Y31*Y32)/(15*Y33-Y31*Y31)</f>
        <v>3.5224503421799365</v>
      </c>
      <c r="T43" s="36">
        <f>(15*Y41-Y31*Y32)/(15*Y33-Y31*Y31)</f>
        <v>3.5224503421799365</v>
      </c>
      <c r="U43" s="36">
        <f>(15*Y41-Y31*Y32)/(15*Y33-Y31*Y31)</f>
        <v>3.5224503421799365</v>
      </c>
      <c r="V43" s="36">
        <f>(15*Y41-Y31*Y32)/(15*Y33-Y31*Y31)</f>
        <v>3.5224503421799365</v>
      </c>
      <c r="W43" s="36">
        <f>(15*Y41-Y31*Y32)/(15*Y33-Y31*Y31)</f>
        <v>3.5224503421799365</v>
      </c>
      <c r="X43" s="36">
        <f>(15*Y41-Y31*Y32)/(15*Y33-Y31*Y31)</f>
        <v>3.5224503421799365</v>
      </c>
      <c r="Y43" s="40">
        <f>(X30*Y41-Y31*Y32)/(X30*Y33-Y31*Y31)</f>
        <v>3.823813841039589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6.2" x14ac:dyDescent="0.3">
      <c r="A44" s="7"/>
      <c r="B44" s="39" t="s">
        <v>34</v>
      </c>
      <c r="C44" s="36">
        <f>(C42+C43*C31-C32)^2</f>
        <v>1482.974622798916</v>
      </c>
      <c r="D44" s="36">
        <f t="shared" ref="D44:L44" si="34">(D42+D43*D31-D32)^2</f>
        <v>2318.1382002223554</v>
      </c>
      <c r="E44" s="36">
        <f t="shared" si="34"/>
        <v>2113.1018455777526</v>
      </c>
      <c r="F44" s="36">
        <f t="shared" si="34"/>
        <v>19.665458161102293</v>
      </c>
      <c r="G44" s="36">
        <f t="shared" si="34"/>
        <v>74.654074206603781</v>
      </c>
      <c r="H44" s="36">
        <f t="shared" si="34"/>
        <v>16.707882115146049</v>
      </c>
      <c r="I44" s="36">
        <f t="shared" si="34"/>
        <v>1564.2112417236124</v>
      </c>
      <c r="J44" s="36">
        <f t="shared" si="34"/>
        <v>185.73463950498368</v>
      </c>
      <c r="K44" s="36">
        <f t="shared" si="34"/>
        <v>5440.951241458406</v>
      </c>
      <c r="L44" s="36">
        <f t="shared" si="34"/>
        <v>2168.3387767591444</v>
      </c>
      <c r="M44" s="40">
        <f>SUM(C44:L44)</f>
        <v>15384.477982528024</v>
      </c>
      <c r="N44" s="7"/>
      <c r="O44" s="7"/>
      <c r="P44" s="7"/>
      <c r="Q44" s="39" t="s">
        <v>34</v>
      </c>
      <c r="R44" s="36">
        <f>(R42+R43*R31-R32)^2</f>
        <v>31.159167505500786</v>
      </c>
      <c r="S44" s="36">
        <f t="shared" ref="S44:X44" si="35">(S42+S43*S31-S32)^2</f>
        <v>591.8593157081084</v>
      </c>
      <c r="T44" s="36">
        <f t="shared" si="35"/>
        <v>90.957021104460438</v>
      </c>
      <c r="U44" s="36">
        <f t="shared" si="35"/>
        <v>10.887466346685223</v>
      </c>
      <c r="V44" s="36">
        <f t="shared" si="35"/>
        <v>106.35045343288958</v>
      </c>
      <c r="W44" s="36">
        <f t="shared" si="35"/>
        <v>213.08884586547092</v>
      </c>
      <c r="X44" s="36">
        <f t="shared" si="35"/>
        <v>5.481116461316395</v>
      </c>
      <c r="Y44" s="40">
        <f>SUM(R44:X44)</f>
        <v>1049.7833864244317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3">
      <c r="A45" s="7"/>
      <c r="B45" s="41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40">
        <f>CORREL(C31:L31,C32:L32)</f>
        <v>0.75787505643454789</v>
      </c>
      <c r="N45" s="7"/>
      <c r="O45" s="7"/>
      <c r="P45" s="7"/>
      <c r="Q45" s="41" t="s">
        <v>30</v>
      </c>
      <c r="R45" s="36"/>
      <c r="S45" s="36"/>
      <c r="T45" s="36"/>
      <c r="U45" s="36"/>
      <c r="V45" s="36"/>
      <c r="W45" s="36"/>
      <c r="X45" s="36"/>
      <c r="Y45" s="40">
        <f>CORREL(R31:X31,R32:X32)</f>
        <v>0.9678355120092671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3">
      <c r="A46" s="7"/>
      <c r="B46" s="39" t="s">
        <v>11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0">
        <f>M44/L30</f>
        <v>1538.4477982528024</v>
      </c>
      <c r="N46" s="7"/>
      <c r="O46" s="7"/>
      <c r="P46" s="7"/>
      <c r="Q46" s="39" t="s">
        <v>11</v>
      </c>
      <c r="R46" s="36"/>
      <c r="S46" s="36"/>
      <c r="T46" s="36"/>
      <c r="U46" s="36"/>
      <c r="V46" s="36"/>
      <c r="W46" s="36"/>
      <c r="X46" s="36"/>
      <c r="Y46" s="40">
        <f>Y44/X30</f>
        <v>149.96905520349023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3">
      <c r="A47" s="7"/>
      <c r="B47" s="42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40">
        <f>_xlfn.STDEV.P(C31:L31)</f>
        <v>8.8204308284799779</v>
      </c>
      <c r="N47" s="7"/>
      <c r="O47" s="7"/>
      <c r="P47" s="7"/>
      <c r="Q47" s="42"/>
      <c r="R47" s="36"/>
      <c r="S47" s="36"/>
      <c r="T47" s="36"/>
      <c r="U47" s="36"/>
      <c r="V47" s="36"/>
      <c r="W47" s="36"/>
      <c r="X47" s="36"/>
      <c r="Y47" s="40">
        <f>_xlfn.STDEV.P(R31:X31)</f>
        <v>11.621584422521565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3">
      <c r="A48" s="7"/>
      <c r="B48" s="42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0">
        <f>_xlfn.STDEV.P(C32:L32)</f>
        <v>55.214943629419743</v>
      </c>
      <c r="N48" s="7"/>
      <c r="O48" s="7"/>
      <c r="P48" s="7"/>
      <c r="Q48" s="42"/>
      <c r="R48" s="36"/>
      <c r="S48" s="36"/>
      <c r="T48" s="36"/>
      <c r="U48" s="36"/>
      <c r="V48" s="36"/>
      <c r="W48" s="36"/>
      <c r="X48" s="36"/>
      <c r="Y48" s="40">
        <f>_xlfn.STDEV.P(R32:X32)</f>
        <v>45.915628036205533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6.2" x14ac:dyDescent="0.3">
      <c r="A49" s="7"/>
      <c r="B49" s="39" t="s">
        <v>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40">
        <f>RSQ(C31:L31,C32:L32)</f>
        <v>0.57437460116566885</v>
      </c>
      <c r="N49" s="7"/>
      <c r="O49" s="7"/>
      <c r="P49" s="7"/>
      <c r="Q49" s="39" t="s">
        <v>48</v>
      </c>
      <c r="R49" s="36"/>
      <c r="S49" s="36"/>
      <c r="T49" s="36"/>
      <c r="U49" s="36"/>
      <c r="V49" s="36"/>
      <c r="W49" s="36"/>
      <c r="X49" s="36"/>
      <c r="Y49" s="40">
        <f>RSQ(R31:X31,R32:X32)</f>
        <v>0.93670557830624046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3">
      <c r="A51" s="7"/>
      <c r="B51" s="7"/>
      <c r="C51" s="7" t="s">
        <v>30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3">
      <c r="A72" s="7"/>
      <c r="B72" s="7"/>
      <c r="C72" s="7" t="s">
        <v>31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4035-87C4-4B80-8C3A-D42882E901D0}">
  <dimension ref="A1:AO181"/>
  <sheetViews>
    <sheetView tabSelected="1" workbookViewId="0">
      <selection activeCell="P12" sqref="P12"/>
    </sheetView>
  </sheetViews>
  <sheetFormatPr defaultRowHeight="14.4" x14ac:dyDescent="0.3"/>
  <sheetData>
    <row r="1" spans="1:4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25.8" x14ac:dyDescent="0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7" t="s">
        <v>52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CCB7-2B7F-4322-B069-0E31DF118DD1}">
  <dimension ref="A1:AN180"/>
  <sheetViews>
    <sheetView workbookViewId="0">
      <selection activeCell="K41" sqref="K41"/>
    </sheetView>
  </sheetViews>
  <sheetFormatPr defaultRowHeight="14.4" x14ac:dyDescent="0.3"/>
  <sheetData>
    <row r="1" spans="1:4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x14ac:dyDescent="0.3">
      <c r="A2" s="7"/>
      <c r="B2" s="7" t="s">
        <v>47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3">
      <c r="A5" s="7"/>
      <c r="B5" s="7"/>
      <c r="C5" s="7" t="s">
        <v>36</v>
      </c>
      <c r="D5" s="7"/>
      <c r="E5" s="7"/>
      <c r="F5" s="7"/>
      <c r="G5" s="7"/>
      <c r="H5" s="7"/>
      <c r="I5" s="7" t="s">
        <v>37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3">
      <c r="A9" s="7"/>
      <c r="B9" s="7"/>
      <c r="C9" s="7" t="s">
        <v>38</v>
      </c>
      <c r="D9" s="7"/>
      <c r="E9" s="7"/>
      <c r="F9" s="7"/>
      <c r="G9" s="7"/>
      <c r="H9" s="7"/>
      <c r="I9" s="7" t="s">
        <v>39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3">
      <c r="A15" s="7"/>
      <c r="B15" s="7"/>
      <c r="C15" s="7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3">
      <c r="A16" s="7"/>
      <c r="B16" s="7"/>
      <c r="C16" s="7"/>
      <c r="D16" s="7"/>
      <c r="E16" s="7"/>
      <c r="F16" s="7"/>
      <c r="G16" s="7"/>
      <c r="H16" s="7"/>
      <c r="I16" s="7"/>
      <c r="J16" s="7" t="s">
        <v>41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x14ac:dyDescent="0.3">
      <c r="A22" s="7"/>
      <c r="B22" s="7"/>
      <c r="C22" s="7" t="s">
        <v>42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x14ac:dyDescent="0.3">
      <c r="A23" s="7"/>
      <c r="B23" s="7"/>
      <c r="C23" s="7"/>
      <c r="D23" s="7"/>
      <c r="E23" s="7"/>
      <c r="F23" s="7"/>
      <c r="G23" s="7"/>
      <c r="H23" s="7"/>
      <c r="I23" s="7"/>
      <c r="J23" s="7" t="s">
        <v>43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3">
      <c r="A30" s="7"/>
      <c r="B30" s="7"/>
      <c r="C30" s="7" t="s">
        <v>44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3">
      <c r="A32" s="7"/>
      <c r="B32" s="7"/>
      <c r="C32" s="7"/>
      <c r="D32" s="7" t="s">
        <v>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3">
      <c r="A37" s="7"/>
      <c r="B37" s="7"/>
      <c r="C37" s="7" t="s">
        <v>45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3">
      <c r="A39" s="7"/>
      <c r="B39" s="7"/>
      <c r="C39" s="7"/>
      <c r="D39" s="7" t="s">
        <v>46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3">
      <c r="A44" s="7"/>
      <c r="B44" s="7"/>
      <c r="C44" s="7"/>
      <c r="D44" s="7" t="s">
        <v>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1:40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1:40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1:4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1:4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1:40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1:40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1:40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40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1:40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1:40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1:40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1:40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1:40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1:40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1:40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1:40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spans="1:40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 spans="1:40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1:40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1:40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 spans="1:40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1:40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 spans="1:40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1:40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1:40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1:40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1:40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 spans="1:40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spans="1:40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1:40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 spans="1:40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1:40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1:40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1:40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40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 spans="1:40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 spans="1:40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1:40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1:40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1:40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1:40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4F7B-477A-4B99-A541-0B825170C3BB}">
  <dimension ref="C3:E5"/>
  <sheetViews>
    <sheetView zoomScale="145" zoomScaleNormal="145" workbookViewId="0">
      <selection activeCell="E6" sqref="E6"/>
    </sheetView>
  </sheetViews>
  <sheetFormatPr defaultRowHeight="14.4" x14ac:dyDescent="0.3"/>
  <sheetData>
    <row r="3" spans="3:5" x14ac:dyDescent="0.3">
      <c r="C3" s="44">
        <v>45650</v>
      </c>
      <c r="D3" s="44"/>
      <c r="E3" t="s">
        <v>50</v>
      </c>
    </row>
    <row r="4" spans="3:5" x14ac:dyDescent="0.3">
      <c r="C4" s="44">
        <v>45651</v>
      </c>
      <c r="E4" t="s">
        <v>51</v>
      </c>
    </row>
    <row r="5" spans="3:5" x14ac:dyDescent="0.3">
      <c r="C5" s="44">
        <v>45652</v>
      </c>
      <c r="E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Giới thiệu</vt:lpstr>
      <vt:lpstr>y=bx</vt:lpstr>
      <vt:lpstr>y=a+bx</vt:lpstr>
      <vt:lpstr>Bài toán cho a,b xác định loss</vt:lpstr>
      <vt:lpstr>Bảng tổng hợp công thức</vt:lpstr>
      <vt:lpstr>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Khóa Lê</dc:creator>
  <cp:lastModifiedBy>Khóa Lê</cp:lastModifiedBy>
  <dcterms:created xsi:type="dcterms:W3CDTF">2024-12-24T12:38:35Z</dcterms:created>
  <dcterms:modified xsi:type="dcterms:W3CDTF">2024-12-26T04:24:22Z</dcterms:modified>
</cp:coreProperties>
</file>