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0FE93BFB-8879-4C4A-8CDF-6526CF599AED}" xr6:coauthVersionLast="47" xr6:coauthVersionMax="47" xr10:uidLastSave="{00000000-0000-0000-0000-000000000000}"/>
  <bookViews>
    <workbookView xWindow="-120" yWindow="-120" windowWidth="37680" windowHeight="20580" activeTab="2" xr2:uid="{8896788D-4D17-4058-8025-1A7424B43ED5}"/>
  </bookViews>
  <sheets>
    <sheet name="ev391apos" sheetId="1" r:id="rId1"/>
    <sheet name="ev391consq" sheetId="2" r:id="rId2"/>
    <sheet name="ev391cutoff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8" i="3" l="1"/>
  <c r="I128" i="3"/>
  <c r="I112" i="3"/>
  <c r="I96" i="3"/>
  <c r="I75" i="3"/>
  <c r="I76" i="3"/>
  <c r="I77" i="3"/>
  <c r="I78" i="3"/>
  <c r="I79" i="3"/>
  <c r="I80" i="3"/>
  <c r="I81" i="3"/>
  <c r="I82" i="3"/>
  <c r="I83" i="3"/>
  <c r="I84" i="3"/>
  <c r="I85" i="3"/>
  <c r="I73" i="3"/>
  <c r="I53" i="3"/>
  <c r="I54" i="3"/>
  <c r="I55" i="3"/>
  <c r="I56" i="3"/>
  <c r="I57" i="3"/>
  <c r="I58" i="3"/>
  <c r="I59" i="3"/>
  <c r="I60" i="3"/>
  <c r="I61" i="3"/>
  <c r="I62" i="3"/>
  <c r="I63" i="3"/>
  <c r="I51" i="3"/>
  <c r="I32" i="3"/>
  <c r="I33" i="3"/>
  <c r="I34" i="3"/>
  <c r="I35" i="3"/>
  <c r="I36" i="3"/>
  <c r="I37" i="3"/>
  <c r="I38" i="3"/>
  <c r="I39" i="3"/>
  <c r="I40" i="3"/>
  <c r="I41" i="3"/>
  <c r="I31" i="3"/>
  <c r="I19" i="3"/>
  <c r="I20" i="3"/>
  <c r="I21" i="3"/>
  <c r="I11" i="3"/>
  <c r="I12" i="3"/>
  <c r="I13" i="3"/>
  <c r="I14" i="3"/>
  <c r="I15" i="3"/>
  <c r="I16" i="3"/>
  <c r="I17" i="3"/>
  <c r="I18" i="3"/>
  <c r="I148" i="2"/>
  <c r="I128" i="2"/>
  <c r="I112" i="2"/>
  <c r="I96" i="2"/>
  <c r="I83" i="2"/>
  <c r="I84" i="2"/>
  <c r="I85" i="2"/>
  <c r="I73" i="2"/>
  <c r="I75" i="2"/>
  <c r="I76" i="2"/>
  <c r="I77" i="2"/>
  <c r="I78" i="2"/>
  <c r="I79" i="2"/>
  <c r="I80" i="2"/>
  <c r="I81" i="2"/>
  <c r="I82" i="2"/>
  <c r="I62" i="2"/>
  <c r="I63" i="2"/>
  <c r="I51" i="2"/>
  <c r="I53" i="2"/>
  <c r="I54" i="2"/>
  <c r="I55" i="2"/>
  <c r="I56" i="2"/>
  <c r="I57" i="2"/>
  <c r="I58" i="2"/>
  <c r="I59" i="2"/>
  <c r="I60" i="2"/>
  <c r="I61" i="2"/>
  <c r="I40" i="2"/>
  <c r="I41" i="2"/>
  <c r="I31" i="2"/>
  <c r="I32" i="2"/>
  <c r="I33" i="2"/>
  <c r="I34" i="2"/>
  <c r="I35" i="2"/>
  <c r="I36" i="2"/>
  <c r="I37" i="2"/>
  <c r="I38" i="2"/>
  <c r="I39" i="2"/>
  <c r="I20" i="2"/>
  <c r="I21" i="2"/>
  <c r="I11" i="2"/>
  <c r="I12" i="2"/>
  <c r="I13" i="2"/>
  <c r="I14" i="2"/>
  <c r="I15" i="2"/>
  <c r="I16" i="2"/>
  <c r="I17" i="2"/>
  <c r="I18" i="2"/>
  <c r="I19" i="2"/>
  <c r="D11" i="2"/>
  <c r="E11" i="2"/>
  <c r="H280" i="2" l="1"/>
  <c r="H409" i="2"/>
  <c r="E409" i="2"/>
  <c r="D409" i="2"/>
  <c r="C409" i="2"/>
  <c r="B409" i="2"/>
  <c r="A409" i="2"/>
  <c r="H287" i="3"/>
  <c r="B287" i="3"/>
  <c r="C287" i="3"/>
  <c r="D287" i="3"/>
  <c r="E287" i="3"/>
  <c r="A281" i="3"/>
  <c r="A282" i="3"/>
  <c r="A283" i="3"/>
  <c r="A284" i="3"/>
  <c r="A285" i="3"/>
  <c r="A286" i="3"/>
  <c r="A287" i="3"/>
  <c r="F324" i="3" l="1"/>
  <c r="G324" i="3"/>
  <c r="H324" i="3"/>
  <c r="E324" i="3"/>
  <c r="B324" i="3"/>
  <c r="A324" i="3"/>
  <c r="E336" i="3"/>
  <c r="F336" i="3"/>
  <c r="G336" i="3"/>
  <c r="H336" i="3"/>
  <c r="A336" i="3"/>
  <c r="B280" i="3" l="1"/>
  <c r="I330" i="2"/>
  <c r="I329" i="2"/>
  <c r="I318" i="2"/>
  <c r="I317" i="2"/>
  <c r="I306" i="2"/>
  <c r="I305" i="2"/>
  <c r="B282" i="2"/>
  <c r="B347" i="3"/>
  <c r="B348" i="3" s="1"/>
  <c r="H345" i="3"/>
  <c r="E345" i="3"/>
  <c r="D345" i="3"/>
  <c r="C345" i="3"/>
  <c r="B345" i="3"/>
  <c r="A345" i="3"/>
  <c r="H333" i="3"/>
  <c r="E333" i="3"/>
  <c r="D333" i="3"/>
  <c r="C333" i="3"/>
  <c r="B333" i="3"/>
  <c r="A333" i="3"/>
  <c r="H321" i="3"/>
  <c r="E321" i="3"/>
  <c r="D321" i="3"/>
  <c r="C321" i="3"/>
  <c r="B321" i="3"/>
  <c r="A321" i="3"/>
  <c r="H281" i="3"/>
  <c r="H283" i="3"/>
  <c r="H284" i="3"/>
  <c r="H285" i="3"/>
  <c r="H280" i="3"/>
  <c r="C280" i="3"/>
  <c r="D280" i="3"/>
  <c r="E280" i="3"/>
  <c r="B281" i="3"/>
  <c r="C281" i="3"/>
  <c r="D281" i="3"/>
  <c r="E281" i="3"/>
  <c r="B282" i="3"/>
  <c r="B283" i="3"/>
  <c r="C283" i="3"/>
  <c r="D283" i="3"/>
  <c r="E283" i="3"/>
  <c r="B284" i="3"/>
  <c r="C284" i="3"/>
  <c r="D284" i="3"/>
  <c r="E284" i="3"/>
  <c r="B285" i="3"/>
  <c r="C285" i="3"/>
  <c r="D285" i="3"/>
  <c r="E285" i="3"/>
  <c r="B286" i="3"/>
  <c r="A280" i="3"/>
  <c r="E279" i="3"/>
  <c r="D279" i="3"/>
  <c r="C279" i="3"/>
  <c r="B279" i="3"/>
  <c r="A279" i="3"/>
  <c r="H287" i="1"/>
  <c r="H286" i="1"/>
  <c r="H286" i="3" s="1"/>
  <c r="H282" i="1"/>
  <c r="H282" i="3" s="1"/>
  <c r="H279" i="1"/>
  <c r="D279" i="1"/>
  <c r="B347" i="1"/>
  <c r="B348" i="1" s="1"/>
  <c r="H345" i="1"/>
  <c r="E345" i="1"/>
  <c r="E282" i="1" s="1"/>
  <c r="E282" i="3" s="1"/>
  <c r="D345" i="1"/>
  <c r="D282" i="1" s="1"/>
  <c r="D282" i="3" s="1"/>
  <c r="C345" i="1"/>
  <c r="C282" i="1" s="1"/>
  <c r="C282" i="3" s="1"/>
  <c r="B345" i="1"/>
  <c r="A345" i="1"/>
  <c r="A282" i="1" s="1"/>
  <c r="H333" i="1"/>
  <c r="E333" i="1"/>
  <c r="E287" i="1" s="1"/>
  <c r="D333" i="1"/>
  <c r="D287" i="1" s="1"/>
  <c r="C333" i="1"/>
  <c r="C287" i="1" s="1"/>
  <c r="B333" i="1"/>
  <c r="A333" i="1"/>
  <c r="A287" i="1" s="1"/>
  <c r="E321" i="1"/>
  <c r="D321" i="1"/>
  <c r="D286" i="1" s="1"/>
  <c r="D286" i="3" s="1"/>
  <c r="C321" i="1"/>
  <c r="B321" i="1"/>
  <c r="A321" i="1"/>
  <c r="A286" i="1" s="1"/>
  <c r="H321" i="1"/>
  <c r="C286" i="1" l="1"/>
  <c r="C286" i="3" s="1"/>
  <c r="E286" i="1"/>
  <c r="E286" i="3" s="1"/>
  <c r="B253" i="2" l="1"/>
  <c r="B253" i="3"/>
  <c r="B255" i="1"/>
  <c r="B255" i="2" s="1"/>
  <c r="B254" i="1"/>
  <c r="B254" i="2" s="1"/>
  <c r="B168" i="1"/>
  <c r="B187" i="1"/>
  <c r="B254" i="3" l="1"/>
  <c r="B258" i="1"/>
  <c r="B257" i="1"/>
  <c r="B257" i="3" s="1"/>
  <c r="B255" i="3"/>
  <c r="B19" i="1"/>
  <c r="B59" i="1"/>
  <c r="B81" i="1" s="1"/>
  <c r="B256" i="1"/>
  <c r="C176" i="3"/>
  <c r="D176" i="3"/>
  <c r="E176" i="3"/>
  <c r="B257" i="2" l="1"/>
  <c r="B258" i="3"/>
  <c r="B258" i="2"/>
  <c r="B256" i="3"/>
  <c r="B256" i="2"/>
  <c r="H82" i="3"/>
  <c r="H60" i="3"/>
  <c r="H38" i="3"/>
  <c r="H18" i="3"/>
  <c r="G18" i="3"/>
  <c r="C19" i="3"/>
  <c r="D19" i="3"/>
  <c r="E19" i="3"/>
  <c r="G19" i="3"/>
  <c r="A19" i="3"/>
  <c r="B19" i="3"/>
  <c r="H82" i="2"/>
  <c r="H81" i="2"/>
  <c r="H60" i="2"/>
  <c r="H18" i="2"/>
  <c r="G18" i="2"/>
  <c r="C19" i="2"/>
  <c r="D19" i="2"/>
  <c r="E19" i="2"/>
  <c r="G19" i="2"/>
  <c r="A19" i="2"/>
  <c r="B19" i="2"/>
  <c r="C195" i="2"/>
  <c r="D195" i="2"/>
  <c r="E195" i="2"/>
  <c r="G195" i="2"/>
  <c r="H195" i="2"/>
  <c r="A195" i="2"/>
  <c r="B195" i="2"/>
  <c r="C176" i="2"/>
  <c r="D176" i="2"/>
  <c r="E176" i="2"/>
  <c r="G176" i="2"/>
  <c r="A176" i="2"/>
  <c r="C195" i="3"/>
  <c r="D195" i="3"/>
  <c r="E195" i="3"/>
  <c r="G195" i="3"/>
  <c r="H195" i="3"/>
  <c r="A195" i="3"/>
  <c r="B195" i="3"/>
  <c r="G176" i="3"/>
  <c r="A176" i="3"/>
  <c r="H308" i="3"/>
  <c r="E308" i="3"/>
  <c r="D308" i="3"/>
  <c r="C308" i="3"/>
  <c r="B308" i="3"/>
  <c r="A308" i="3"/>
  <c r="H396" i="2"/>
  <c r="E396" i="2"/>
  <c r="D396" i="2"/>
  <c r="C396" i="2"/>
  <c r="B396" i="2"/>
  <c r="A396" i="2"/>
  <c r="B195" i="1"/>
  <c r="B186" i="1" s="1"/>
  <c r="G82" i="1"/>
  <c r="G82" i="2" s="1"/>
  <c r="C83" i="1"/>
  <c r="C83" i="3" s="1"/>
  <c r="D83" i="1"/>
  <c r="D83" i="2" s="1"/>
  <c r="E83" i="1"/>
  <c r="E83" i="2" s="1"/>
  <c r="G83" i="1"/>
  <c r="G83" i="2" s="1"/>
  <c r="H83" i="1"/>
  <c r="A83" i="1"/>
  <c r="A83" i="3" s="1"/>
  <c r="G60" i="1"/>
  <c r="G60" i="3" s="1"/>
  <c r="C61" i="1"/>
  <c r="C61" i="2" s="1"/>
  <c r="D61" i="1"/>
  <c r="D61" i="2" s="1"/>
  <c r="E61" i="1"/>
  <c r="E61" i="2" s="1"/>
  <c r="G61" i="1"/>
  <c r="G61" i="2" s="1"/>
  <c r="H61" i="1"/>
  <c r="A61" i="1"/>
  <c r="A61" i="3" s="1"/>
  <c r="G38" i="1"/>
  <c r="G38" i="3" s="1"/>
  <c r="C39" i="1"/>
  <c r="C39" i="3" s="1"/>
  <c r="D39" i="1"/>
  <c r="D39" i="2" s="1"/>
  <c r="E39" i="1"/>
  <c r="E39" i="2" s="1"/>
  <c r="G39" i="1"/>
  <c r="G39" i="2" s="1"/>
  <c r="H39" i="1"/>
  <c r="H39" i="2" s="1"/>
  <c r="A39" i="1"/>
  <c r="A39" i="3" s="1"/>
  <c r="B39" i="1"/>
  <c r="B39" i="3" s="1"/>
  <c r="B18" i="1"/>
  <c r="B38" i="1" s="1"/>
  <c r="B38" i="3" s="1"/>
  <c r="H308" i="1"/>
  <c r="H18" i="1" s="1"/>
  <c r="H38" i="1" s="1"/>
  <c r="H38" i="2" s="1"/>
  <c r="E308" i="1"/>
  <c r="E18" i="1" s="1"/>
  <c r="E38" i="1" s="1"/>
  <c r="E38" i="3" s="1"/>
  <c r="D308" i="1"/>
  <c r="D18" i="1" s="1"/>
  <c r="D38" i="1" s="1"/>
  <c r="D38" i="3" s="1"/>
  <c r="C308" i="1"/>
  <c r="C18" i="1" s="1"/>
  <c r="C38" i="1" s="1"/>
  <c r="C38" i="3" s="1"/>
  <c r="B308" i="1"/>
  <c r="A308" i="1"/>
  <c r="A18" i="1" s="1"/>
  <c r="A38" i="1" s="1"/>
  <c r="A38" i="3" s="1"/>
  <c r="B176" i="1"/>
  <c r="B176" i="2" s="1"/>
  <c r="B112" i="1"/>
  <c r="B148" i="1" s="1"/>
  <c r="B96" i="1"/>
  <c r="B128" i="1" s="1"/>
  <c r="B33" i="1"/>
  <c r="B75" i="1" s="1"/>
  <c r="B13" i="1"/>
  <c r="B53" i="1" s="1"/>
  <c r="B157" i="3"/>
  <c r="B137" i="3"/>
  <c r="B117" i="3"/>
  <c r="B101" i="3"/>
  <c r="B79" i="3"/>
  <c r="B57" i="3"/>
  <c r="B37" i="3"/>
  <c r="B17" i="3"/>
  <c r="B157" i="2"/>
  <c r="B137" i="2"/>
  <c r="B117" i="2"/>
  <c r="B101" i="2"/>
  <c r="B79" i="2"/>
  <c r="B57" i="2"/>
  <c r="B37" i="2"/>
  <c r="B17" i="2"/>
  <c r="D279" i="2"/>
  <c r="B194" i="1"/>
  <c r="B194" i="3" s="1"/>
  <c r="B193" i="1"/>
  <c r="B193" i="2" s="1"/>
  <c r="B192" i="1"/>
  <c r="B192" i="3" s="1"/>
  <c r="B191" i="1"/>
  <c r="B191" i="3" s="1"/>
  <c r="B187" i="2"/>
  <c r="B175" i="1"/>
  <c r="B175" i="3" s="1"/>
  <c r="B174" i="1"/>
  <c r="B174" i="3" s="1"/>
  <c r="B173" i="1"/>
  <c r="B173" i="3" s="1"/>
  <c r="B172" i="1"/>
  <c r="B172" i="3" s="1"/>
  <c r="B168" i="3"/>
  <c r="B73" i="1"/>
  <c r="B51" i="1"/>
  <c r="B31" i="1"/>
  <c r="B11" i="1"/>
  <c r="B298" i="3"/>
  <c r="B386" i="2"/>
  <c r="B298" i="1"/>
  <c r="B387" i="2"/>
  <c r="B385" i="2"/>
  <c r="E238" i="2"/>
  <c r="D238" i="2"/>
  <c r="C238" i="2"/>
  <c r="B238" i="2"/>
  <c r="A238" i="2"/>
  <c r="C83" i="2" l="1"/>
  <c r="G39" i="3"/>
  <c r="E39" i="3"/>
  <c r="E18" i="2"/>
  <c r="G61" i="3"/>
  <c r="D18" i="2"/>
  <c r="C61" i="3"/>
  <c r="B167" i="1"/>
  <c r="B170" i="1" s="1"/>
  <c r="B170" i="3" s="1"/>
  <c r="B192" i="2"/>
  <c r="C39" i="2"/>
  <c r="G60" i="2"/>
  <c r="B176" i="3"/>
  <c r="B191" i="2"/>
  <c r="B14" i="1"/>
  <c r="B189" i="1"/>
  <c r="B189" i="3" s="1"/>
  <c r="B188" i="1"/>
  <c r="B188" i="2" s="1"/>
  <c r="B186" i="3"/>
  <c r="G38" i="2"/>
  <c r="E61" i="3"/>
  <c r="E83" i="3"/>
  <c r="C18" i="2"/>
  <c r="E38" i="2"/>
  <c r="D39" i="3"/>
  <c r="D61" i="3"/>
  <c r="D83" i="3"/>
  <c r="G83" i="3"/>
  <c r="B18" i="2"/>
  <c r="D38" i="2"/>
  <c r="B38" i="2"/>
  <c r="C38" i="2"/>
  <c r="G82" i="3"/>
  <c r="A39" i="2"/>
  <c r="E18" i="3"/>
  <c r="B169" i="1"/>
  <c r="B169" i="3" s="1"/>
  <c r="A18" i="2"/>
  <c r="A38" i="2"/>
  <c r="A61" i="2"/>
  <c r="A83" i="2"/>
  <c r="D18" i="3"/>
  <c r="B18" i="3"/>
  <c r="C18" i="3"/>
  <c r="A18" i="3"/>
  <c r="B194" i="2"/>
  <c r="B39" i="2"/>
  <c r="B83" i="1"/>
  <c r="H82" i="1"/>
  <c r="E82" i="1"/>
  <c r="D82" i="1"/>
  <c r="A82" i="1"/>
  <c r="C82" i="1"/>
  <c r="B82" i="1"/>
  <c r="B61" i="1"/>
  <c r="H60" i="1"/>
  <c r="E60" i="1"/>
  <c r="D60" i="1"/>
  <c r="A60" i="1"/>
  <c r="C60" i="1"/>
  <c r="B60" i="1"/>
  <c r="B175" i="2"/>
  <c r="B187" i="3"/>
  <c r="B186" i="2"/>
  <c r="B190" i="1"/>
  <c r="B190" i="2" s="1"/>
  <c r="B193" i="3"/>
  <c r="B172" i="2"/>
  <c r="B174" i="2"/>
  <c r="B173" i="2"/>
  <c r="B189" i="2"/>
  <c r="B168" i="2"/>
  <c r="H190" i="3"/>
  <c r="H171" i="3"/>
  <c r="H171" i="2"/>
  <c r="H166" i="2"/>
  <c r="H190" i="2"/>
  <c r="H190" i="1"/>
  <c r="H171" i="1"/>
  <c r="B299" i="3"/>
  <c r="B297" i="3"/>
  <c r="H296" i="3"/>
  <c r="E296" i="3"/>
  <c r="E171" i="3" s="1"/>
  <c r="D296" i="3"/>
  <c r="D190" i="3" s="1"/>
  <c r="C296" i="3"/>
  <c r="C171" i="3" s="1"/>
  <c r="B296" i="3"/>
  <c r="A296" i="3"/>
  <c r="A190" i="3" s="1"/>
  <c r="B299" i="1"/>
  <c r="B297" i="1"/>
  <c r="H296" i="1"/>
  <c r="E296" i="1"/>
  <c r="E171" i="1" s="1"/>
  <c r="D296" i="1"/>
  <c r="D171" i="1" s="1"/>
  <c r="C296" i="1"/>
  <c r="C171" i="1" s="1"/>
  <c r="B296" i="1"/>
  <c r="A296" i="1"/>
  <c r="A171" i="1" s="1"/>
  <c r="B170" i="2" l="1"/>
  <c r="B34" i="1"/>
  <c r="B35" i="1" s="1"/>
  <c r="B77" i="1" s="1"/>
  <c r="B167" i="3"/>
  <c r="B167" i="2"/>
  <c r="B171" i="1"/>
  <c r="B171" i="3" s="1"/>
  <c r="B188" i="3"/>
  <c r="E82" i="3"/>
  <c r="E82" i="2"/>
  <c r="B60" i="3"/>
  <c r="B60" i="2"/>
  <c r="C60" i="3"/>
  <c r="C60" i="2"/>
  <c r="B169" i="2"/>
  <c r="A60" i="2"/>
  <c r="A60" i="3"/>
  <c r="D60" i="3"/>
  <c r="D60" i="2"/>
  <c r="E60" i="3"/>
  <c r="E60" i="2"/>
  <c r="B82" i="3"/>
  <c r="B82" i="2"/>
  <c r="C82" i="3"/>
  <c r="C82" i="2"/>
  <c r="A82" i="3"/>
  <c r="A82" i="2"/>
  <c r="D82" i="3"/>
  <c r="D82" i="2"/>
  <c r="B15" i="1"/>
  <c r="B55" i="1" s="1"/>
  <c r="B54" i="1"/>
  <c r="B61" i="3"/>
  <c r="B61" i="2"/>
  <c r="B83" i="3"/>
  <c r="B83" i="2"/>
  <c r="B171" i="2"/>
  <c r="B190" i="3"/>
  <c r="E190" i="1"/>
  <c r="A190" i="1"/>
  <c r="A171" i="3"/>
  <c r="C190" i="3"/>
  <c r="E190" i="3"/>
  <c r="D171" i="3"/>
  <c r="D190" i="1"/>
  <c r="C190" i="1"/>
  <c r="H384" i="2"/>
  <c r="E384" i="2"/>
  <c r="D384" i="2"/>
  <c r="C384" i="2"/>
  <c r="B384" i="2"/>
  <c r="A384" i="2"/>
  <c r="B76" i="1" l="1"/>
  <c r="C171" i="2"/>
  <c r="C190" i="2"/>
  <c r="A171" i="2"/>
  <c r="A190" i="2"/>
  <c r="D171" i="2"/>
  <c r="D190" i="2"/>
  <c r="E171" i="2"/>
  <c r="E190" i="2"/>
  <c r="H281" i="2" l="1"/>
  <c r="D372" i="2"/>
  <c r="H372" i="2"/>
  <c r="E372" i="2"/>
  <c r="C372" i="2"/>
  <c r="B372" i="2"/>
  <c r="A372" i="2"/>
  <c r="B76" i="3"/>
  <c r="B54" i="3"/>
  <c r="B34" i="3"/>
  <c r="B14" i="3"/>
  <c r="B154" i="2" l="1"/>
  <c r="B153" i="2"/>
  <c r="B134" i="2"/>
  <c r="B133" i="2"/>
  <c r="H148" i="3"/>
  <c r="A146" i="3"/>
  <c r="C148" i="3"/>
  <c r="C128" i="3"/>
  <c r="C112" i="3"/>
  <c r="C96" i="3"/>
  <c r="C75" i="3"/>
  <c r="C53" i="3"/>
  <c r="C33" i="3"/>
  <c r="C13" i="3"/>
  <c r="A13" i="3"/>
  <c r="A33" i="3"/>
  <c r="A53" i="3"/>
  <c r="A75" i="3"/>
  <c r="A96" i="3"/>
  <c r="A112" i="3"/>
  <c r="A128" i="3"/>
  <c r="A148" i="3"/>
  <c r="C147" i="3"/>
  <c r="A147" i="3"/>
  <c r="C111" i="3"/>
  <c r="A111" i="3"/>
  <c r="B54" i="2"/>
  <c r="B34" i="2"/>
  <c r="B76" i="2"/>
  <c r="B14" i="2"/>
  <c r="B156" i="2"/>
  <c r="B155" i="2"/>
  <c r="B136" i="2"/>
  <c r="B135" i="2"/>
  <c r="B58" i="2"/>
  <c r="B80" i="2"/>
  <c r="H156" i="2"/>
  <c r="H155" i="2"/>
  <c r="H136" i="2"/>
  <c r="H135" i="2"/>
  <c r="H76" i="2"/>
  <c r="H56" i="2"/>
  <c r="H54" i="2"/>
  <c r="H34" i="2"/>
  <c r="C52" i="3"/>
  <c r="C74" i="3" s="1"/>
  <c r="A52" i="3"/>
  <c r="A74" i="3" s="1"/>
  <c r="C52" i="2"/>
  <c r="C74" i="2" s="1"/>
  <c r="A52" i="2"/>
  <c r="A74" i="2" s="1"/>
  <c r="C146" i="3"/>
  <c r="H361" i="2"/>
  <c r="E361" i="2"/>
  <c r="C361" i="2"/>
  <c r="C136" i="2" s="1"/>
  <c r="C156" i="2" s="1"/>
  <c r="B361" i="2"/>
  <c r="A361" i="2"/>
  <c r="A136" i="2" s="1"/>
  <c r="A156" i="2" s="1"/>
  <c r="H350" i="2"/>
  <c r="E350" i="2"/>
  <c r="C350" i="2"/>
  <c r="C135" i="2" s="1"/>
  <c r="C155" i="2" s="1"/>
  <c r="B350" i="2"/>
  <c r="A350" i="2"/>
  <c r="A135" i="2" s="1"/>
  <c r="A155" i="2" s="1"/>
  <c r="H339" i="2"/>
  <c r="E339" i="2"/>
  <c r="D339" i="2"/>
  <c r="C339" i="2"/>
  <c r="C14" i="2" s="1"/>
  <c r="B339" i="2"/>
  <c r="A339" i="2"/>
  <c r="A14" i="2" s="1"/>
  <c r="B149" i="3"/>
  <c r="B150" i="3"/>
  <c r="B151" i="3"/>
  <c r="B152" i="3"/>
  <c r="B153" i="3"/>
  <c r="B154" i="3"/>
  <c r="B155" i="3"/>
  <c r="B156" i="3"/>
  <c r="B147" i="3"/>
  <c r="B129" i="3"/>
  <c r="B130" i="3"/>
  <c r="B131" i="3"/>
  <c r="B132" i="3"/>
  <c r="B133" i="3"/>
  <c r="B134" i="3"/>
  <c r="B135" i="3"/>
  <c r="B136" i="3"/>
  <c r="B127" i="3"/>
  <c r="B113" i="3"/>
  <c r="B114" i="3"/>
  <c r="B116" i="3"/>
  <c r="B111" i="3"/>
  <c r="B97" i="3"/>
  <c r="B98" i="3"/>
  <c r="B99" i="3"/>
  <c r="B100" i="3"/>
  <c r="B95" i="3"/>
  <c r="B74" i="3"/>
  <c r="B77" i="3"/>
  <c r="B78" i="3"/>
  <c r="B80" i="3"/>
  <c r="B81" i="3"/>
  <c r="B84" i="3"/>
  <c r="B85" i="3"/>
  <c r="B73" i="3"/>
  <c r="B52" i="3"/>
  <c r="B53" i="3"/>
  <c r="B55" i="3"/>
  <c r="B56" i="3"/>
  <c r="B58" i="3"/>
  <c r="B59" i="3"/>
  <c r="B62" i="3"/>
  <c r="B63" i="3"/>
  <c r="B51" i="3"/>
  <c r="B35" i="3"/>
  <c r="B36" i="3"/>
  <c r="B40" i="3"/>
  <c r="B41" i="3"/>
  <c r="B31" i="3"/>
  <c r="B15" i="3"/>
  <c r="B16" i="3"/>
  <c r="B20" i="3"/>
  <c r="B21" i="3"/>
  <c r="B11" i="3"/>
  <c r="B35" i="2"/>
  <c r="B36" i="2"/>
  <c r="B40" i="2"/>
  <c r="B41" i="2"/>
  <c r="B31" i="2"/>
  <c r="B149" i="2"/>
  <c r="B150" i="2"/>
  <c r="B151" i="2"/>
  <c r="B152" i="2"/>
  <c r="B147" i="2"/>
  <c r="B129" i="2"/>
  <c r="B130" i="2"/>
  <c r="B131" i="2"/>
  <c r="B132" i="2"/>
  <c r="B127" i="2"/>
  <c r="B113" i="2"/>
  <c r="B114" i="2"/>
  <c r="B116" i="2"/>
  <c r="B111" i="2"/>
  <c r="B97" i="2"/>
  <c r="B98" i="2"/>
  <c r="B99" i="2"/>
  <c r="B100" i="2"/>
  <c r="B95" i="2"/>
  <c r="B74" i="2"/>
  <c r="B77" i="2"/>
  <c r="B78" i="2"/>
  <c r="B81" i="2"/>
  <c r="B84" i="2"/>
  <c r="B85" i="2"/>
  <c r="B73" i="2"/>
  <c r="B52" i="2"/>
  <c r="B53" i="2"/>
  <c r="B55" i="2"/>
  <c r="B56" i="2"/>
  <c r="B59" i="2"/>
  <c r="B62" i="2"/>
  <c r="B63" i="2"/>
  <c r="B51" i="2"/>
  <c r="B15" i="2"/>
  <c r="B16" i="2"/>
  <c r="B20" i="2"/>
  <c r="B21" i="2"/>
  <c r="B11" i="2"/>
  <c r="B13" i="3"/>
  <c r="B115" i="1"/>
  <c r="B115" i="2" s="1"/>
  <c r="B13" i="2" l="1"/>
  <c r="B115" i="3"/>
  <c r="A76" i="2"/>
  <c r="A54" i="2"/>
  <c r="A34" i="2"/>
  <c r="C76" i="2"/>
  <c r="C34" i="2"/>
  <c r="C54" i="2"/>
  <c r="H150" i="2" l="1"/>
  <c r="H149" i="2"/>
  <c r="H130" i="2"/>
  <c r="H129" i="2"/>
  <c r="H113" i="2"/>
  <c r="H114" i="2"/>
  <c r="H97" i="2"/>
  <c r="H98" i="2"/>
  <c r="H78" i="2"/>
  <c r="H80" i="2"/>
  <c r="H59" i="2"/>
  <c r="H58" i="2"/>
  <c r="H16" i="2"/>
  <c r="H36" i="2"/>
  <c r="C11" i="2"/>
  <c r="A11" i="2"/>
  <c r="H327" i="2"/>
  <c r="E327" i="2"/>
  <c r="D327" i="2"/>
  <c r="C327" i="2"/>
  <c r="B327" i="2"/>
  <c r="A327" i="2"/>
  <c r="H315" i="2"/>
  <c r="E315" i="2"/>
  <c r="D315" i="2"/>
  <c r="C315" i="2"/>
  <c r="B315" i="2"/>
  <c r="A315" i="2"/>
  <c r="H303" i="2"/>
  <c r="E303" i="2"/>
  <c r="D303" i="2"/>
  <c r="C303" i="2"/>
  <c r="B303" i="2"/>
  <c r="A303" i="2"/>
  <c r="H291" i="2"/>
  <c r="E291" i="2"/>
  <c r="D291" i="2"/>
  <c r="C291" i="2"/>
  <c r="B291" i="2"/>
  <c r="A291" i="2"/>
  <c r="A36" i="2" l="1"/>
  <c r="C59" i="2"/>
  <c r="C129" i="2"/>
  <c r="C58" i="2"/>
  <c r="A97" i="2"/>
  <c r="C16" i="2"/>
  <c r="A114" i="2"/>
  <c r="A80" i="2"/>
  <c r="A58" i="2"/>
  <c r="C80" i="2"/>
  <c r="C36" i="2"/>
  <c r="A56" i="2"/>
  <c r="A78" i="2"/>
  <c r="C78" i="2"/>
  <c r="A59" i="2"/>
  <c r="C98" i="2"/>
  <c r="C114" i="2"/>
  <c r="A130" i="2"/>
  <c r="A150" i="2"/>
  <c r="A129" i="2"/>
  <c r="C113" i="2"/>
  <c r="A16" i="2"/>
  <c r="C149" i="2"/>
  <c r="C150" i="2"/>
  <c r="C56" i="2"/>
  <c r="C130" i="2"/>
  <c r="A149" i="2"/>
  <c r="A81" i="2"/>
  <c r="A113" i="2"/>
  <c r="C81" i="2"/>
  <c r="A98" i="2"/>
  <c r="C97" i="2"/>
  <c r="H279" i="3" l="1"/>
  <c r="H267" i="3"/>
  <c r="H252" i="3"/>
  <c r="H238" i="3"/>
  <c r="H221" i="3"/>
  <c r="H204" i="3"/>
  <c r="H185" i="3"/>
  <c r="H166" i="3"/>
  <c r="H279" i="2"/>
  <c r="H267" i="2"/>
  <c r="H252" i="2"/>
  <c r="H238" i="2"/>
  <c r="H221" i="2"/>
  <c r="H185" i="2"/>
  <c r="H204" i="2"/>
  <c r="H152" i="3"/>
  <c r="E150" i="3"/>
  <c r="H147" i="3"/>
  <c r="H146" i="3"/>
  <c r="E146" i="3"/>
  <c r="D146" i="3"/>
  <c r="B146" i="3"/>
  <c r="H132" i="3"/>
  <c r="G130" i="3"/>
  <c r="G129" i="3"/>
  <c r="H128" i="3"/>
  <c r="H127" i="3"/>
  <c r="H126" i="3"/>
  <c r="E126" i="3"/>
  <c r="D126" i="3"/>
  <c r="C126" i="3"/>
  <c r="B126" i="3"/>
  <c r="A126" i="3"/>
  <c r="H116" i="3"/>
  <c r="H112" i="3"/>
  <c r="H111" i="3"/>
  <c r="H110" i="3"/>
  <c r="E110" i="3"/>
  <c r="D110" i="3"/>
  <c r="C110" i="3"/>
  <c r="B110" i="3"/>
  <c r="A110" i="3"/>
  <c r="H100" i="3"/>
  <c r="H96" i="3"/>
  <c r="H95" i="3"/>
  <c r="H94" i="3"/>
  <c r="E94" i="3"/>
  <c r="D94" i="3"/>
  <c r="C94" i="3"/>
  <c r="B94" i="3"/>
  <c r="A94" i="3"/>
  <c r="H85" i="3"/>
  <c r="H75" i="3"/>
  <c r="H74" i="3"/>
  <c r="H73" i="3"/>
  <c r="H72" i="3"/>
  <c r="E72" i="3"/>
  <c r="D72" i="3"/>
  <c r="C72" i="3"/>
  <c r="B72" i="3"/>
  <c r="A72" i="3"/>
  <c r="H63" i="3"/>
  <c r="H53" i="3"/>
  <c r="H52" i="3"/>
  <c r="H51" i="3"/>
  <c r="H50" i="3"/>
  <c r="E50" i="3"/>
  <c r="D50" i="3"/>
  <c r="C50" i="3"/>
  <c r="B50" i="3"/>
  <c r="A50" i="3"/>
  <c r="H41" i="3"/>
  <c r="H33" i="3"/>
  <c r="H32" i="3"/>
  <c r="H31" i="3"/>
  <c r="H30" i="3"/>
  <c r="E30" i="3"/>
  <c r="D30" i="3"/>
  <c r="C30" i="3"/>
  <c r="B30" i="3"/>
  <c r="A30" i="3"/>
  <c r="H21" i="3"/>
  <c r="H13" i="3"/>
  <c r="H12" i="3"/>
  <c r="H11" i="3"/>
  <c r="H10" i="3"/>
  <c r="E10" i="3"/>
  <c r="D10" i="3"/>
  <c r="C10" i="3"/>
  <c r="B10" i="3"/>
  <c r="A10" i="3"/>
  <c r="H152" i="2"/>
  <c r="E150" i="2"/>
  <c r="H148" i="2"/>
  <c r="H147" i="2"/>
  <c r="H146" i="2"/>
  <c r="E146" i="2"/>
  <c r="D146" i="2"/>
  <c r="C146" i="2"/>
  <c r="B146" i="2"/>
  <c r="A146" i="2"/>
  <c r="H132" i="2"/>
  <c r="G130" i="2"/>
  <c r="G129" i="2"/>
  <c r="H128" i="2"/>
  <c r="H127" i="2"/>
  <c r="H126" i="2"/>
  <c r="E126" i="2"/>
  <c r="D126" i="2"/>
  <c r="C126" i="2"/>
  <c r="B126" i="2"/>
  <c r="A126" i="2"/>
  <c r="H116" i="2"/>
  <c r="H112" i="2"/>
  <c r="H111" i="2"/>
  <c r="H110" i="2"/>
  <c r="E110" i="2"/>
  <c r="D110" i="2"/>
  <c r="C110" i="2"/>
  <c r="B110" i="2"/>
  <c r="A110" i="2"/>
  <c r="H100" i="2"/>
  <c r="H96" i="2"/>
  <c r="H95" i="2"/>
  <c r="H94" i="2"/>
  <c r="E94" i="2"/>
  <c r="D94" i="2"/>
  <c r="C94" i="2"/>
  <c r="B94" i="2"/>
  <c r="A94" i="2"/>
  <c r="H85" i="2"/>
  <c r="H75" i="2"/>
  <c r="H74" i="2"/>
  <c r="H73" i="2"/>
  <c r="H72" i="2"/>
  <c r="E72" i="2"/>
  <c r="D72" i="2"/>
  <c r="C72" i="2"/>
  <c r="B72" i="2"/>
  <c r="A72" i="2"/>
  <c r="H63" i="2"/>
  <c r="H53" i="2"/>
  <c r="H52" i="2"/>
  <c r="H51" i="2"/>
  <c r="H50" i="2"/>
  <c r="E50" i="2"/>
  <c r="C50" i="2"/>
  <c r="B50" i="2"/>
  <c r="A50" i="2"/>
  <c r="H41" i="2"/>
  <c r="H33" i="2"/>
  <c r="H32" i="2"/>
  <c r="H31" i="2"/>
  <c r="H30" i="2"/>
  <c r="E30" i="2"/>
  <c r="D30" i="2"/>
  <c r="C30" i="2"/>
  <c r="B30" i="2"/>
  <c r="A30" i="2"/>
  <c r="H21" i="2"/>
  <c r="H13" i="2"/>
  <c r="H12" i="2"/>
  <c r="H11" i="2"/>
  <c r="H10" i="2"/>
  <c r="E10" i="2"/>
  <c r="D10" i="2"/>
  <c r="C10" i="2"/>
  <c r="B10" i="2"/>
  <c r="A10" i="2"/>
  <c r="H267" i="1" l="1"/>
  <c r="E267" i="1"/>
  <c r="D267" i="1"/>
  <c r="C267" i="1"/>
  <c r="B267" i="1"/>
  <c r="A267" i="1"/>
  <c r="H252" i="1"/>
  <c r="E252" i="1"/>
  <c r="D252" i="1"/>
  <c r="C252" i="1"/>
  <c r="B252" i="1"/>
  <c r="A252" i="1"/>
  <c r="H238" i="1"/>
  <c r="E238" i="1"/>
  <c r="D238" i="1"/>
  <c r="C238" i="1"/>
  <c r="B238" i="1"/>
  <c r="A238" i="1"/>
  <c r="H221" i="1"/>
  <c r="E221" i="1"/>
  <c r="D221" i="1"/>
  <c r="C221" i="1"/>
  <c r="B221" i="1"/>
  <c r="A221" i="1"/>
  <c r="H204" i="1"/>
  <c r="E204" i="1"/>
  <c r="D204" i="1"/>
  <c r="C204" i="1"/>
  <c r="B204" i="1"/>
  <c r="A204" i="1"/>
  <c r="H185" i="1"/>
  <c r="E185" i="1"/>
  <c r="D185" i="1"/>
  <c r="C185" i="1"/>
  <c r="B185" i="1"/>
  <c r="A185" i="1"/>
  <c r="H166" i="1"/>
  <c r="E166" i="1"/>
  <c r="D166" i="1"/>
  <c r="C166" i="1"/>
  <c r="B166" i="1"/>
  <c r="A166" i="1"/>
  <c r="H152" i="1"/>
  <c r="E150" i="1"/>
  <c r="H148" i="1"/>
  <c r="H147" i="1"/>
  <c r="H146" i="1"/>
  <c r="E146" i="1"/>
  <c r="D146" i="1"/>
  <c r="C146" i="1"/>
  <c r="B146" i="1"/>
  <c r="A146" i="1"/>
  <c r="H132" i="1"/>
  <c r="G130" i="1"/>
  <c r="G129" i="1"/>
  <c r="H128" i="1"/>
  <c r="H127" i="1"/>
  <c r="H126" i="1"/>
  <c r="E126" i="1"/>
  <c r="D126" i="1"/>
  <c r="C126" i="1"/>
  <c r="B126" i="1"/>
  <c r="A126" i="1"/>
  <c r="H116" i="1"/>
  <c r="H112" i="1"/>
  <c r="H111" i="1"/>
  <c r="H110" i="1"/>
  <c r="E110" i="1"/>
  <c r="D110" i="1"/>
  <c r="C110" i="1"/>
  <c r="B110" i="1"/>
  <c r="A110" i="1"/>
  <c r="H100" i="1"/>
  <c r="H96" i="1"/>
  <c r="H95" i="1"/>
  <c r="H94" i="1"/>
  <c r="E94" i="1"/>
  <c r="D94" i="1"/>
  <c r="C94" i="1"/>
  <c r="B94" i="1"/>
  <c r="A94" i="1"/>
  <c r="H21" i="1"/>
  <c r="H85" i="1"/>
  <c r="H63" i="1"/>
  <c r="H41" i="1"/>
  <c r="H75" i="1"/>
  <c r="H74" i="1"/>
  <c r="H73" i="1"/>
  <c r="H72" i="1"/>
  <c r="E72" i="1"/>
  <c r="D72" i="1"/>
  <c r="C72" i="1"/>
  <c r="B72" i="1"/>
  <c r="A72" i="1"/>
  <c r="H53" i="1"/>
  <c r="H52" i="1"/>
  <c r="H51" i="1"/>
  <c r="H50" i="1"/>
  <c r="E50" i="1"/>
  <c r="D50" i="1"/>
  <c r="C50" i="1"/>
  <c r="B50" i="1"/>
  <c r="A50" i="1"/>
  <c r="B32" i="1"/>
  <c r="H33" i="1"/>
  <c r="H32" i="1"/>
  <c r="H31" i="1"/>
  <c r="H30" i="1"/>
  <c r="E30" i="1"/>
  <c r="D30" i="1"/>
  <c r="C30" i="1"/>
  <c r="B30" i="1"/>
  <c r="A30" i="1"/>
  <c r="H13" i="1"/>
  <c r="B12" i="1"/>
  <c r="H12" i="1"/>
  <c r="H11" i="1"/>
  <c r="H10" i="1"/>
  <c r="E10" i="1"/>
  <c r="D10" i="1"/>
  <c r="C10" i="1"/>
  <c r="B10" i="1"/>
  <c r="A10" i="1"/>
  <c r="B128" i="2" l="1"/>
  <c r="B128" i="3"/>
  <c r="B148" i="2"/>
  <c r="B148" i="3"/>
  <c r="A74" i="1"/>
  <c r="A52" i="1"/>
  <c r="B33" i="3"/>
  <c r="B33" i="2"/>
  <c r="C74" i="1"/>
  <c r="C52" i="1"/>
  <c r="B12" i="3"/>
  <c r="B12" i="2"/>
  <c r="B75" i="2"/>
  <c r="B75" i="3"/>
  <c r="B96" i="3"/>
  <c r="B96" i="2"/>
  <c r="B112" i="3"/>
  <c r="B112" i="2"/>
  <c r="B32" i="2"/>
  <c r="B32" i="3"/>
</calcChain>
</file>

<file path=xl/sharedStrings.xml><?xml version="1.0" encoding="utf-8"?>
<sst xmlns="http://schemas.openxmlformats.org/spreadsheetml/2006/main" count="3980" uniqueCount="210">
  <si>
    <t>Database</t>
  </si>
  <si>
    <t>case1_consq</t>
  </si>
  <si>
    <t>case1_apos</t>
  </si>
  <si>
    <t>case1_cut_off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</si>
  <si>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</si>
  <si>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</si>
  <si>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</si>
  <si>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</si>
  <si>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</si>
  <si>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</si>
  <si>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</si>
  <si>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</si>
  <si>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</si>
  <si>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</si>
  <si>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</si>
  <si>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</si>
  <si>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production</t>
  </si>
  <si>
    <t>alubox (large + dishwasher)</t>
  </si>
  <si>
    <t>technosphere</t>
  </si>
  <si>
    <t>alubox (large)</t>
  </si>
  <si>
    <t>large alubox</t>
  </si>
  <si>
    <t>mechanical disinfection</t>
  </si>
  <si>
    <t>autoclave</t>
  </si>
  <si>
    <t>autoclave cycle</t>
  </si>
  <si>
    <t>treatment of aluminium scrap, post-consumer, prepared for recycling, at remelter</t>
  </si>
  <si>
    <t>aluminium scrap, post-consumer, prepared for melting</t>
  </si>
  <si>
    <t>RER</t>
  </si>
  <si>
    <t>kilogram</t>
  </si>
  <si>
    <t>ev391apos</t>
  </si>
  <si>
    <t>market for aluminium, cast alloy</t>
  </si>
  <si>
    <t>aluminium, cast alloy</t>
  </si>
  <si>
    <t>treatment of waste plastic, mixture, municipal incineration with fly ash extraction</t>
  </si>
  <si>
    <t>waste plastic, mixture</t>
  </si>
  <si>
    <t>CH</t>
  </si>
  <si>
    <t>treatment of waste paper, unsorted, sorting</t>
  </si>
  <si>
    <t>waste paper, unsorted</t>
  </si>
  <si>
    <t>ROW</t>
  </si>
  <si>
    <t>market for electricity, high voltage</t>
  </si>
  <si>
    <t>electricity, high voltage</t>
  </si>
  <si>
    <t>DK</t>
  </si>
  <si>
    <t>kilowatt hour</t>
  </si>
  <si>
    <t>mixed heating grid</t>
  </si>
  <si>
    <t>megajoule</t>
  </si>
  <si>
    <t>alubox (small + dishwasher)</t>
  </si>
  <si>
    <t>small alubox</t>
  </si>
  <si>
    <t>alubox (small)</t>
  </si>
  <si>
    <t>treatment of waste textile, soiled, municipal incineration with fly ash extraction</t>
  </si>
  <si>
    <t>waste textile, soiled</t>
  </si>
  <si>
    <t>treatment of waste polyethylene, municipal incineration with fly ash extraction</t>
  </si>
  <si>
    <t>waste polyethylene</t>
  </si>
  <si>
    <t>alubox (small + wipe)</t>
  </si>
  <si>
    <t>H200 SU</t>
  </si>
  <si>
    <t>H200</t>
  </si>
  <si>
    <t>treatment of waste polypropylene, municipal incineration with fly ash extraction</t>
  </si>
  <si>
    <t>waste polypropylene</t>
  </si>
  <si>
    <t>H400 SU</t>
  </si>
  <si>
    <t>market for polypropylene, granulate</t>
  </si>
  <si>
    <t>polypropylene, granulate</t>
  </si>
  <si>
    <t>polyethylene, high density, granulate, recycled to generic market for high density PE granulate</t>
  </si>
  <si>
    <t>polyethylene, high density, granulate</t>
  </si>
  <si>
    <t>Europe without Switzerland</t>
  </si>
  <si>
    <t>polyethylene production, high density, granulate, recycled</t>
  </si>
  <si>
    <t>polyethylene, high density, granulate, recycled</t>
  </si>
  <si>
    <t>polyethylene terephthalate production, granulate, amorphous, recycled</t>
  </si>
  <si>
    <t>polyethylene terephthalate, granulate, amorphous, recycled</t>
  </si>
  <si>
    <t>H400</t>
  </si>
  <si>
    <t>Energy, solar, converted</t>
  </si>
  <si>
    <t>biosphere</t>
  </si>
  <si>
    <t>biosphere3</t>
  </si>
  <si>
    <t>market for electricity, low voltage</t>
  </si>
  <si>
    <t>electricity, low voltage</t>
  </si>
  <si>
    <t>solar collector system installation, Cu flat plate collector, multiple dwelling, hot water</t>
  </si>
  <si>
    <t>solar collector system, Cu flat plate collector, multiple dwelling, hot water</t>
  </si>
  <si>
    <t>heat, district or industrial, other than natural gas</t>
  </si>
  <si>
    <t>heat, district or industrial, natural gas</t>
  </si>
  <si>
    <t>heat, central or small-scale, other than natural gas</t>
  </si>
  <si>
    <t>heavy fuel oil, burned in refinery furnace</t>
  </si>
  <si>
    <t>anodising, aluminium sheet</t>
  </si>
  <si>
    <t>square meter</t>
  </si>
  <si>
    <t>impact extrusion of aluminium, 4 strokes</t>
  </si>
  <si>
    <t xml:space="preserve">sheet rolling, aluminium </t>
  </si>
  <si>
    <t>market for polysulfone</t>
  </si>
  <si>
    <t>polysulfone</t>
  </si>
  <si>
    <t>market for transport, freight, lorry 16-32 metric ton, EURO6</t>
  </si>
  <si>
    <t>transport, freight, lorry 16-32 metric ton, EURO6</t>
  </si>
  <si>
    <t>ton kilometer</t>
  </si>
  <si>
    <t>market for transport, freight, sea, container ship</t>
  </si>
  <si>
    <t>transport, freight, sea, container ship</t>
  </si>
  <si>
    <t>market for corrugated board box</t>
  </si>
  <si>
    <t>corrugated board box</t>
  </si>
  <si>
    <t>market for textile, nonwoven polypropylene</t>
  </si>
  <si>
    <t>textile, nonwoven polypropylene</t>
  </si>
  <si>
    <t>packaging film production, low density polyethylene</t>
  </si>
  <si>
    <t>packaging film, low density polyethylene</t>
  </si>
  <si>
    <t>market for transport, freight train</t>
  </si>
  <si>
    <t>transport, freight train</t>
  </si>
  <si>
    <t>US</t>
  </si>
  <si>
    <t>alkylbenzene sulfonate production, linear, petrochemical</t>
  </si>
  <si>
    <t>alkylbenzene sulfonate, linear, petrochemical</t>
  </si>
  <si>
    <t>water production, deionised</t>
  </si>
  <si>
    <t>water, deionised</t>
  </si>
  <si>
    <t>market for water, completely softened</t>
  </si>
  <si>
    <t>water, completely softened</t>
  </si>
  <si>
    <t>market for wastewater, average</t>
  </si>
  <si>
    <t>wastewater, average</t>
  </si>
  <si>
    <t>cubic meter</t>
  </si>
  <si>
    <t>wet wipe</t>
  </si>
  <si>
    <t>market for fibre, cotton</t>
  </si>
  <si>
    <t>fibre, cotton</t>
  </si>
  <si>
    <t>market for isopropanol</t>
  </si>
  <si>
    <t>isopropanol</t>
  </si>
  <si>
    <t>market for ethanol, without water, in 99.7% solution state, from ethylene</t>
  </si>
  <si>
    <t>ethanol, without water, in 99.7% solution state, from ethylene</t>
  </si>
  <si>
    <t>Ethanol</t>
  </si>
  <si>
    <t>air</t>
  </si>
  <si>
    <t>2-Propanol</t>
  </si>
  <si>
    <t>H200 REC</t>
  </si>
  <si>
    <t>alubox (large + wipe)</t>
  </si>
  <si>
    <t>H400 REC</t>
  </si>
  <si>
    <t>ev391consq</t>
  </si>
  <si>
    <t>ev391cutoff</t>
  </si>
  <si>
    <t>marginal heating grid</t>
  </si>
  <si>
    <t>waste polyethylene, for recycling, sorted</t>
  </si>
  <si>
    <t>waste polyethylene terephthalate, for recycling, sorted</t>
  </si>
  <si>
    <t>heat production, air-water heat pump 10kW</t>
  </si>
  <si>
    <t>heat, air-water heat pump 10kW</t>
  </si>
  <si>
    <t>market for electricity, for reuse in municipal waste incineration only</t>
  </si>
  <si>
    <t>electricity, for reuse in municipal waste incineration only</t>
  </si>
  <si>
    <t>market for heat, for reuse in municipal waste incineration only</t>
  </si>
  <si>
    <t>heat, for reuse in municipal waste incineration only</t>
  </si>
  <si>
    <t>aluminium, wrought alloy</t>
  </si>
  <si>
    <t>eol pastuer filter</t>
  </si>
  <si>
    <t>waste wipe incineration</t>
  </si>
  <si>
    <t>wipe incineation</t>
  </si>
  <si>
    <t>waste paper, sorted</t>
  </si>
  <si>
    <t>ALC</t>
  </si>
  <si>
    <t>ASC</t>
  </si>
  <si>
    <t>ALW</t>
  </si>
  <si>
    <t>ASW</t>
  </si>
  <si>
    <t>H2S</t>
  </si>
  <si>
    <t>H4S</t>
  </si>
  <si>
    <t>H2R</t>
  </si>
  <si>
    <t>H4R</t>
  </si>
  <si>
    <t>aluminium scrap</t>
  </si>
  <si>
    <t>market for aluminium, wrought alloy</t>
  </si>
  <si>
    <t>polyethylene recycling</t>
  </si>
  <si>
    <t>market for polyethylene, high density, granulate, recycled</t>
  </si>
  <si>
    <t>polypropylene recycling</t>
  </si>
  <si>
    <t>market for polyethylene terephthalate, granulate, amorphous, recycled</t>
  </si>
  <si>
    <t>dishwasher cycle</t>
  </si>
  <si>
    <t>heat production, at heat pump 30kW, allocation exergy</t>
  </si>
  <si>
    <t>heat pump, 30kW</t>
  </si>
  <si>
    <t>market for heat pump, 30kW</t>
  </si>
  <si>
    <t>electricity, medium voltage</t>
  </si>
  <si>
    <t>energy and auxilliary inputs, metal working factory</t>
  </si>
  <si>
    <t>metal working factory</t>
  </si>
  <si>
    <t>market group for electricity, medium voltage</t>
  </si>
  <si>
    <t>market for energy and auxilliary inputs, metal working factory</t>
  </si>
  <si>
    <t>market for metal working factory</t>
  </si>
  <si>
    <t xml:space="preserve">assembly of aluminium container </t>
  </si>
  <si>
    <t>assembly process</t>
  </si>
  <si>
    <t>steel production, chromium steel 18/8, hot rolled</t>
  </si>
  <si>
    <t>steel, chromium steel 18/8, hot rolled</t>
  </si>
  <si>
    <t>steel recycling</t>
  </si>
  <si>
    <t>steel production, electric, chromium steel 18/8</t>
  </si>
  <si>
    <t>steel, chromium steel 18/8</t>
  </si>
  <si>
    <t>ferrochromium, high-carbon, 68% Cr</t>
  </si>
  <si>
    <t>market for ferrochromium, high-carbon, 68% Cr</t>
  </si>
  <si>
    <t>ferronickel</t>
  </si>
  <si>
    <t>market for ferronickel</t>
  </si>
  <si>
    <t>iron scrap, sorted, pressed</t>
  </si>
  <si>
    <t>market for iron scrap, sorted, pressed</t>
  </si>
  <si>
    <t>comment</t>
  </si>
  <si>
    <t>heat and power co-generation, natural gas, conventional power plant, 100MW electrical</t>
  </si>
  <si>
    <t>heat and power co-generation, hard coal</t>
  </si>
  <si>
    <t>heat and power co-generation, wood chips, 6667 kW, state-of-the-art 2014</t>
  </si>
  <si>
    <t>Ethane, 1,1,1,2-tetrafluoro-, HFC-134a</t>
  </si>
  <si>
    <t>Modified heat production fom CH to DK</t>
  </si>
  <si>
    <t>heat and power co-generation, bio gas, conventional power plant, 100MW electrical</t>
  </si>
  <si>
    <t>heat, district or industrial, bio gas</t>
  </si>
  <si>
    <t>natural gas, high pressure</t>
  </si>
  <si>
    <t>market for natural gas, high pressure</t>
  </si>
  <si>
    <t>biogas</t>
  </si>
  <si>
    <t>market for biogas</t>
  </si>
  <si>
    <t>RoW</t>
  </si>
  <si>
    <t>LHV =  36.0 MJ/m3</t>
  </si>
  <si>
    <t>LHV = 22.73 MJ/m3</t>
  </si>
  <si>
    <t>heat production, straw, at furnace 300kW</t>
  </si>
  <si>
    <t>nulifiying the avoided electricity</t>
  </si>
  <si>
    <t>Modified from CH to DK</t>
  </si>
  <si>
    <t>nulifiying the avoided heat</t>
  </si>
  <si>
    <t>air, urban air close to ground</t>
  </si>
  <si>
    <t>natural resource::in air</t>
  </si>
  <si>
    <t>heat production, solar</t>
  </si>
  <si>
    <t>heat, solar</t>
  </si>
  <si>
    <t>heat pump, brine-water, 10kW</t>
  </si>
  <si>
    <t>refrigerant R134a</t>
  </si>
  <si>
    <t>market for heat pump, brine-water, 10kW</t>
  </si>
  <si>
    <t>market for refrigerant R134a</t>
  </si>
  <si>
    <t>Carbon dioxide, fossil</t>
  </si>
  <si>
    <t>Carbon monoxide, fossil</t>
  </si>
  <si>
    <t>air, non-urban air or from high stacks</t>
  </si>
  <si>
    <t>Dividing by 513 to scale to one use</t>
  </si>
  <si>
    <t>Scaled to 1 use</t>
  </si>
  <si>
    <t>The cabinet washer can handle 16 boxes</t>
  </si>
  <si>
    <t>The autoclave can handle 5 boxes</t>
  </si>
  <si>
    <t>The cabinet washer can handle 32 boxes</t>
  </si>
  <si>
    <t>The autoclave can handle 9 boxes</t>
  </si>
  <si>
    <t>The autoclave can handle 14 boxes</t>
  </si>
  <si>
    <t>The autoclave can handle 7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</si>
</sst>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"/>
    <numFmt numFmtId="166" formatCode="0.0000"/>
  </numFmts>
  <fonts count="1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b/>
      <sz val="12"/>
      <color rgb="FF000000"/>
      <name val="Calibri (body)"/>
    </font>
    <font>
      <b/>
      <sz val="12"/>
      <color rgb="FF231F1F"/>
      <name val="Calibri (body)"/>
    </font>
  </fonts>
  <fills count="3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BCBB"/>
        <bgColor rgb="FF000000"/>
      </patternFill>
    </fill>
    <fill>
      <patternFill patternType="solid">
        <fgColor rgb="FFDEE2C0"/>
        <bgColor rgb="FF000000"/>
      </patternFill>
    </fill>
    <fill>
      <patternFill patternType="solid">
        <fgColor rgb="FFF1EA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F1F0"/>
        <bgColor rgb="FF000000"/>
      </patternFill>
    </fill>
    <fill>
      <patternFill patternType="solid">
        <fgColor rgb="FFBCA07E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7D8BEF"/>
        <bgColor indexed="64"/>
      </patternFill>
    </fill>
    <fill>
      <patternFill patternType="solid">
        <fgColor rgb="FF7D8BEF"/>
        <bgColor rgb="FF000000"/>
      </patternFill>
    </fill>
    <fill>
      <patternFill patternType="solid">
        <fgColor rgb="FFACE1E8"/>
        <bgColor indexed="64"/>
      </patternFill>
    </fill>
    <fill>
      <patternFill patternType="solid">
        <fgColor rgb="FFCEB9DB"/>
        <bgColor indexed="64"/>
      </patternFill>
    </fill>
    <fill>
      <patternFill patternType="solid">
        <fgColor rgb="FFFCC0FD"/>
        <bgColor indexed="64"/>
      </patternFill>
    </fill>
    <fill>
      <patternFill patternType="solid">
        <fgColor rgb="FFCEB9DB"/>
        <bgColor rgb="FF000000"/>
      </patternFill>
    </fill>
    <fill>
      <patternFill patternType="solid">
        <fgColor rgb="FFE3EDD8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594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4" borderId="0" xfId="0" applyNumberFormat="1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0" fontId="6" fillId="7" borderId="0" xfId="0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11" fontId="5" fillId="7" borderId="0" xfId="0" applyNumberFormat="1" applyFont="1" applyFill="1"/>
    <xf numFmtId="0" fontId="4" fillId="7" borderId="0" xfId="0" applyFont="1" applyFill="1"/>
    <xf numFmtId="0" fontId="4" fillId="7" borderId="0" xfId="3" applyFont="1" applyFill="1"/>
    <xf numFmtId="2" fontId="5" fillId="7" borderId="0" xfId="0" applyNumberFormat="1" applyFont="1" applyFill="1"/>
    <xf numFmtId="0" fontId="5" fillId="7" borderId="0" xfId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0" fontId="5" fillId="9" borderId="0" xfId="1" applyFont="1" applyFill="1" applyBorder="1"/>
    <xf numFmtId="11" fontId="5" fillId="9" borderId="0" xfId="0" applyNumberFormat="1" applyFont="1" applyFill="1"/>
    <xf numFmtId="0" fontId="5" fillId="9" borderId="0" xfId="0" applyFont="1" applyFill="1"/>
    <xf numFmtId="0" fontId="8" fillId="9" borderId="0" xfId="0" applyFont="1" applyFill="1"/>
    <xf numFmtId="0" fontId="5" fillId="10" borderId="0" xfId="1" applyFont="1" applyFill="1" applyBorder="1"/>
    <xf numFmtId="11" fontId="8" fillId="10" borderId="0" xfId="0" applyNumberFormat="1" applyFont="1" applyFill="1"/>
    <xf numFmtId="0" fontId="5" fillId="10" borderId="0" xfId="0" applyFont="1" applyFill="1"/>
    <xf numFmtId="0" fontId="8" fillId="10" borderId="0" xfId="0" applyFont="1" applyFill="1"/>
    <xf numFmtId="0" fontId="5" fillId="10" borderId="0" xfId="1" applyFont="1" applyFill="1" applyBorder="1" applyAlignment="1"/>
    <xf numFmtId="0" fontId="5" fillId="11" borderId="0" xfId="1" applyFont="1" applyFill="1" applyBorder="1"/>
    <xf numFmtId="0" fontId="5" fillId="11" borderId="0" xfId="0" applyFont="1" applyFill="1"/>
    <xf numFmtId="0" fontId="8" fillId="11" borderId="0" xfId="0" applyFont="1" applyFill="1"/>
    <xf numFmtId="0" fontId="5" fillId="12" borderId="0" xfId="1" applyFont="1" applyFill="1" applyBorder="1"/>
    <xf numFmtId="0" fontId="5" fillId="12" borderId="0" xfId="0" applyFont="1" applyFill="1"/>
    <xf numFmtId="0" fontId="8" fillId="12" borderId="0" xfId="0" applyFont="1" applyFill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1" applyNumberFormat="1" applyFont="1" applyFill="1"/>
    <xf numFmtId="11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0" fontId="8" fillId="14" borderId="0" xfId="0" applyFont="1" applyFill="1"/>
    <xf numFmtId="0" fontId="5" fillId="14" borderId="0" xfId="0" applyFont="1" applyFill="1"/>
    <xf numFmtId="11" fontId="5" fillId="14" borderId="0" xfId="0" applyNumberFormat="1" applyFont="1" applyFill="1"/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1" applyNumberFormat="1" applyFont="1" applyFill="1"/>
    <xf numFmtId="11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0" fontId="8" fillId="16" borderId="0" xfId="0" applyFont="1" applyFill="1"/>
    <xf numFmtId="0" fontId="5" fillId="16" borderId="0" xfId="0" applyFont="1" applyFill="1"/>
    <xf numFmtId="11" fontId="5" fillId="16" borderId="0" xfId="0" applyNumberFormat="1" applyFont="1" applyFill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6" fillId="17" borderId="0" xfId="0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6" fillId="18" borderId="0" xfId="0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0" fontId="6" fillId="0" borderId="0" xfId="0" applyFont="1"/>
    <xf numFmtId="0" fontId="6" fillId="19" borderId="0" xfId="0" applyFont="1" applyFill="1"/>
    <xf numFmtId="0" fontId="4" fillId="19" borderId="0" xfId="0" applyFont="1" applyFill="1"/>
    <xf numFmtId="0" fontId="4" fillId="19" borderId="0" xfId="3" applyFont="1" applyFill="1"/>
    <xf numFmtId="11" fontId="5" fillId="5" borderId="0" xfId="0" applyNumberFormat="1" applyFont="1" applyFill="1"/>
    <xf numFmtId="2" fontId="5" fillId="5" borderId="0" xfId="0" applyNumberFormat="1" applyFont="1" applyFill="1"/>
    <xf numFmtId="0" fontId="4" fillId="20" borderId="0" xfId="2" applyFont="1" applyFill="1"/>
    <xf numFmtId="11" fontId="4" fillId="20" borderId="0" xfId="0" applyNumberFormat="1" applyFont="1" applyFill="1"/>
    <xf numFmtId="0" fontId="5" fillId="20" borderId="0" xfId="0" applyFont="1" applyFill="1"/>
    <xf numFmtId="0" fontId="5" fillId="20" borderId="0" xfId="3" applyFont="1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1" applyNumberFormat="1" applyFont="1" applyFill="1" applyBorder="1"/>
    <xf numFmtId="11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0" fontId="4" fillId="20" borderId="0" xfId="0" applyFont="1" applyFill="1"/>
    <xf numFmtId="2" fontId="5" fillId="20" borderId="0" xfId="0" applyNumberFormat="1" applyFont="1" applyFill="1"/>
    <xf numFmtId="0" fontId="7" fillId="20" borderId="0" xfId="0" applyFont="1" applyFill="1"/>
    <xf numFmtId="0" fontId="5" fillId="20" borderId="0" xfId="1" applyFont="1" applyFill="1" applyBorder="1"/>
    <xf numFmtId="0" fontId="5" fillId="20" borderId="0" xfId="1" applyFont="1" applyFill="1" applyBorder="1" applyAlignment="1"/>
    <xf numFmtId="0" fontId="4" fillId="20" borderId="0" xfId="3" applyFont="1" applyFill="1"/>
    <xf numFmtId="11" fontId="5" fillId="12" borderId="0" xfId="1" applyNumberFormat="1" applyFont="1" applyFill="1" applyBorder="1"/>
    <xf numFmtId="11" fontId="5" fillId="12" borderId="0" xfId="0" applyNumberFormat="1" applyFont="1" applyFill="1"/>
    <xf numFmtId="11" fontId="5" fillId="11" borderId="0" xfId="0" applyNumberFormat="1" applyFont="1" applyFill="1"/>
    <xf numFmtId="11" fontId="5" fillId="10" borderId="0" xfId="0" applyNumberFormat="1" applyFont="1" applyFill="1"/>
    <xf numFmtId="0" fontId="9" fillId="21" borderId="0" xfId="0" applyFont="1" applyFill="1"/>
    <xf numFmtId="11" fontId="9" fillId="21" borderId="0" xfId="0" applyNumberFormat="1" applyFont="1" applyFill="1"/>
    <xf numFmtId="0" fontId="8" fillId="21" borderId="0" xfId="0" applyFont="1" applyFill="1"/>
    <xf numFmtId="2" fontId="8" fillId="21" borderId="0" xfId="0" applyNumberFormat="1" applyFont="1" applyFill="1" applyAlignment="1">
      <alignment horizontal="left"/>
    </xf>
    <xf numFmtId="11" fontId="8" fillId="21" borderId="0" xfId="0" applyNumberFormat="1" applyFont="1" applyFill="1"/>
    <xf numFmtId="0" fontId="4" fillId="21" borderId="0" xfId="0" applyFont="1" applyFill="1"/>
    <xf numFmtId="11" fontId="4" fillId="21" borderId="0" xfId="0" applyNumberFormat="1" applyFont="1" applyFill="1"/>
    <xf numFmtId="0" fontId="4" fillId="21" borderId="0" xfId="3" applyFont="1" applyFill="1"/>
    <xf numFmtId="2" fontId="8" fillId="21" borderId="0" xfId="0" applyNumberFormat="1" applyFont="1" applyFill="1"/>
    <xf numFmtId="0" fontId="8" fillId="22" borderId="0" xfId="0" applyFont="1" applyFill="1"/>
    <xf numFmtId="0" fontId="4" fillId="23" borderId="0" xfId="2" applyFont="1" applyFill="1"/>
    <xf numFmtId="0" fontId="5" fillId="24" borderId="0" xfId="0" applyFont="1" applyFill="1"/>
    <xf numFmtId="0" fontId="5" fillId="23" borderId="0" xfId="0" applyFont="1" applyFill="1"/>
    <xf numFmtId="0" fontId="5" fillId="23" borderId="0" xfId="3" applyFont="1" applyFill="1"/>
    <xf numFmtId="0" fontId="6" fillId="23" borderId="0" xfId="0" applyFont="1" applyFill="1"/>
    <xf numFmtId="0" fontId="5" fillId="23" borderId="0" xfId="2" applyFont="1" applyFill="1"/>
    <xf numFmtId="2" fontId="5" fillId="23" borderId="0" xfId="2" applyNumberFormat="1" applyFont="1" applyFill="1" applyAlignment="1">
      <alignment horizontal="left"/>
    </xf>
    <xf numFmtId="11" fontId="5" fillId="23" borderId="0" xfId="1" applyNumberFormat="1" applyFont="1" applyFill="1"/>
    <xf numFmtId="11" fontId="5" fillId="23" borderId="0" xfId="2" applyNumberFormat="1" applyFont="1" applyFill="1" applyAlignment="1">
      <alignment horizontal="left"/>
    </xf>
    <xf numFmtId="11" fontId="5" fillId="23" borderId="0" xfId="0" applyNumberFormat="1" applyFont="1" applyFill="1"/>
    <xf numFmtId="0" fontId="4" fillId="23" borderId="0" xfId="0" applyFont="1" applyFill="1"/>
    <xf numFmtId="11" fontId="4" fillId="23" borderId="0" xfId="0" applyNumberFormat="1" applyFont="1" applyFill="1"/>
    <xf numFmtId="0" fontId="4" fillId="23" borderId="0" xfId="3" applyFont="1" applyFill="1"/>
    <xf numFmtId="2" fontId="5" fillId="23" borderId="0" xfId="0" applyNumberFormat="1" applyFont="1" applyFill="1"/>
    <xf numFmtId="11" fontId="5" fillId="24" borderId="0" xfId="0" applyNumberFormat="1" applyFont="1" applyFill="1"/>
    <xf numFmtId="2" fontId="5" fillId="24" borderId="0" xfId="0" applyNumberFormat="1" applyFont="1" applyFill="1"/>
    <xf numFmtId="0" fontId="8" fillId="24" borderId="0" xfId="0" applyFont="1" applyFill="1"/>
    <xf numFmtId="0" fontId="4" fillId="19" borderId="0" xfId="2" applyFont="1" applyFill="1"/>
    <xf numFmtId="0" fontId="7" fillId="22" borderId="0" xfId="0" applyFont="1" applyFill="1" applyAlignment="1">
      <alignment vertical="center"/>
    </xf>
    <xf numFmtId="0" fontId="5" fillId="19" borderId="0" xfId="0" applyFont="1" applyFill="1"/>
    <xf numFmtId="0" fontId="5" fillId="19" borderId="0" xfId="3" applyFont="1" applyFill="1"/>
    <xf numFmtId="0" fontId="5" fillId="19" borderId="0" xfId="2" applyFont="1" applyFill="1"/>
    <xf numFmtId="2" fontId="5" fillId="19" borderId="0" xfId="2" applyNumberFormat="1" applyFont="1" applyFill="1" applyAlignment="1">
      <alignment horizontal="left"/>
    </xf>
    <xf numFmtId="11" fontId="5" fillId="19" borderId="0" xfId="2" applyNumberFormat="1" applyFont="1" applyFill="1" applyAlignment="1">
      <alignment horizontal="left"/>
    </xf>
    <xf numFmtId="11" fontId="5" fillId="19" borderId="0" xfId="0" applyNumberFormat="1" applyFont="1" applyFill="1"/>
    <xf numFmtId="11" fontId="4" fillId="19" borderId="0" xfId="0" applyNumberFormat="1" applyFont="1" applyFill="1"/>
    <xf numFmtId="2" fontId="5" fillId="19" borderId="0" xfId="0" applyNumberFormat="1" applyFont="1" applyFill="1"/>
    <xf numFmtId="11" fontId="5" fillId="22" borderId="0" xfId="0" applyNumberFormat="1" applyFont="1" applyFill="1"/>
    <xf numFmtId="2" fontId="5" fillId="22" borderId="0" xfId="0" applyNumberFormat="1" applyFont="1" applyFill="1"/>
    <xf numFmtId="0" fontId="5" fillId="22" borderId="0" xfId="0" applyFont="1" applyFill="1"/>
    <xf numFmtId="11" fontId="5" fillId="12" borderId="0" xfId="1" applyNumberFormat="1" applyFont="1" applyFill="1" applyBorder="1" applyAlignment="1"/>
    <xf numFmtId="11" fontId="5" fillId="11" borderId="0" xfId="1" applyNumberFormat="1" applyFont="1" applyFill="1" applyBorder="1" applyAlignment="1"/>
    <xf numFmtId="11" fontId="5" fillId="10" borderId="0" xfId="1" applyNumberFormat="1" applyFont="1" applyFill="1" applyBorder="1" applyAlignment="1"/>
    <xf numFmtId="11" fontId="5" fillId="9" borderId="0" xfId="1" applyNumberFormat="1" applyFont="1" applyFill="1" applyBorder="1" applyAlignment="1"/>
    <xf numFmtId="11" fontId="8" fillId="9" borderId="0" xfId="0" applyNumberFormat="1" applyFont="1" applyFill="1"/>
    <xf numFmtId="11" fontId="7" fillId="16" borderId="0" xfId="0" applyNumberFormat="1" applyFont="1" applyFill="1" applyAlignment="1">
      <alignment vertical="center"/>
    </xf>
    <xf numFmtId="11" fontId="7" fillId="14" borderId="0" xfId="0" applyNumberFormat="1" applyFont="1" applyFill="1" applyAlignment="1">
      <alignment vertical="center"/>
    </xf>
    <xf numFmtId="0" fontId="4" fillId="25" borderId="0" xfId="2" applyFont="1" applyFill="1"/>
    <xf numFmtId="0" fontId="5" fillId="26" borderId="0" xfId="0" applyFont="1" applyFill="1"/>
    <xf numFmtId="0" fontId="5" fillId="25" borderId="0" xfId="0" applyFont="1" applyFill="1"/>
    <xf numFmtId="0" fontId="5" fillId="25" borderId="0" xfId="3" applyFont="1" applyFill="1"/>
    <xf numFmtId="0" fontId="6" fillId="25" borderId="0" xfId="0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5" fillId="25" borderId="0" xfId="0" applyNumberFormat="1" applyFont="1" applyFill="1"/>
    <xf numFmtId="0" fontId="5" fillId="26" borderId="0" xfId="1" applyFont="1" applyFill="1" applyBorder="1" applyAlignment="1"/>
    <xf numFmtId="2" fontId="8" fillId="26" borderId="0" xfId="0" applyNumberFormat="1" applyFont="1" applyFill="1"/>
    <xf numFmtId="0" fontId="5" fillId="26" borderId="0" xfId="1" applyFont="1" applyFill="1" applyBorder="1"/>
    <xf numFmtId="0" fontId="8" fillId="26" borderId="0" xfId="0" applyFont="1" applyFill="1"/>
    <xf numFmtId="0" fontId="7" fillId="27" borderId="0" xfId="0" applyFont="1" applyFill="1" applyAlignment="1">
      <alignment vertical="center"/>
    </xf>
    <xf numFmtId="11" fontId="5" fillId="27" borderId="0" xfId="0" applyNumberFormat="1" applyFont="1" applyFill="1"/>
    <xf numFmtId="2" fontId="5" fillId="27" borderId="0" xfId="0" applyNumberFormat="1" applyFont="1" applyFill="1"/>
    <xf numFmtId="0" fontId="5" fillId="27" borderId="0" xfId="0" applyFont="1" applyFill="1"/>
    <xf numFmtId="0" fontId="8" fillId="27" borderId="0" xfId="0" applyFont="1" applyFill="1"/>
    <xf numFmtId="0" fontId="4" fillId="26" borderId="0" xfId="0" applyFont="1" applyFill="1"/>
    <xf numFmtId="0" fontId="4" fillId="24" borderId="0" xfId="0" applyFont="1" applyFill="1"/>
    <xf numFmtId="0" fontId="10" fillId="22" borderId="0" xfId="0" applyFont="1" applyFill="1" applyAlignment="1">
      <alignment vertical="center"/>
    </xf>
    <xf numFmtId="0" fontId="10" fillId="27" borderId="0" xfId="0" applyFont="1" applyFill="1" applyAlignment="1">
      <alignment vertical="center"/>
    </xf>
    <xf numFmtId="0" fontId="4" fillId="28" borderId="0" xfId="2" applyFont="1" applyFill="1"/>
    <xf numFmtId="0" fontId="10" fillId="29" borderId="0" xfId="0" applyFont="1" applyFill="1" applyAlignment="1">
      <alignment vertical="center"/>
    </xf>
    <xf numFmtId="0" fontId="5" fillId="28" borderId="0" xfId="0" applyFont="1" applyFill="1"/>
    <xf numFmtId="0" fontId="5" fillId="28" borderId="0" xfId="3" applyFont="1" applyFill="1"/>
    <xf numFmtId="0" fontId="6" fillId="28" borderId="0" xfId="0" applyFont="1" applyFill="1"/>
    <xf numFmtId="0" fontId="5" fillId="28" borderId="0" xfId="2" applyFont="1" applyFill="1"/>
    <xf numFmtId="2" fontId="5" fillId="28" borderId="0" xfId="2" applyNumberFormat="1" applyFont="1" applyFill="1" applyAlignment="1">
      <alignment horizontal="left"/>
    </xf>
    <xf numFmtId="0" fontId="7" fillId="29" borderId="0" xfId="0" applyFont="1" applyFill="1" applyAlignment="1">
      <alignment vertical="center"/>
    </xf>
    <xf numFmtId="11" fontId="5" fillId="28" borderId="0" xfId="2" applyNumberFormat="1" applyFont="1" applyFill="1" applyAlignment="1">
      <alignment horizontal="left"/>
    </xf>
    <xf numFmtId="11" fontId="5" fillId="28" borderId="0" xfId="0" applyNumberFormat="1" applyFont="1" applyFill="1"/>
    <xf numFmtId="0" fontId="4" fillId="28" borderId="0" xfId="0" applyFont="1" applyFill="1"/>
    <xf numFmtId="11" fontId="4" fillId="28" borderId="0" xfId="0" applyNumberFormat="1" applyFont="1" applyFill="1"/>
    <xf numFmtId="0" fontId="4" fillId="28" borderId="0" xfId="3" applyFont="1" applyFill="1"/>
    <xf numFmtId="2" fontId="5" fillId="28" borderId="0" xfId="0" applyNumberFormat="1" applyFont="1" applyFill="1"/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11" fontId="6" fillId="28" borderId="0" xfId="0" applyNumberFormat="1" applyFont="1" applyFill="1"/>
    <xf numFmtId="0" fontId="4" fillId="30" borderId="0" xfId="2" applyFont="1" applyFill="1"/>
    <xf numFmtId="0" fontId="10" fillId="31" borderId="0" xfId="0" applyFont="1" applyFill="1" applyAlignment="1">
      <alignment vertical="center"/>
    </xf>
    <xf numFmtId="0" fontId="5" fillId="30" borderId="0" xfId="0" applyFont="1" applyFill="1"/>
    <xf numFmtId="0" fontId="5" fillId="30" borderId="0" xfId="3" applyFont="1" applyFill="1"/>
    <xf numFmtId="0" fontId="6" fillId="30" borderId="0" xfId="0" applyFont="1" applyFill="1"/>
    <xf numFmtId="0" fontId="5" fillId="30" borderId="0" xfId="2" applyFont="1" applyFill="1"/>
    <xf numFmtId="2" fontId="5" fillId="30" borderId="0" xfId="2" applyNumberFormat="1" applyFont="1" applyFill="1" applyAlignment="1">
      <alignment horizontal="left"/>
    </xf>
    <xf numFmtId="0" fontId="7" fillId="31" borderId="0" xfId="0" applyFont="1" applyFill="1" applyAlignment="1">
      <alignment vertical="center"/>
    </xf>
    <xf numFmtId="11" fontId="5" fillId="30" borderId="0" xfId="2" applyNumberFormat="1" applyFont="1" applyFill="1" applyAlignment="1">
      <alignment horizontal="left"/>
    </xf>
    <xf numFmtId="11" fontId="5" fillId="30" borderId="0" xfId="0" applyNumberFormat="1" applyFont="1" applyFill="1"/>
    <xf numFmtId="0" fontId="4" fillId="30" borderId="0" xfId="0" applyFont="1" applyFill="1"/>
    <xf numFmtId="11" fontId="4" fillId="30" borderId="0" xfId="0" applyNumberFormat="1" applyFont="1" applyFill="1"/>
    <xf numFmtId="0" fontId="4" fillId="30" borderId="0" xfId="3" applyFont="1" applyFill="1"/>
    <xf numFmtId="2" fontId="5" fillId="30" borderId="0" xfId="0" applyNumberFormat="1" applyFont="1" applyFill="1"/>
    <xf numFmtId="11" fontId="5" fillId="31" borderId="0" xfId="0" applyNumberFormat="1" applyFont="1" applyFill="1"/>
    <xf numFmtId="2" fontId="5" fillId="31" borderId="0" xfId="0" applyNumberFormat="1" applyFont="1" applyFill="1"/>
    <xf numFmtId="0" fontId="5" fillId="31" borderId="0" xfId="0" applyFont="1" applyFill="1"/>
    <xf numFmtId="0" fontId="8" fillId="31" borderId="0" xfId="0" applyFont="1" applyFill="1"/>
    <xf numFmtId="11" fontId="6" fillId="30" borderId="0" xfId="0" applyNumberFormat="1" applyFont="1" applyFill="1"/>
    <xf numFmtId="1" fontId="5" fillId="7" borderId="0" xfId="0" applyNumberFormat="1" applyFont="1" applyFill="1"/>
    <xf numFmtId="0" fontId="10" fillId="26" borderId="0" xfId="0" applyFont="1" applyFill="1" applyAlignment="1">
      <alignment vertical="center"/>
    </xf>
    <xf numFmtId="0" fontId="7" fillId="26" borderId="0" xfId="0" applyFont="1" applyFill="1" applyAlignment="1">
      <alignment vertical="center"/>
    </xf>
    <xf numFmtId="11" fontId="5" fillId="26" borderId="0" xfId="0" applyNumberFormat="1" applyFont="1" applyFill="1"/>
    <xf numFmtId="2" fontId="5" fillId="26" borderId="0" xfId="0" applyNumberFormat="1" applyFont="1" applyFill="1"/>
    <xf numFmtId="2" fontId="6" fillId="25" borderId="0" xfId="0" applyNumberFormat="1" applyFont="1" applyFill="1"/>
    <xf numFmtId="0" fontId="3" fillId="3" borderId="0" xfId="2" applyFont="1" applyFill="1" applyAlignment="1">
      <alignment vertical="top"/>
    </xf>
    <xf numFmtId="11" fontId="3" fillId="3" borderId="0" xfId="2" applyNumberFormat="1" applyFont="1" applyFill="1" applyAlignment="1">
      <alignment vertical="top"/>
    </xf>
    <xf numFmtId="0" fontId="4" fillId="4" borderId="0" xfId="2" applyFont="1" applyFill="1" applyAlignment="1">
      <alignment vertical="top"/>
    </xf>
    <xf numFmtId="11" fontId="4" fillId="4" borderId="0" xfId="0" applyNumberFormat="1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4" borderId="0" xfId="3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5" fillId="4" borderId="0" xfId="2" applyFont="1" applyFill="1" applyAlignment="1">
      <alignment vertical="top"/>
    </xf>
    <xf numFmtId="2" fontId="5" fillId="4" borderId="0" xfId="2" applyNumberFormat="1" applyFont="1" applyFill="1" applyAlignment="1">
      <alignment horizontal="left" vertical="top"/>
    </xf>
    <xf numFmtId="11" fontId="5" fillId="4" borderId="0" xfId="1" applyNumberFormat="1" applyFont="1" applyFill="1" applyAlignment="1">
      <alignment vertical="top"/>
    </xf>
    <xf numFmtId="11" fontId="5" fillId="4" borderId="0" xfId="2" applyNumberFormat="1" applyFont="1" applyFill="1" applyAlignment="1">
      <alignment horizontal="left" vertical="top"/>
    </xf>
    <xf numFmtId="11" fontId="5" fillId="4" borderId="0" xfId="0" applyNumberFormat="1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4" borderId="0" xfId="3" applyFont="1" applyFill="1" applyAlignment="1">
      <alignment vertical="top"/>
    </xf>
    <xf numFmtId="2" fontId="5" fillId="4" borderId="0" xfId="0" applyNumberFormat="1" applyFont="1" applyFill="1" applyAlignment="1">
      <alignment vertical="top"/>
    </xf>
    <xf numFmtId="0" fontId="5" fillId="12" borderId="0" xfId="1" applyFont="1" applyFill="1" applyBorder="1" applyAlignment="1">
      <alignment vertical="top"/>
    </xf>
    <xf numFmtId="0" fontId="7" fillId="12" borderId="0" xfId="0" applyFont="1" applyFill="1" applyAlignment="1">
      <alignment vertical="top"/>
    </xf>
    <xf numFmtId="0" fontId="5" fillId="12" borderId="0" xfId="0" applyFont="1" applyFill="1" applyAlignment="1">
      <alignment vertical="top"/>
    </xf>
    <xf numFmtId="0" fontId="8" fillId="12" borderId="0" xfId="0" applyFont="1" applyFill="1" applyAlignment="1">
      <alignment vertical="top"/>
    </xf>
    <xf numFmtId="0" fontId="4" fillId="6" borderId="0" xfId="2" applyFont="1" applyFill="1" applyAlignment="1">
      <alignment vertical="top"/>
    </xf>
    <xf numFmtId="11" fontId="4" fillId="6" borderId="0" xfId="0" applyNumberFormat="1" applyFont="1" applyFill="1" applyAlignment="1">
      <alignment vertical="top"/>
    </xf>
    <xf numFmtId="0" fontId="5" fillId="6" borderId="0" xfId="0" applyFont="1" applyFill="1" applyAlignment="1">
      <alignment vertical="top"/>
    </xf>
    <xf numFmtId="0" fontId="5" fillId="6" borderId="0" xfId="3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5" fillId="6" borderId="0" xfId="2" applyFont="1" applyFill="1" applyAlignment="1">
      <alignment vertical="top"/>
    </xf>
    <xf numFmtId="2" fontId="5" fillId="6" borderId="0" xfId="2" applyNumberFormat="1" applyFont="1" applyFill="1" applyAlignment="1">
      <alignment horizontal="left" vertical="top"/>
    </xf>
    <xf numFmtId="11" fontId="5" fillId="6" borderId="0" xfId="1" applyNumberFormat="1" applyFont="1" applyFill="1" applyAlignment="1">
      <alignment vertical="top"/>
    </xf>
    <xf numFmtId="11" fontId="5" fillId="6" borderId="0" xfId="2" applyNumberFormat="1" applyFont="1" applyFill="1" applyAlignment="1">
      <alignment horizontal="left" vertical="top"/>
    </xf>
    <xf numFmtId="11" fontId="5" fillId="6" borderId="0" xfId="0" applyNumberFormat="1" applyFont="1" applyFill="1" applyAlignment="1">
      <alignment vertical="top"/>
    </xf>
    <xf numFmtId="0" fontId="4" fillId="6" borderId="0" xfId="0" applyFont="1" applyFill="1" applyAlignment="1">
      <alignment vertical="top"/>
    </xf>
    <xf numFmtId="0" fontId="4" fillId="6" borderId="0" xfId="3" applyFont="1" applyFill="1" applyAlignment="1">
      <alignment vertical="top"/>
    </xf>
    <xf numFmtId="2" fontId="5" fillId="6" borderId="0" xfId="0" applyNumberFormat="1" applyFont="1" applyFill="1" applyAlignment="1">
      <alignment vertical="top"/>
    </xf>
    <xf numFmtId="0" fontId="5" fillId="11" borderId="0" xfId="1" applyFont="1" applyFill="1" applyBorder="1" applyAlignment="1">
      <alignment vertical="top"/>
    </xf>
    <xf numFmtId="0" fontId="7" fillId="11" borderId="0" xfId="0" applyFont="1" applyFill="1" applyAlignment="1">
      <alignment vertical="top"/>
    </xf>
    <xf numFmtId="0" fontId="5" fillId="11" borderId="0" xfId="0" applyFont="1" applyFill="1" applyAlignment="1">
      <alignment vertical="top"/>
    </xf>
    <xf numFmtId="0" fontId="8" fillId="11" borderId="0" xfId="0" applyFont="1" applyFill="1" applyAlignment="1">
      <alignment vertical="top"/>
    </xf>
    <xf numFmtId="0" fontId="4" fillId="7" borderId="0" xfId="2" applyFont="1" applyFill="1" applyAlignment="1">
      <alignment vertical="top"/>
    </xf>
    <xf numFmtId="11" fontId="4" fillId="7" borderId="0" xfId="0" applyNumberFormat="1" applyFont="1" applyFill="1" applyAlignment="1">
      <alignment vertical="top"/>
    </xf>
    <xf numFmtId="0" fontId="5" fillId="7" borderId="0" xfId="0" applyFont="1" applyFill="1" applyAlignment="1">
      <alignment vertical="top"/>
    </xf>
    <xf numFmtId="0" fontId="5" fillId="7" borderId="0" xfId="3" applyFont="1" applyFill="1" applyAlignment="1">
      <alignment vertical="top"/>
    </xf>
    <xf numFmtId="0" fontId="6" fillId="7" borderId="0" xfId="0" applyFont="1" applyFill="1" applyAlignment="1">
      <alignment vertical="top"/>
    </xf>
    <xf numFmtId="0" fontId="5" fillId="7" borderId="0" xfId="2" applyFont="1" applyFill="1" applyAlignment="1">
      <alignment vertical="top"/>
    </xf>
    <xf numFmtId="2" fontId="5" fillId="7" borderId="0" xfId="2" applyNumberFormat="1" applyFont="1" applyFill="1" applyAlignment="1">
      <alignment horizontal="left" vertical="top"/>
    </xf>
    <xf numFmtId="11" fontId="5" fillId="7" borderId="0" xfId="1" applyNumberFormat="1" applyFont="1" applyFill="1" applyAlignment="1">
      <alignment vertical="top"/>
    </xf>
    <xf numFmtId="11" fontId="5" fillId="7" borderId="0" xfId="2" applyNumberFormat="1" applyFont="1" applyFill="1" applyAlignment="1">
      <alignment horizontal="left" vertical="top"/>
    </xf>
    <xf numFmtId="11" fontId="5" fillId="7" borderId="0" xfId="0" applyNumberFormat="1" applyFont="1" applyFill="1" applyAlignment="1">
      <alignment vertical="top"/>
    </xf>
    <xf numFmtId="0" fontId="4" fillId="7" borderId="0" xfId="0" applyFont="1" applyFill="1" applyAlignment="1">
      <alignment vertical="top"/>
    </xf>
    <xf numFmtId="0" fontId="4" fillId="7" borderId="0" xfId="3" applyFont="1" applyFill="1" applyAlignment="1">
      <alignment vertical="top"/>
    </xf>
    <xf numFmtId="2" fontId="5" fillId="7" borderId="0" xfId="0" applyNumberFormat="1" applyFont="1" applyFill="1" applyAlignment="1">
      <alignment vertical="top"/>
    </xf>
    <xf numFmtId="0" fontId="5" fillId="7" borderId="0" xfId="1" applyFont="1" applyFill="1" applyAlignment="1">
      <alignment vertical="top"/>
    </xf>
    <xf numFmtId="0" fontId="5" fillId="10" borderId="0" xfId="1" applyFont="1" applyFill="1" applyBorder="1" applyAlignment="1">
      <alignment vertical="top"/>
    </xf>
    <xf numFmtId="0" fontId="5" fillId="10" borderId="0" xfId="0" applyFont="1" applyFill="1" applyAlignment="1">
      <alignment vertical="top"/>
    </xf>
    <xf numFmtId="0" fontId="8" fillId="10" borderId="0" xfId="0" applyFont="1" applyFill="1" applyAlignment="1">
      <alignment vertical="top"/>
    </xf>
    <xf numFmtId="0" fontId="4" fillId="8" borderId="0" xfId="2" applyFont="1" applyFill="1" applyAlignment="1">
      <alignment vertical="top"/>
    </xf>
    <xf numFmtId="11" fontId="4" fillId="8" borderId="0" xfId="0" applyNumberFormat="1" applyFont="1" applyFill="1" applyAlignment="1">
      <alignment vertical="top"/>
    </xf>
    <xf numFmtId="0" fontId="5" fillId="8" borderId="0" xfId="0" applyFont="1" applyFill="1" applyAlignment="1">
      <alignment vertical="top"/>
    </xf>
    <xf numFmtId="0" fontId="5" fillId="8" borderId="0" xfId="3" applyFont="1" applyFill="1" applyAlignment="1">
      <alignment vertical="top"/>
    </xf>
    <xf numFmtId="0" fontId="6" fillId="8" borderId="0" xfId="0" applyFont="1" applyFill="1" applyAlignment="1">
      <alignment vertical="top"/>
    </xf>
    <xf numFmtId="0" fontId="5" fillId="8" borderId="0" xfId="2" applyFont="1" applyFill="1" applyAlignment="1">
      <alignment vertical="top"/>
    </xf>
    <xf numFmtId="2" fontId="5" fillId="8" borderId="0" xfId="2" applyNumberFormat="1" applyFont="1" applyFill="1" applyAlignment="1">
      <alignment horizontal="left" vertical="top"/>
    </xf>
    <xf numFmtId="11" fontId="5" fillId="8" borderId="0" xfId="1" applyNumberFormat="1" applyFont="1" applyFill="1" applyAlignment="1">
      <alignment vertical="top"/>
    </xf>
    <xf numFmtId="11" fontId="5" fillId="8" borderId="0" xfId="2" applyNumberFormat="1" applyFont="1" applyFill="1" applyAlignment="1">
      <alignment horizontal="left" vertical="top"/>
    </xf>
    <xf numFmtId="11" fontId="5" fillId="8" borderId="0" xfId="0" applyNumberFormat="1" applyFont="1" applyFill="1" applyAlignment="1">
      <alignment vertical="top"/>
    </xf>
    <xf numFmtId="0" fontId="4" fillId="8" borderId="0" xfId="0" applyFont="1" applyFill="1" applyAlignment="1">
      <alignment vertical="top"/>
    </xf>
    <xf numFmtId="0" fontId="4" fillId="8" borderId="0" xfId="3" applyFont="1" applyFill="1" applyAlignment="1">
      <alignment vertical="top"/>
    </xf>
    <xf numFmtId="2" fontId="5" fillId="8" borderId="0" xfId="0" applyNumberFormat="1" applyFont="1" applyFill="1" applyAlignment="1">
      <alignment vertical="top"/>
    </xf>
    <xf numFmtId="0" fontId="5" fillId="9" borderId="0" xfId="1" applyFont="1" applyFill="1" applyBorder="1" applyAlignment="1">
      <alignment vertical="top"/>
    </xf>
    <xf numFmtId="0" fontId="5" fillId="9" borderId="0" xfId="0" applyFont="1" applyFill="1" applyAlignment="1">
      <alignment vertical="top"/>
    </xf>
    <xf numFmtId="0" fontId="8" fillId="9" borderId="0" xfId="0" applyFont="1" applyFill="1" applyAlignment="1">
      <alignment vertical="top"/>
    </xf>
    <xf numFmtId="0" fontId="4" fillId="13" borderId="0" xfId="2" applyFont="1" applyFill="1" applyAlignment="1">
      <alignment vertical="top"/>
    </xf>
    <xf numFmtId="11" fontId="4" fillId="13" borderId="0" xfId="0" applyNumberFormat="1" applyFont="1" applyFill="1" applyAlignment="1">
      <alignment vertical="top"/>
    </xf>
    <xf numFmtId="0" fontId="5" fillId="13" borderId="0" xfId="0" applyFont="1" applyFill="1" applyAlignment="1">
      <alignment vertical="top"/>
    </xf>
    <xf numFmtId="0" fontId="5" fillId="13" borderId="0" xfId="3" applyFont="1" applyFill="1" applyAlignment="1">
      <alignment vertical="top"/>
    </xf>
    <xf numFmtId="0" fontId="6" fillId="13" borderId="0" xfId="0" applyFont="1" applyFill="1" applyAlignment="1">
      <alignment vertical="top"/>
    </xf>
    <xf numFmtId="0" fontId="5" fillId="13" borderId="0" xfId="2" applyFont="1" applyFill="1" applyAlignment="1">
      <alignment vertical="top"/>
    </xf>
    <xf numFmtId="2" fontId="5" fillId="13" borderId="0" xfId="2" applyNumberFormat="1" applyFont="1" applyFill="1" applyAlignment="1">
      <alignment horizontal="left" vertical="top"/>
    </xf>
    <xf numFmtId="11" fontId="5" fillId="13" borderId="0" xfId="1" applyNumberFormat="1" applyFont="1" applyFill="1" applyAlignment="1">
      <alignment vertical="top"/>
    </xf>
    <xf numFmtId="11" fontId="5" fillId="13" borderId="0" xfId="2" applyNumberFormat="1" applyFont="1" applyFill="1" applyAlignment="1">
      <alignment horizontal="left" vertical="top"/>
    </xf>
    <xf numFmtId="11" fontId="5" fillId="13" borderId="0" xfId="0" applyNumberFormat="1" applyFont="1" applyFill="1" applyAlignment="1">
      <alignment vertical="top"/>
    </xf>
    <xf numFmtId="0" fontId="4" fillId="13" borderId="0" xfId="0" applyFont="1" applyFill="1" applyAlignment="1">
      <alignment vertical="top"/>
    </xf>
    <xf numFmtId="0" fontId="4" fillId="13" borderId="0" xfId="3" applyFont="1" applyFill="1" applyAlignment="1">
      <alignment vertical="top"/>
    </xf>
    <xf numFmtId="2" fontId="5" fillId="13" borderId="0" xfId="0" applyNumberFormat="1" applyFont="1" applyFill="1" applyAlignment="1">
      <alignment vertical="top"/>
    </xf>
    <xf numFmtId="166" fontId="5" fillId="13" borderId="0" xfId="0" applyNumberFormat="1" applyFont="1" applyFill="1" applyAlignment="1">
      <alignment vertical="top"/>
    </xf>
    <xf numFmtId="0" fontId="7" fillId="14" borderId="0" xfId="0" applyFont="1" applyFill="1" applyAlignment="1">
      <alignment vertical="top"/>
    </xf>
    <xf numFmtId="0" fontId="8" fillId="14" borderId="0" xfId="0" applyFont="1" applyFill="1" applyAlignment="1">
      <alignment vertical="top"/>
    </xf>
    <xf numFmtId="0" fontId="5" fillId="14" borderId="0" xfId="0" applyFont="1" applyFill="1" applyAlignment="1">
      <alignment vertical="top"/>
    </xf>
    <xf numFmtId="11" fontId="5" fillId="14" borderId="0" xfId="0" applyNumberFormat="1" applyFont="1" applyFill="1" applyAlignment="1">
      <alignment vertical="top"/>
    </xf>
    <xf numFmtId="0" fontId="4" fillId="15" borderId="0" xfId="2" applyFont="1" applyFill="1" applyAlignment="1">
      <alignment vertical="top"/>
    </xf>
    <xf numFmtId="11" fontId="4" fillId="15" borderId="0" xfId="0" applyNumberFormat="1" applyFont="1" applyFill="1" applyAlignment="1">
      <alignment vertical="top"/>
    </xf>
    <xf numFmtId="0" fontId="5" fillId="15" borderId="0" xfId="0" applyFont="1" applyFill="1" applyAlignment="1">
      <alignment vertical="top"/>
    </xf>
    <xf numFmtId="0" fontId="5" fillId="15" borderId="0" xfId="3" applyFont="1" applyFill="1" applyAlignment="1">
      <alignment vertical="top"/>
    </xf>
    <xf numFmtId="0" fontId="6" fillId="15" borderId="0" xfId="0" applyFont="1" applyFill="1" applyAlignment="1">
      <alignment vertical="top"/>
    </xf>
    <xf numFmtId="0" fontId="5" fillId="15" borderId="0" xfId="2" applyFont="1" applyFill="1" applyAlignment="1">
      <alignment vertical="top"/>
    </xf>
    <xf numFmtId="2" fontId="5" fillId="15" borderId="0" xfId="2" applyNumberFormat="1" applyFont="1" applyFill="1" applyAlignment="1">
      <alignment horizontal="left" vertical="top"/>
    </xf>
    <xf numFmtId="11" fontId="5" fillId="15" borderId="0" xfId="1" applyNumberFormat="1" applyFont="1" applyFill="1" applyAlignment="1">
      <alignment vertical="top"/>
    </xf>
    <xf numFmtId="11" fontId="5" fillId="15" borderId="0" xfId="2" applyNumberFormat="1" applyFont="1" applyFill="1" applyAlignment="1">
      <alignment horizontal="left" vertical="top"/>
    </xf>
    <xf numFmtId="11" fontId="5" fillId="15" borderId="0" xfId="0" applyNumberFormat="1" applyFont="1" applyFill="1" applyAlignment="1">
      <alignment vertical="top"/>
    </xf>
    <xf numFmtId="0" fontId="4" fillId="15" borderId="0" xfId="0" applyFont="1" applyFill="1" applyAlignment="1">
      <alignment vertical="top"/>
    </xf>
    <xf numFmtId="0" fontId="4" fillId="15" borderId="0" xfId="3" applyFont="1" applyFill="1" applyAlignment="1">
      <alignment vertical="top"/>
    </xf>
    <xf numFmtId="2" fontId="5" fillId="15" borderId="0" xfId="0" applyNumberFormat="1" applyFont="1" applyFill="1" applyAlignment="1">
      <alignment vertical="top"/>
    </xf>
    <xf numFmtId="164" fontId="5" fillId="15" borderId="0" xfId="0" applyNumberFormat="1" applyFont="1" applyFill="1" applyAlignment="1">
      <alignment vertical="top"/>
    </xf>
    <xf numFmtId="0" fontId="7" fillId="16" borderId="0" xfId="0" applyFont="1" applyFill="1" applyAlignment="1">
      <alignment vertical="top"/>
    </xf>
    <xf numFmtId="0" fontId="8" fillId="16" borderId="0" xfId="0" applyFont="1" applyFill="1" applyAlignment="1">
      <alignment vertical="top"/>
    </xf>
    <xf numFmtId="0" fontId="5" fillId="16" borderId="0" xfId="0" applyFont="1" applyFill="1" applyAlignment="1">
      <alignment vertical="top"/>
    </xf>
    <xf numFmtId="11" fontId="5" fillId="16" borderId="0" xfId="0" applyNumberFormat="1" applyFont="1" applyFill="1" applyAlignment="1">
      <alignment vertical="top"/>
    </xf>
    <xf numFmtId="0" fontId="4" fillId="17" borderId="0" xfId="2" applyFont="1" applyFill="1" applyAlignment="1">
      <alignment vertical="top"/>
    </xf>
    <xf numFmtId="11" fontId="4" fillId="17" borderId="0" xfId="0" applyNumberFormat="1" applyFont="1" applyFill="1" applyAlignment="1">
      <alignment vertical="top"/>
    </xf>
    <xf numFmtId="0" fontId="5" fillId="17" borderId="0" xfId="0" applyFont="1" applyFill="1" applyAlignment="1">
      <alignment vertical="top"/>
    </xf>
    <xf numFmtId="0" fontId="5" fillId="17" borderId="0" xfId="3" applyFont="1" applyFill="1" applyAlignment="1">
      <alignment vertical="top"/>
    </xf>
    <xf numFmtId="0" fontId="6" fillId="17" borderId="0" xfId="0" applyFont="1" applyFill="1" applyAlignment="1">
      <alignment vertical="top"/>
    </xf>
    <xf numFmtId="0" fontId="5" fillId="17" borderId="0" xfId="2" applyFont="1" applyFill="1" applyAlignment="1">
      <alignment vertical="top"/>
    </xf>
    <xf numFmtId="2" fontId="5" fillId="17" borderId="0" xfId="2" applyNumberFormat="1" applyFont="1" applyFill="1" applyAlignment="1">
      <alignment horizontal="left" vertical="top"/>
    </xf>
    <xf numFmtId="11" fontId="5" fillId="17" borderId="0" xfId="1" applyNumberFormat="1" applyFont="1" applyFill="1" applyAlignment="1">
      <alignment vertical="top"/>
    </xf>
    <xf numFmtId="11" fontId="5" fillId="17" borderId="0" xfId="2" applyNumberFormat="1" applyFont="1" applyFill="1" applyAlignment="1">
      <alignment horizontal="left" vertical="top"/>
    </xf>
    <xf numFmtId="11" fontId="5" fillId="17" borderId="0" xfId="0" applyNumberFormat="1" applyFont="1" applyFill="1" applyAlignment="1">
      <alignment vertical="top"/>
    </xf>
    <xf numFmtId="0" fontId="4" fillId="17" borderId="0" xfId="0" applyFont="1" applyFill="1" applyAlignment="1">
      <alignment vertical="top"/>
    </xf>
    <xf numFmtId="0" fontId="4" fillId="17" borderId="0" xfId="3" applyFont="1" applyFill="1" applyAlignment="1">
      <alignment vertical="top"/>
    </xf>
    <xf numFmtId="2" fontId="5" fillId="17" borderId="0" xfId="0" applyNumberFormat="1" applyFont="1" applyFill="1" applyAlignment="1">
      <alignment vertical="top"/>
    </xf>
    <xf numFmtId="0" fontId="7" fillId="17" borderId="0" xfId="0" applyFont="1" applyFill="1" applyAlignment="1">
      <alignment vertical="top" wrapText="1"/>
    </xf>
    <xf numFmtId="0" fontId="4" fillId="18" borderId="0" xfId="2" applyFont="1" applyFill="1" applyAlignment="1">
      <alignment vertical="top"/>
    </xf>
    <xf numFmtId="11" fontId="4" fillId="18" borderId="0" xfId="0" applyNumberFormat="1" applyFont="1" applyFill="1" applyAlignment="1">
      <alignment vertical="top"/>
    </xf>
    <xf numFmtId="0" fontId="5" fillId="18" borderId="0" xfId="0" applyFont="1" applyFill="1" applyAlignment="1">
      <alignment vertical="top"/>
    </xf>
    <xf numFmtId="0" fontId="5" fillId="18" borderId="0" xfId="3" applyFont="1" applyFill="1" applyAlignment="1">
      <alignment vertical="top"/>
    </xf>
    <xf numFmtId="0" fontId="6" fillId="18" borderId="0" xfId="0" applyFont="1" applyFill="1" applyAlignment="1">
      <alignment vertical="top"/>
    </xf>
    <xf numFmtId="0" fontId="5" fillId="18" borderId="0" xfId="2" applyFont="1" applyFill="1" applyAlignment="1">
      <alignment vertical="top"/>
    </xf>
    <xf numFmtId="2" fontId="5" fillId="18" borderId="0" xfId="2" applyNumberFormat="1" applyFont="1" applyFill="1" applyAlignment="1">
      <alignment horizontal="left" vertical="top"/>
    </xf>
    <xf numFmtId="11" fontId="5" fillId="18" borderId="0" xfId="1" applyNumberFormat="1" applyFont="1" applyFill="1" applyAlignment="1">
      <alignment vertical="top"/>
    </xf>
    <xf numFmtId="11" fontId="5" fillId="18" borderId="0" xfId="2" applyNumberFormat="1" applyFont="1" applyFill="1" applyAlignment="1">
      <alignment horizontal="left" vertical="top"/>
    </xf>
    <xf numFmtId="11" fontId="5" fillId="18" borderId="0" xfId="0" applyNumberFormat="1" applyFont="1" applyFill="1" applyAlignment="1">
      <alignment vertical="top"/>
    </xf>
    <xf numFmtId="0" fontId="4" fillId="18" borderId="0" xfId="0" applyFont="1" applyFill="1" applyAlignment="1">
      <alignment vertical="top"/>
    </xf>
    <xf numFmtId="0" fontId="4" fillId="18" borderId="0" xfId="3" applyFont="1" applyFill="1" applyAlignment="1">
      <alignment vertical="top"/>
    </xf>
    <xf numFmtId="2" fontId="5" fillId="18" borderId="0" xfId="0" applyNumberFormat="1" applyFont="1" applyFill="1" applyAlignment="1">
      <alignment vertical="top"/>
    </xf>
    <xf numFmtId="0" fontId="4" fillId="20" borderId="0" xfId="2" applyFont="1" applyFill="1" applyAlignment="1">
      <alignment vertical="top"/>
    </xf>
    <xf numFmtId="11" fontId="4" fillId="20" borderId="0" xfId="0" applyNumberFormat="1" applyFont="1" applyFill="1" applyAlignment="1">
      <alignment vertical="top"/>
    </xf>
    <xf numFmtId="0" fontId="5" fillId="20" borderId="0" xfId="0" applyFont="1" applyFill="1" applyAlignment="1">
      <alignment vertical="top"/>
    </xf>
    <xf numFmtId="0" fontId="5" fillId="20" borderId="0" xfId="3" applyFont="1" applyFill="1" applyAlignment="1">
      <alignment vertical="top"/>
    </xf>
    <xf numFmtId="0" fontId="5" fillId="20" borderId="0" xfId="2" applyFont="1" applyFill="1" applyAlignment="1">
      <alignment vertical="top"/>
    </xf>
    <xf numFmtId="2" fontId="5" fillId="20" borderId="0" xfId="2" applyNumberFormat="1" applyFont="1" applyFill="1" applyAlignment="1">
      <alignment horizontal="left" vertical="top"/>
    </xf>
    <xf numFmtId="11" fontId="5" fillId="20" borderId="0" xfId="1" applyNumberFormat="1" applyFont="1" applyFill="1" applyBorder="1" applyAlignment="1">
      <alignment vertical="top"/>
    </xf>
    <xf numFmtId="11" fontId="5" fillId="20" borderId="0" xfId="2" applyNumberFormat="1" applyFont="1" applyFill="1" applyAlignment="1">
      <alignment horizontal="left" vertical="top"/>
    </xf>
    <xf numFmtId="11" fontId="5" fillId="20" borderId="0" xfId="0" applyNumberFormat="1" applyFont="1" applyFill="1" applyAlignment="1">
      <alignment vertical="top"/>
    </xf>
    <xf numFmtId="0" fontId="4" fillId="20" borderId="0" xfId="0" applyFont="1" applyFill="1" applyAlignment="1">
      <alignment vertical="top"/>
    </xf>
    <xf numFmtId="2" fontId="5" fillId="20" borderId="0" xfId="0" applyNumberFormat="1" applyFont="1" applyFill="1" applyAlignment="1">
      <alignment vertical="top"/>
    </xf>
    <xf numFmtId="11" fontId="5" fillId="5" borderId="0" xfId="0" applyNumberFormat="1" applyFont="1" applyFill="1" applyAlignment="1">
      <alignment vertical="top"/>
    </xf>
    <xf numFmtId="2" fontId="5" fillId="5" borderId="0" xfId="0" applyNumberFormat="1" applyFont="1" applyFill="1" applyAlignment="1">
      <alignment vertical="top"/>
    </xf>
    <xf numFmtId="0" fontId="7" fillId="20" borderId="0" xfId="0" applyFont="1" applyFill="1" applyAlignment="1">
      <alignment vertical="top"/>
    </xf>
    <xf numFmtId="0" fontId="5" fillId="20" borderId="0" xfId="1" applyFont="1" applyFill="1" applyBorder="1" applyAlignment="1">
      <alignment vertical="top"/>
    </xf>
    <xf numFmtId="2" fontId="5" fillId="20" borderId="0" xfId="1" applyNumberFormat="1" applyFont="1" applyFill="1" applyBorder="1" applyAlignment="1">
      <alignment vertical="top"/>
    </xf>
    <xf numFmtId="0" fontId="5" fillId="0" borderId="0" xfId="1" applyFont="1" applyFill="1" applyBorder="1" applyAlignment="1">
      <alignment vertical="top"/>
    </xf>
    <xf numFmtId="0" fontId="4" fillId="20" borderId="0" xfId="3" applyFont="1" applyFill="1" applyAlignment="1">
      <alignment vertical="top"/>
    </xf>
    <xf numFmtId="0" fontId="4" fillId="30" borderId="0" xfId="2" applyFont="1" applyFill="1" applyAlignment="1">
      <alignment vertical="top"/>
    </xf>
    <xf numFmtId="0" fontId="10" fillId="31" borderId="0" xfId="0" applyFont="1" applyFill="1" applyAlignment="1">
      <alignment vertical="top"/>
    </xf>
    <xf numFmtId="0" fontId="5" fillId="30" borderId="0" xfId="0" applyFont="1" applyFill="1" applyAlignment="1">
      <alignment vertical="top"/>
    </xf>
    <xf numFmtId="0" fontId="5" fillId="30" borderId="0" xfId="3" applyFont="1" applyFill="1" applyAlignment="1">
      <alignment vertical="top"/>
    </xf>
    <xf numFmtId="0" fontId="6" fillId="30" borderId="0" xfId="0" applyFont="1" applyFill="1" applyAlignment="1">
      <alignment vertical="top"/>
    </xf>
    <xf numFmtId="0" fontId="5" fillId="30" borderId="0" xfId="2" applyFont="1" applyFill="1" applyAlignment="1">
      <alignment vertical="top"/>
    </xf>
    <xf numFmtId="2" fontId="5" fillId="30" borderId="0" xfId="2" applyNumberFormat="1" applyFont="1" applyFill="1" applyAlignment="1">
      <alignment horizontal="left" vertical="top"/>
    </xf>
    <xf numFmtId="0" fontId="7" fillId="31" borderId="0" xfId="0" applyFont="1" applyFill="1" applyAlignment="1">
      <alignment vertical="top"/>
    </xf>
    <xf numFmtId="11" fontId="5" fillId="30" borderId="0" xfId="2" applyNumberFormat="1" applyFont="1" applyFill="1" applyAlignment="1">
      <alignment horizontal="left" vertical="top"/>
    </xf>
    <xf numFmtId="11" fontId="5" fillId="30" borderId="0" xfId="0" applyNumberFormat="1" applyFont="1" applyFill="1" applyAlignment="1">
      <alignment vertical="top"/>
    </xf>
    <xf numFmtId="0" fontId="4" fillId="30" borderId="0" xfId="0" applyFont="1" applyFill="1" applyAlignment="1">
      <alignment vertical="top"/>
    </xf>
    <xf numFmtId="11" fontId="4" fillId="30" borderId="0" xfId="0" applyNumberFormat="1" applyFont="1" applyFill="1" applyAlignment="1">
      <alignment vertical="top"/>
    </xf>
    <xf numFmtId="0" fontId="4" fillId="30" borderId="0" xfId="3" applyFont="1" applyFill="1" applyAlignment="1">
      <alignment vertical="top"/>
    </xf>
    <xf numFmtId="2" fontId="5" fillId="30" borderId="0" xfId="0" applyNumberFormat="1" applyFont="1" applyFill="1" applyAlignment="1">
      <alignment vertical="top"/>
    </xf>
    <xf numFmtId="11" fontId="5" fillId="31" borderId="0" xfId="0" applyNumberFormat="1" applyFont="1" applyFill="1" applyAlignment="1">
      <alignment vertical="top"/>
    </xf>
    <xf numFmtId="2" fontId="5" fillId="31" borderId="0" xfId="0" applyNumberFormat="1" applyFont="1" applyFill="1" applyAlignment="1">
      <alignment vertical="top"/>
    </xf>
    <xf numFmtId="0" fontId="5" fillId="31" borderId="0" xfId="0" applyFont="1" applyFill="1" applyAlignment="1">
      <alignment vertical="top"/>
    </xf>
    <xf numFmtId="0" fontId="8" fillId="31" borderId="0" xfId="0" applyFont="1" applyFill="1" applyAlignment="1">
      <alignment vertical="top"/>
    </xf>
    <xf numFmtId="11" fontId="6" fillId="30" borderId="0" xfId="0" applyNumberFormat="1" applyFont="1" applyFill="1" applyAlignment="1">
      <alignment vertical="top"/>
    </xf>
    <xf numFmtId="0" fontId="4" fillId="25" borderId="0" xfId="2" applyFont="1" applyFill="1" applyAlignment="1">
      <alignment vertical="top"/>
    </xf>
    <xf numFmtId="0" fontId="10" fillId="26" borderId="0" xfId="0" applyFont="1" applyFill="1" applyAlignment="1">
      <alignment vertical="top"/>
    </xf>
    <xf numFmtId="0" fontId="5" fillId="25" borderId="0" xfId="0" applyFont="1" applyFill="1" applyAlignment="1">
      <alignment vertical="top"/>
    </xf>
    <xf numFmtId="0" fontId="5" fillId="25" borderId="0" xfId="3" applyFont="1" applyFill="1" applyAlignment="1">
      <alignment vertical="top"/>
    </xf>
    <xf numFmtId="0" fontId="6" fillId="25" borderId="0" xfId="0" applyFont="1" applyFill="1" applyAlignment="1">
      <alignment vertical="top"/>
    </xf>
    <xf numFmtId="0" fontId="5" fillId="25" borderId="0" xfId="2" applyFont="1" applyFill="1" applyAlignment="1">
      <alignment vertical="top"/>
    </xf>
    <xf numFmtId="2" fontId="5" fillId="25" borderId="0" xfId="2" applyNumberFormat="1" applyFont="1" applyFill="1" applyAlignment="1">
      <alignment horizontal="left" vertical="top"/>
    </xf>
    <xf numFmtId="0" fontId="7" fillId="26" borderId="0" xfId="0" applyFont="1" applyFill="1" applyAlignment="1">
      <alignment vertical="top"/>
    </xf>
    <xf numFmtId="11" fontId="5" fillId="25" borderId="0" xfId="2" applyNumberFormat="1" applyFont="1" applyFill="1" applyAlignment="1">
      <alignment horizontal="left" vertical="top"/>
    </xf>
    <xf numFmtId="11" fontId="5" fillId="25" borderId="0" xfId="0" applyNumberFormat="1" applyFont="1" applyFill="1" applyAlignment="1">
      <alignment vertical="top"/>
    </xf>
    <xf numFmtId="0" fontId="4" fillId="25" borderId="0" xfId="0" applyFont="1" applyFill="1" applyAlignment="1">
      <alignment vertical="top"/>
    </xf>
    <xf numFmtId="11" fontId="4" fillId="25" borderId="0" xfId="0" applyNumberFormat="1" applyFont="1" applyFill="1" applyAlignment="1">
      <alignment vertical="top"/>
    </xf>
    <xf numFmtId="0" fontId="4" fillId="25" borderId="0" xfId="3" applyFont="1" applyFill="1" applyAlignment="1">
      <alignment vertical="top"/>
    </xf>
    <xf numFmtId="2" fontId="5" fillId="25" borderId="0" xfId="0" applyNumberFormat="1" applyFont="1" applyFill="1" applyAlignment="1">
      <alignment vertical="top"/>
    </xf>
    <xf numFmtId="11" fontId="5" fillId="26" borderId="0" xfId="0" applyNumberFormat="1" applyFont="1" applyFill="1" applyAlignment="1">
      <alignment vertical="top"/>
    </xf>
    <xf numFmtId="2" fontId="5" fillId="26" borderId="0" xfId="0" applyNumberFormat="1" applyFont="1" applyFill="1" applyAlignment="1">
      <alignment vertical="top"/>
    </xf>
    <xf numFmtId="0" fontId="5" fillId="26" borderId="0" xfId="0" applyFont="1" applyFill="1" applyAlignment="1">
      <alignment vertical="top"/>
    </xf>
    <xf numFmtId="0" fontId="8" fillId="26" borderId="0" xfId="0" applyFont="1" applyFill="1" applyAlignment="1">
      <alignment vertical="top"/>
    </xf>
    <xf numFmtId="2" fontId="6" fillId="25" borderId="0" xfId="0" applyNumberFormat="1" applyFont="1" applyFill="1" applyAlignment="1">
      <alignment vertical="top"/>
    </xf>
    <xf numFmtId="2" fontId="6" fillId="0" borderId="0" xfId="0" applyNumberFormat="1" applyFont="1"/>
    <xf numFmtId="0" fontId="3" fillId="32" borderId="0" xfId="0" applyFont="1" applyFill="1"/>
    <xf numFmtId="2" fontId="3" fillId="32" borderId="0" xfId="0" applyNumberFormat="1" applyFont="1" applyFill="1"/>
    <xf numFmtId="0" fontId="6" fillId="32" borderId="0" xfId="0" applyFont="1" applyFill="1"/>
    <xf numFmtId="2" fontId="6" fillId="32" borderId="0" xfId="0" applyNumberFormat="1" applyFont="1" applyFill="1" applyAlignment="1">
      <alignment horizontal="left"/>
    </xf>
    <xf numFmtId="2" fontId="6" fillId="32" borderId="0" xfId="0" applyNumberFormat="1" applyFont="1" applyFill="1"/>
    <xf numFmtId="0" fontId="4" fillId="32" borderId="0" xfId="0" applyFont="1" applyFill="1"/>
    <xf numFmtId="2" fontId="4" fillId="32" borderId="0" xfId="0" applyNumberFormat="1" applyFont="1" applyFill="1"/>
    <xf numFmtId="0" fontId="4" fillId="32" borderId="0" xfId="3" applyFont="1" applyFill="1"/>
    <xf numFmtId="11" fontId="6" fillId="32" borderId="0" xfId="0" applyNumberFormat="1" applyFont="1" applyFill="1"/>
    <xf numFmtId="0" fontId="3" fillId="33" borderId="0" xfId="0" applyFont="1" applyFill="1"/>
    <xf numFmtId="2" fontId="3" fillId="33" borderId="0" xfId="0" applyNumberFormat="1" applyFont="1" applyFill="1"/>
    <xf numFmtId="0" fontId="6" fillId="33" borderId="0" xfId="0" applyFont="1" applyFill="1"/>
    <xf numFmtId="2" fontId="6" fillId="33" borderId="0" xfId="0" applyNumberFormat="1" applyFont="1" applyFill="1" applyAlignment="1">
      <alignment horizontal="left"/>
    </xf>
    <xf numFmtId="2" fontId="6" fillId="33" borderId="0" xfId="0" applyNumberFormat="1" applyFont="1" applyFill="1"/>
    <xf numFmtId="0" fontId="4" fillId="33" borderId="0" xfId="0" applyFont="1" applyFill="1"/>
    <xf numFmtId="2" fontId="4" fillId="33" borderId="0" xfId="0" applyNumberFormat="1" applyFont="1" applyFill="1"/>
    <xf numFmtId="0" fontId="4" fillId="33" borderId="0" xfId="3" applyFont="1" applyFill="1"/>
    <xf numFmtId="11" fontId="6" fillId="33" borderId="0" xfId="0" applyNumberFormat="1" applyFont="1" applyFill="1"/>
    <xf numFmtId="0" fontId="3" fillId="34" borderId="0" xfId="0" applyFont="1" applyFill="1"/>
    <xf numFmtId="2" fontId="3" fillId="34" borderId="0" xfId="0" applyNumberFormat="1" applyFont="1" applyFill="1"/>
    <xf numFmtId="0" fontId="6" fillId="34" borderId="0" xfId="0" applyFont="1" applyFill="1"/>
    <xf numFmtId="2" fontId="6" fillId="34" borderId="0" xfId="0" applyNumberFormat="1" applyFont="1" applyFill="1" applyAlignment="1">
      <alignment horizontal="left"/>
    </xf>
    <xf numFmtId="2" fontId="6" fillId="34" borderId="0" xfId="0" applyNumberFormat="1" applyFont="1" applyFill="1"/>
    <xf numFmtId="0" fontId="4" fillId="34" borderId="0" xfId="0" applyFont="1" applyFill="1"/>
    <xf numFmtId="2" fontId="4" fillId="34" borderId="0" xfId="0" applyNumberFormat="1" applyFont="1" applyFill="1"/>
    <xf numFmtId="0" fontId="4" fillId="34" borderId="0" xfId="3" applyFont="1" applyFill="1"/>
    <xf numFmtId="0" fontId="6" fillId="0" borderId="0" xfId="0" applyFont="1" applyAlignment="1">
      <alignment vertical="top"/>
    </xf>
    <xf numFmtId="11" fontId="6" fillId="0" borderId="0" xfId="0" applyNumberFormat="1" applyFont="1" applyAlignment="1">
      <alignment vertical="top"/>
    </xf>
    <xf numFmtId="9" fontId="6" fillId="0" borderId="0" xfId="0" applyNumberFormat="1" applyFont="1" applyAlignment="1">
      <alignment vertical="top"/>
    </xf>
    <xf numFmtId="11" fontId="6" fillId="0" borderId="0" xfId="4" applyNumberFormat="1" applyFont="1" applyFill="1" applyAlignment="1">
      <alignment vertical="top"/>
    </xf>
    <xf numFmtId="0" fontId="6" fillId="20" borderId="0" xfId="0" applyFont="1" applyFill="1" applyAlignment="1">
      <alignment vertical="top"/>
    </xf>
    <xf numFmtId="11" fontId="8" fillId="35" borderId="0" xfId="0" applyNumberFormat="1" applyFont="1" applyFill="1"/>
    <xf numFmtId="2" fontId="8" fillId="35" borderId="0" xfId="0" applyNumberFormat="1" applyFont="1" applyFill="1"/>
    <xf numFmtId="0" fontId="6" fillId="20" borderId="0" xfId="0" applyFont="1" applyFill="1"/>
    <xf numFmtId="2" fontId="3" fillId="3" borderId="0" xfId="2" applyNumberFormat="1" applyFont="1" applyFill="1"/>
    <xf numFmtId="2" fontId="4" fillId="4" borderId="0" xfId="0" applyNumberFormat="1" applyFont="1" applyFill="1"/>
    <xf numFmtId="2" fontId="5" fillId="4" borderId="0" xfId="1" applyNumberFormat="1" applyFont="1" applyFill="1"/>
    <xf numFmtId="2" fontId="7" fillId="12" borderId="0" xfId="0" applyNumberFormat="1" applyFont="1" applyFill="1"/>
    <xf numFmtId="0" fontId="7" fillId="12" borderId="0" xfId="0" applyFont="1" applyFill="1"/>
    <xf numFmtId="0" fontId="5" fillId="12" borderId="0" xfId="1" applyFont="1" applyFill="1" applyBorder="1" applyAlignment="1"/>
    <xf numFmtId="11" fontId="7" fillId="12" borderId="0" xfId="0" applyNumberFormat="1" applyFont="1" applyFill="1"/>
    <xf numFmtId="11" fontId="8" fillId="12" borderId="0" xfId="0" applyNumberFormat="1" applyFont="1" applyFill="1"/>
    <xf numFmtId="9" fontId="6" fillId="0" borderId="0" xfId="4" applyFont="1"/>
    <xf numFmtId="2" fontId="4" fillId="6" borderId="0" xfId="0" applyNumberFormat="1" applyFont="1" applyFill="1"/>
    <xf numFmtId="2" fontId="5" fillId="6" borderId="0" xfId="1" applyNumberFormat="1" applyFont="1" applyFill="1"/>
    <xf numFmtId="11" fontId="8" fillId="11" borderId="0" xfId="0" applyNumberFormat="1" applyFont="1" applyFill="1"/>
    <xf numFmtId="0" fontId="7" fillId="11" borderId="0" xfId="0" applyFont="1" applyFill="1"/>
    <xf numFmtId="0" fontId="5" fillId="11" borderId="0" xfId="1" applyFont="1" applyFill="1" applyBorder="1" applyAlignment="1"/>
    <xf numFmtId="2" fontId="4" fillId="7" borderId="0" xfId="0" applyNumberFormat="1" applyFont="1" applyFill="1"/>
    <xf numFmtId="2" fontId="5" fillId="7" borderId="0" xfId="1" applyNumberFormat="1" applyFont="1" applyFill="1"/>
    <xf numFmtId="2" fontId="8" fillId="10" borderId="0" xfId="0" applyNumberFormat="1" applyFont="1" applyFill="1"/>
    <xf numFmtId="2" fontId="4" fillId="8" borderId="0" xfId="0" applyNumberFormat="1" applyFont="1" applyFill="1"/>
    <xf numFmtId="2" fontId="5" fillId="8" borderId="0" xfId="1" applyNumberFormat="1" applyFont="1" applyFill="1"/>
    <xf numFmtId="0" fontId="5" fillId="9" borderId="0" xfId="1" applyFont="1" applyFill="1" applyBorder="1" applyAlignment="1"/>
    <xf numFmtId="2" fontId="8" fillId="9" borderId="0" xfId="0" applyNumberFormat="1" applyFont="1" applyFill="1"/>
    <xf numFmtId="2" fontId="5" fillId="9" borderId="0" xfId="0" applyNumberFormat="1" applyFont="1" applyFill="1"/>
    <xf numFmtId="2" fontId="4" fillId="13" borderId="0" xfId="0" applyNumberFormat="1" applyFont="1" applyFill="1"/>
    <xf numFmtId="2" fontId="5" fillId="13" borderId="0" xfId="1" applyNumberFormat="1" applyFont="1" applyFill="1"/>
    <xf numFmtId="0" fontId="7" fillId="14" borderId="0" xfId="0" applyFont="1" applyFill="1" applyAlignment="1">
      <alignment vertical="center"/>
    </xf>
    <xf numFmtId="2" fontId="5" fillId="14" borderId="0" xfId="0" applyNumberFormat="1" applyFont="1" applyFill="1"/>
    <xf numFmtId="2" fontId="4" fillId="15" borderId="0" xfId="0" applyNumberFormat="1" applyFont="1" applyFill="1"/>
    <xf numFmtId="2" fontId="5" fillId="15" borderId="0" xfId="1" applyNumberFormat="1" applyFont="1" applyFill="1"/>
    <xf numFmtId="0" fontId="7" fillId="16" borderId="0" xfId="0" applyFont="1" applyFill="1" applyAlignment="1">
      <alignment vertical="center"/>
    </xf>
    <xf numFmtId="2" fontId="4" fillId="17" borderId="0" xfId="0" applyNumberFormat="1" applyFont="1" applyFill="1"/>
    <xf numFmtId="2" fontId="5" fillId="17" borderId="0" xfId="1" applyNumberFormat="1" applyFont="1" applyFill="1"/>
    <xf numFmtId="0" fontId="7" fillId="17" borderId="0" xfId="0" applyFont="1" applyFill="1" applyAlignment="1">
      <alignment vertical="center" wrapText="1"/>
    </xf>
    <xf numFmtId="2" fontId="4" fillId="18" borderId="0" xfId="0" applyNumberFormat="1" applyFont="1" applyFill="1"/>
    <xf numFmtId="2" fontId="5" fillId="18" borderId="0" xfId="1" applyNumberFormat="1" applyFont="1" applyFill="1"/>
    <xf numFmtId="0" fontId="4" fillId="5" borderId="0" xfId="2" applyFont="1" applyFill="1"/>
    <xf numFmtId="2" fontId="4" fillId="5" borderId="0" xfId="0" applyNumberFormat="1" applyFont="1" applyFill="1"/>
    <xf numFmtId="0" fontId="5" fillId="5" borderId="0" xfId="0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2" fontId="5" fillId="5" borderId="0" xfId="1" applyNumberFormat="1" applyFont="1" applyFill="1"/>
    <xf numFmtId="0" fontId="4" fillId="5" borderId="0" xfId="0" applyFont="1" applyFill="1"/>
    <xf numFmtId="0" fontId="5" fillId="5" borderId="0" xfId="1" applyFont="1" applyFill="1"/>
    <xf numFmtId="11" fontId="5" fillId="5" borderId="0" xfId="1" applyNumberFormat="1" applyFont="1" applyFill="1"/>
    <xf numFmtId="0" fontId="5" fillId="5" borderId="0" xfId="1" applyFont="1" applyFill="1" applyAlignment="1"/>
    <xf numFmtId="2" fontId="5" fillId="5" borderId="0" xfId="1" applyNumberFormat="1" applyFont="1" applyFill="1" applyAlignment="1"/>
    <xf numFmtId="0" fontId="7" fillId="5" borderId="0" xfId="0" applyFont="1" applyFill="1"/>
    <xf numFmtId="11" fontId="5" fillId="5" borderId="0" xfId="1" applyNumberFormat="1" applyFont="1" applyFill="1" applyAlignment="1"/>
    <xf numFmtId="0" fontId="6" fillId="5" borderId="0" xfId="0" applyFont="1" applyFill="1"/>
    <xf numFmtId="0" fontId="4" fillId="5" borderId="0" xfId="3" applyFont="1" applyFill="1"/>
    <xf numFmtId="0" fontId="3" fillId="3" borderId="0" xfId="0" applyFont="1" applyFill="1"/>
    <xf numFmtId="2" fontId="3" fillId="3" borderId="0" xfId="0" applyNumberFormat="1" applyFont="1" applyFill="1"/>
    <xf numFmtId="0" fontId="6" fillId="3" borderId="0" xfId="0" applyFont="1" applyFill="1"/>
    <xf numFmtId="2" fontId="6" fillId="3" borderId="0" xfId="0" applyNumberFormat="1" applyFont="1" applyFill="1" applyAlignment="1">
      <alignment horizontal="left"/>
    </xf>
    <xf numFmtId="2" fontId="6" fillId="3" borderId="0" xfId="0" applyNumberFormat="1" applyFont="1" applyFill="1"/>
    <xf numFmtId="0" fontId="4" fillId="3" borderId="0" xfId="0" applyFont="1" applyFill="1"/>
    <xf numFmtId="2" fontId="4" fillId="3" borderId="0" xfId="0" applyNumberFormat="1" applyFont="1" applyFill="1"/>
    <xf numFmtId="0" fontId="4" fillId="3" borderId="0" xfId="3" applyFont="1" applyFill="1"/>
    <xf numFmtId="2" fontId="8" fillId="36" borderId="0" xfId="0" applyNumberFormat="1" applyFont="1" applyFill="1"/>
    <xf numFmtId="2" fontId="10" fillId="31" borderId="0" xfId="0" applyNumberFormat="1" applyFont="1" applyFill="1" applyAlignment="1">
      <alignment vertical="center"/>
    </xf>
    <xf numFmtId="2" fontId="7" fillId="31" borderId="0" xfId="0" applyNumberFormat="1" applyFont="1" applyFill="1" applyAlignment="1">
      <alignment vertical="center"/>
    </xf>
    <xf numFmtId="2" fontId="4" fillId="30" borderId="0" xfId="0" applyNumberFormat="1" applyFont="1" applyFill="1"/>
    <xf numFmtId="2" fontId="10" fillId="26" borderId="0" xfId="0" applyNumberFormat="1" applyFont="1" applyFill="1" applyAlignment="1">
      <alignment vertical="center"/>
    </xf>
    <xf numFmtId="2" fontId="7" fillId="26" borderId="0" xfId="0" applyNumberFormat="1" applyFont="1" applyFill="1" applyAlignment="1">
      <alignment vertical="center"/>
    </xf>
    <xf numFmtId="2" fontId="4" fillId="25" borderId="0" xfId="0" applyNumberFormat="1" applyFont="1" applyFill="1"/>
    <xf numFmtId="0" fontId="5" fillId="32" borderId="0" xfId="1" applyFont="1" applyFill="1"/>
    <xf numFmtId="0" fontId="5" fillId="33" borderId="0" xfId="1" applyFont="1" applyFill="1"/>
    <xf numFmtId="164" fontId="6" fillId="0" borderId="0" xfId="0" applyNumberFormat="1" applyFont="1"/>
    <xf numFmtId="0" fontId="9" fillId="37" borderId="0" xfId="0" applyFont="1" applyFill="1" applyAlignment="1">
      <alignment vertical="top"/>
    </xf>
    <xf numFmtId="0" fontId="8" fillId="37" borderId="0" xfId="0" applyFont="1" applyFill="1" applyAlignment="1">
      <alignment vertical="top"/>
    </xf>
    <xf numFmtId="2" fontId="8" fillId="37" borderId="0" xfId="0" applyNumberFormat="1" applyFont="1" applyFill="1" applyAlignment="1">
      <alignment horizontal="left" vertical="top"/>
    </xf>
    <xf numFmtId="0" fontId="4" fillId="37" borderId="0" xfId="0" applyFont="1" applyFill="1" applyAlignment="1">
      <alignment vertical="top"/>
    </xf>
    <xf numFmtId="0" fontId="4" fillId="37" borderId="0" xfId="3" applyFont="1" applyFill="1" applyAlignment="1">
      <alignment vertical="top"/>
    </xf>
    <xf numFmtId="2" fontId="8" fillId="37" borderId="0" xfId="0" applyNumberFormat="1" applyFont="1" applyFill="1" applyAlignment="1">
      <alignment vertical="top"/>
    </xf>
    <xf numFmtId="11" fontId="8" fillId="37" borderId="0" xfId="0" applyNumberFormat="1" applyFont="1" applyFill="1" applyAlignment="1">
      <alignment vertical="top"/>
    </xf>
    <xf numFmtId="0" fontId="4" fillId="38" borderId="0" xfId="2" applyFont="1" applyFill="1"/>
    <xf numFmtId="0" fontId="10" fillId="37" borderId="0" xfId="0" applyFont="1" applyFill="1" applyAlignment="1">
      <alignment vertical="center"/>
    </xf>
    <xf numFmtId="0" fontId="5" fillId="38" borderId="0" xfId="0" applyFont="1" applyFill="1"/>
    <xf numFmtId="0" fontId="5" fillId="38" borderId="0" xfId="3" applyFont="1" applyFill="1"/>
    <xf numFmtId="0" fontId="6" fillId="38" borderId="0" xfId="0" applyFont="1" applyFill="1"/>
    <xf numFmtId="0" fontId="5" fillId="38" borderId="0" xfId="2" applyFont="1" applyFill="1"/>
    <xf numFmtId="2" fontId="5" fillId="38" borderId="0" xfId="2" applyNumberFormat="1" applyFont="1" applyFill="1" applyAlignment="1">
      <alignment horizontal="left"/>
    </xf>
    <xf numFmtId="0" fontId="7" fillId="37" borderId="0" xfId="0" applyFont="1" applyFill="1" applyAlignment="1">
      <alignment vertical="center"/>
    </xf>
    <xf numFmtId="11" fontId="5" fillId="38" borderId="0" xfId="2" applyNumberFormat="1" applyFont="1" applyFill="1" applyAlignment="1">
      <alignment horizontal="left"/>
    </xf>
    <xf numFmtId="11" fontId="5" fillId="38" borderId="0" xfId="0" applyNumberFormat="1" applyFont="1" applyFill="1"/>
    <xf numFmtId="0" fontId="4" fillId="38" borderId="0" xfId="0" applyFont="1" applyFill="1"/>
    <xf numFmtId="11" fontId="4" fillId="38" borderId="0" xfId="0" applyNumberFormat="1" applyFont="1" applyFill="1"/>
    <xf numFmtId="0" fontId="4" fillId="38" borderId="0" xfId="3" applyFont="1" applyFill="1"/>
    <xf numFmtId="2" fontId="5" fillId="38" borderId="0" xfId="0" applyNumberFormat="1" applyFont="1" applyFill="1"/>
    <xf numFmtId="11" fontId="5" fillId="37" borderId="0" xfId="0" applyNumberFormat="1" applyFont="1" applyFill="1"/>
    <xf numFmtId="2" fontId="5" fillId="37" borderId="0" xfId="0" applyNumberFormat="1" applyFont="1" applyFill="1"/>
    <xf numFmtId="0" fontId="5" fillId="37" borderId="0" xfId="0" applyFont="1" applyFill="1"/>
    <xf numFmtId="0" fontId="8" fillId="37" borderId="0" xfId="0" applyFont="1" applyFill="1"/>
    <xf numFmtId="11" fontId="6" fillId="38" borderId="0" xfId="0" applyNumberFormat="1" applyFont="1" applyFill="1"/>
    <xf numFmtId="11" fontId="6" fillId="34" borderId="0" xfId="0" applyNumberFormat="1" applyFont="1" applyFill="1"/>
    <xf numFmtId="2" fontId="6" fillId="13" borderId="0" xfId="0" applyNumberFormat="1" applyFont="1" applyFill="1"/>
    <xf numFmtId="2" fontId="6" fillId="19" borderId="0" xfId="0" applyNumberFormat="1" applyFont="1" applyFill="1"/>
    <xf numFmtId="2" fontId="6" fillId="23" borderId="0" xfId="0" applyNumberFormat="1" applyFont="1" applyFill="1"/>
    <xf numFmtId="1" fontId="5" fillId="8" borderId="0" xfId="0" applyNumberFormat="1" applyFont="1" applyFill="1"/>
  </cellXfs>
  <cellStyles count="5">
    <cellStyle name="Neutral" xfId="1" builtinId="28"/>
    <cellStyle name="Normal" xfId="0" builtinId="0"/>
    <cellStyle name="Normal 11 3" xfId="2" xr:uid="{E521D4CE-33CD-4494-93CC-FD35BBFA04D3}"/>
    <cellStyle name="Normal 2" xfId="3" xr:uid="{DD43638F-98E3-4462-A4CD-C9B4165D49CB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FCC0FD"/>
      <color rgb="FFCEB9DB"/>
      <color rgb="FFACE1E8"/>
      <color rgb="FF7D8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Data\databases\EoL_case1.xlsx" TargetMode="External"/><Relationship Id="rId1" Type="http://schemas.openxmlformats.org/officeDocument/2006/relationships/externalLinkPath" Target="EoL_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apos"/>
      <sheetName val="ev391consq"/>
      <sheetName val="ev391cutoff"/>
    </sheetNames>
    <sheetDataSet>
      <sheetData sheetId="0"/>
      <sheetData sheetId="1"/>
      <sheetData sheetId="2">
        <row r="108">
          <cell r="G108" t="str">
            <v>technosphere</v>
          </cell>
        </row>
        <row r="109">
          <cell r="G109" t="str">
            <v>technosphere</v>
          </cell>
        </row>
        <row r="129">
          <cell r="E129" t="str">
            <v>kilogram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J352"/>
  <sheetViews>
    <sheetView topLeftCell="A295" zoomScale="85" zoomScaleNormal="85" workbookViewId="0">
      <selection activeCell="B283" sqref="B283"/>
    </sheetView>
  </sheetViews>
  <sheetFormatPr defaultRowHeight="15"/>
  <cols>
    <col min="1" max="1" width="83.375" style="129" bestFit="1" customWidth="1"/>
    <col min="2" max="2" width="53.875" style="460" bestFit="1" customWidth="1"/>
    <col min="3" max="3" width="64.375" style="129" bestFit="1" customWidth="1"/>
    <col min="4" max="4" width="24.875" style="129" bestFit="1" customWidth="1"/>
    <col min="5" max="5" width="12.625" style="129" customWidth="1"/>
    <col min="6" max="6" width="28.375" style="129" bestFit="1" customWidth="1"/>
    <col min="7" max="7" width="14" style="129" bestFit="1" customWidth="1"/>
    <col min="8" max="8" width="12.375" style="129" bestFit="1" customWidth="1"/>
    <col min="9" max="9" width="40.125" style="129" bestFit="1" customWidth="1"/>
    <col min="10" max="16384" width="9" style="129"/>
  </cols>
  <sheetData>
    <row r="1" spans="1:9" ht="15.75">
      <c r="A1" s="1" t="s">
        <v>0</v>
      </c>
      <c r="B1" s="495" t="s">
        <v>2</v>
      </c>
    </row>
    <row r="3" spans="1:9" ht="15.75">
      <c r="A3" s="3" t="s">
        <v>4</v>
      </c>
      <c r="B3" s="496" t="s">
        <v>17</v>
      </c>
      <c r="C3" s="5"/>
      <c r="D3" s="6"/>
      <c r="E3" s="5"/>
      <c r="F3" s="7"/>
      <c r="G3" s="5"/>
      <c r="H3" s="5"/>
      <c r="I3" s="5"/>
    </row>
    <row r="4" spans="1:9">
      <c r="A4" s="8" t="s">
        <v>5</v>
      </c>
      <c r="B4" s="9">
        <v>1</v>
      </c>
      <c r="C4" s="5"/>
      <c r="D4" s="5"/>
      <c r="E4" s="5"/>
      <c r="F4" s="7"/>
      <c r="G4" s="5"/>
      <c r="H4" s="5"/>
      <c r="I4" s="5"/>
    </row>
    <row r="5" spans="1:9">
      <c r="A5" s="8" t="s">
        <v>6</v>
      </c>
      <c r="B5" s="497" t="s">
        <v>135</v>
      </c>
      <c r="C5" s="5"/>
      <c r="D5" s="5"/>
      <c r="E5" s="5"/>
      <c r="F5" s="7"/>
      <c r="G5" s="5"/>
      <c r="H5" s="5"/>
      <c r="I5" s="5"/>
    </row>
    <row r="6" spans="1:9">
      <c r="A6" s="8" t="s">
        <v>7</v>
      </c>
      <c r="B6" s="9" t="s">
        <v>8</v>
      </c>
      <c r="C6" s="5"/>
      <c r="D6" s="5"/>
      <c r="E6" s="5"/>
      <c r="F6" s="7"/>
      <c r="G6" s="5"/>
      <c r="H6" s="5"/>
      <c r="I6" s="5"/>
    </row>
    <row r="7" spans="1:9">
      <c r="A7" s="8" t="s">
        <v>9</v>
      </c>
      <c r="B7" s="15" t="s">
        <v>9</v>
      </c>
      <c r="C7" s="5"/>
      <c r="D7" s="5"/>
      <c r="E7" s="5"/>
      <c r="F7" s="7"/>
      <c r="G7" s="5"/>
      <c r="H7" s="5"/>
      <c r="I7" s="5"/>
    </row>
    <row r="8" spans="1:9" ht="15.75">
      <c r="A8" s="13" t="s">
        <v>10</v>
      </c>
      <c r="B8" s="496"/>
      <c r="C8" s="13"/>
      <c r="D8" s="13"/>
      <c r="E8" s="13"/>
      <c r="F8" s="7"/>
      <c r="G8" s="13"/>
      <c r="H8" s="13"/>
      <c r="I8" s="13"/>
    </row>
    <row r="9" spans="1:9" ht="15.75">
      <c r="A9" s="13" t="s">
        <v>11</v>
      </c>
      <c r="B9" s="496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  <c r="I9" s="13" t="s">
        <v>172</v>
      </c>
    </row>
    <row r="10" spans="1:9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case1_apos</v>
      </c>
      <c r="I10" s="12"/>
    </row>
    <row r="11" spans="1:9">
      <c r="A11" s="12" t="s">
        <v>19</v>
      </c>
      <c r="B11" s="12">
        <f>1/513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case1_apos</v>
      </c>
      <c r="I11" s="12" t="s">
        <v>202</v>
      </c>
    </row>
    <row r="12" spans="1:9">
      <c r="A12" s="12" t="s">
        <v>21</v>
      </c>
      <c r="B12" s="15">
        <f>1/16</f>
        <v>6.25E-2</v>
      </c>
      <c r="C12" s="12" t="s">
        <v>149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case1_apos</v>
      </c>
      <c r="I12" s="12" t="s">
        <v>204</v>
      </c>
    </row>
    <row r="13" spans="1:9">
      <c r="A13" s="12" t="s">
        <v>22</v>
      </c>
      <c r="B13" s="15">
        <f>1/5</f>
        <v>0.2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case1_apos</v>
      </c>
      <c r="I13" s="12" t="s">
        <v>205</v>
      </c>
    </row>
    <row r="14" spans="1:9">
      <c r="A14" s="68" t="s">
        <v>24</v>
      </c>
      <c r="B14" s="498">
        <f>-B186/513</f>
        <v>-7.4824561403508778E-3</v>
      </c>
      <c r="C14" s="499" t="s">
        <v>25</v>
      </c>
      <c r="D14" s="69" t="s">
        <v>26</v>
      </c>
      <c r="E14" s="69" t="s">
        <v>27</v>
      </c>
      <c r="F14" s="70"/>
      <c r="G14" s="69" t="s">
        <v>18</v>
      </c>
      <c r="H14" s="69" t="s">
        <v>28</v>
      </c>
      <c r="I14" s="69" t="s">
        <v>203</v>
      </c>
    </row>
    <row r="15" spans="1:9">
      <c r="A15" s="68" t="s">
        <v>29</v>
      </c>
      <c r="B15" s="498">
        <f>B14*95.1327433628319%</f>
        <v>-7.1182657972364578E-3</v>
      </c>
      <c r="C15" s="69" t="s">
        <v>30</v>
      </c>
      <c r="D15" s="69" t="s">
        <v>8</v>
      </c>
      <c r="E15" s="69" t="s">
        <v>27</v>
      </c>
      <c r="F15" s="70"/>
      <c r="G15" s="69" t="s">
        <v>18</v>
      </c>
      <c r="H15" s="69" t="s">
        <v>28</v>
      </c>
      <c r="I15" s="69" t="s">
        <v>203</v>
      </c>
    </row>
    <row r="16" spans="1:9">
      <c r="A16" s="500" t="s">
        <v>31</v>
      </c>
      <c r="B16" s="501">
        <v>-1.5799999999999999E-4</v>
      </c>
      <c r="C16" s="69" t="s">
        <v>32</v>
      </c>
      <c r="D16" s="68" t="s">
        <v>33</v>
      </c>
      <c r="E16" s="68" t="s">
        <v>27</v>
      </c>
      <c r="F16" s="70"/>
      <c r="G16" s="69" t="s">
        <v>18</v>
      </c>
      <c r="H16" s="69" t="s">
        <v>28</v>
      </c>
      <c r="I16" s="69" t="s">
        <v>203</v>
      </c>
    </row>
    <row r="17" spans="1:10">
      <c r="A17" s="70" t="s">
        <v>34</v>
      </c>
      <c r="B17" s="501">
        <v>-5.9100000000000005E-4</v>
      </c>
      <c r="C17" s="70" t="s">
        <v>35</v>
      </c>
      <c r="D17" s="70" t="s">
        <v>60</v>
      </c>
      <c r="E17" s="70" t="s">
        <v>27</v>
      </c>
      <c r="F17" s="70"/>
      <c r="G17" s="69" t="s">
        <v>18</v>
      </c>
      <c r="H17" s="69" t="s">
        <v>28</v>
      </c>
      <c r="I17" s="69" t="s">
        <v>203</v>
      </c>
    </row>
    <row r="18" spans="1:10">
      <c r="A18" s="502" t="str">
        <f>A308</f>
        <v>steel recycling</v>
      </c>
      <c r="B18" s="502">
        <f>45/(1000*513)</f>
        <v>8.7719298245614029E-5</v>
      </c>
      <c r="C18" s="502" t="str">
        <f>C308</f>
        <v>steel recycling</v>
      </c>
      <c r="D18" s="502" t="str">
        <f>D308</f>
        <v>RER</v>
      </c>
      <c r="E18" s="502" t="str">
        <f>E308</f>
        <v>kilogram</v>
      </c>
      <c r="F18" s="502"/>
      <c r="G18" s="69" t="s">
        <v>18</v>
      </c>
      <c r="H18" s="502" t="str">
        <f>H308</f>
        <v>case1_apos</v>
      </c>
      <c r="I18" s="69" t="s">
        <v>203</v>
      </c>
      <c r="J18" s="503"/>
    </row>
    <row r="19" spans="1:10">
      <c r="A19" s="70" t="s">
        <v>161</v>
      </c>
      <c r="B19" s="501">
        <f>(45/(1000*513))*(1/SUM(B310:B312))</f>
        <v>-7.7252281919293979E-5</v>
      </c>
      <c r="C19" s="70" t="s">
        <v>162</v>
      </c>
      <c r="D19" s="70" t="s">
        <v>26</v>
      </c>
      <c r="E19" s="70" t="s">
        <v>27</v>
      </c>
      <c r="F19" s="70"/>
      <c r="G19" s="70" t="s">
        <v>18</v>
      </c>
      <c r="H19" s="69" t="s">
        <v>28</v>
      </c>
      <c r="I19" s="69" t="s">
        <v>203</v>
      </c>
      <c r="J19" s="460"/>
    </row>
    <row r="20" spans="1:10">
      <c r="A20" s="70" t="s">
        <v>37</v>
      </c>
      <c r="B20" s="501">
        <v>-3.7039473684210498E-4</v>
      </c>
      <c r="C20" s="70" t="s">
        <v>38</v>
      </c>
      <c r="D20" s="70" t="s">
        <v>39</v>
      </c>
      <c r="E20" s="70" t="s">
        <v>40</v>
      </c>
      <c r="F20" s="70"/>
      <c r="G20" s="69" t="s">
        <v>18</v>
      </c>
      <c r="H20" s="69" t="s">
        <v>28</v>
      </c>
      <c r="I20" s="69" t="s">
        <v>203</v>
      </c>
    </row>
    <row r="21" spans="1:10">
      <c r="A21" s="70" t="s">
        <v>41</v>
      </c>
      <c r="B21" s="498">
        <v>-6.6671052631578796E-3</v>
      </c>
      <c r="C21" s="70" t="s">
        <v>41</v>
      </c>
      <c r="D21" s="70" t="s">
        <v>39</v>
      </c>
      <c r="E21" s="70" t="s">
        <v>42</v>
      </c>
      <c r="F21" s="70"/>
      <c r="G21" s="69" t="s">
        <v>18</v>
      </c>
      <c r="H21" s="12" t="str">
        <f>$B$1</f>
        <v>case1_apos</v>
      </c>
      <c r="I21" s="69" t="s">
        <v>203</v>
      </c>
    </row>
    <row r="23" spans="1:10" ht="15.75">
      <c r="A23" s="16" t="s">
        <v>4</v>
      </c>
      <c r="B23" s="504" t="s">
        <v>43</v>
      </c>
      <c r="C23" s="18"/>
      <c r="D23" s="19"/>
      <c r="E23" s="18"/>
      <c r="F23" s="20"/>
      <c r="G23" s="18"/>
      <c r="H23" s="18"/>
      <c r="I23" s="18"/>
    </row>
    <row r="24" spans="1:10">
      <c r="A24" s="21" t="s">
        <v>5</v>
      </c>
      <c r="B24" s="22">
        <v>1</v>
      </c>
      <c r="C24" s="18"/>
      <c r="D24" s="18"/>
      <c r="E24" s="18"/>
      <c r="F24" s="20"/>
      <c r="G24" s="18"/>
      <c r="H24" s="18"/>
      <c r="I24" s="18"/>
    </row>
    <row r="25" spans="1:10">
      <c r="A25" s="21" t="s">
        <v>6</v>
      </c>
      <c r="B25" s="505" t="s">
        <v>136</v>
      </c>
      <c r="C25" s="18"/>
      <c r="D25" s="18"/>
      <c r="E25" s="18"/>
      <c r="F25" s="20"/>
      <c r="G25" s="18"/>
      <c r="H25" s="18"/>
      <c r="I25" s="18"/>
    </row>
    <row r="26" spans="1:10">
      <c r="A26" s="21" t="s">
        <v>7</v>
      </c>
      <c r="B26" s="22" t="s">
        <v>8</v>
      </c>
      <c r="C26" s="18"/>
      <c r="D26" s="18"/>
      <c r="E26" s="18"/>
      <c r="F26" s="20"/>
      <c r="G26" s="18"/>
      <c r="H26" s="18"/>
      <c r="I26" s="18"/>
    </row>
    <row r="27" spans="1:10">
      <c r="A27" s="21" t="s">
        <v>9</v>
      </c>
      <c r="B27" s="28" t="s">
        <v>9</v>
      </c>
      <c r="C27" s="18"/>
      <c r="D27" s="18"/>
      <c r="E27" s="18"/>
      <c r="F27" s="20"/>
      <c r="G27" s="18"/>
      <c r="H27" s="18"/>
      <c r="I27" s="18"/>
    </row>
    <row r="28" spans="1:10" ht="15.75">
      <c r="A28" s="26" t="s">
        <v>10</v>
      </c>
      <c r="B28" s="504"/>
      <c r="C28" s="26"/>
      <c r="D28" s="26"/>
      <c r="E28" s="26"/>
      <c r="F28" s="20"/>
      <c r="G28" s="26"/>
      <c r="H28" s="26"/>
      <c r="I28" s="26"/>
    </row>
    <row r="29" spans="1:10" ht="15.75">
      <c r="A29" s="26" t="s">
        <v>11</v>
      </c>
      <c r="B29" s="504" t="s">
        <v>12</v>
      </c>
      <c r="C29" s="26" t="s">
        <v>6</v>
      </c>
      <c r="D29" s="26" t="s">
        <v>7</v>
      </c>
      <c r="E29" s="26" t="s">
        <v>9</v>
      </c>
      <c r="F29" s="27" t="s">
        <v>13</v>
      </c>
      <c r="G29" s="26" t="s">
        <v>14</v>
      </c>
      <c r="H29" s="26" t="s">
        <v>15</v>
      </c>
      <c r="I29" s="26" t="s">
        <v>172</v>
      </c>
    </row>
    <row r="30" spans="1:10">
      <c r="A30" s="25" t="str">
        <f>B23</f>
        <v>alubox (small + dishwasher)</v>
      </c>
      <c r="B30" s="28">
        <f>B24</f>
        <v>1</v>
      </c>
      <c r="C30" s="25" t="str">
        <f>B25</f>
        <v>ASC</v>
      </c>
      <c r="D30" s="25" t="str">
        <f>B26</f>
        <v>GLO</v>
      </c>
      <c r="E30" s="25" t="str">
        <f>B27</f>
        <v>unit</v>
      </c>
      <c r="F30" s="20"/>
      <c r="G30" s="18" t="s">
        <v>16</v>
      </c>
      <c r="H30" s="25" t="str">
        <f>$B$1</f>
        <v>case1_apos</v>
      </c>
      <c r="I30" s="25"/>
    </row>
    <row r="31" spans="1:10">
      <c r="A31" s="25" t="s">
        <v>45</v>
      </c>
      <c r="B31" s="25">
        <f>1/513</f>
        <v>1.9493177387914229E-3</v>
      </c>
      <c r="C31" s="25" t="s">
        <v>44</v>
      </c>
      <c r="D31" s="25" t="s">
        <v>8</v>
      </c>
      <c r="E31" s="25" t="s">
        <v>9</v>
      </c>
      <c r="F31" s="20"/>
      <c r="G31" s="18" t="s">
        <v>18</v>
      </c>
      <c r="H31" s="25" t="str">
        <f>$B$1</f>
        <v>case1_apos</v>
      </c>
      <c r="I31" s="25" t="s">
        <v>202</v>
      </c>
    </row>
    <row r="32" spans="1:10">
      <c r="A32" s="25" t="s">
        <v>21</v>
      </c>
      <c r="B32" s="28">
        <f>1/32</f>
        <v>3.125E-2</v>
      </c>
      <c r="C32" s="25" t="s">
        <v>149</v>
      </c>
      <c r="D32" s="25" t="s">
        <v>39</v>
      </c>
      <c r="E32" s="25" t="s">
        <v>9</v>
      </c>
      <c r="F32" s="20"/>
      <c r="G32" s="18" t="s">
        <v>18</v>
      </c>
      <c r="H32" s="25" t="str">
        <f>$B$1</f>
        <v>case1_apos</v>
      </c>
      <c r="I32" s="25" t="s">
        <v>206</v>
      </c>
    </row>
    <row r="33" spans="1:9">
      <c r="A33" s="25" t="s">
        <v>22</v>
      </c>
      <c r="B33" s="28">
        <f>1/9</f>
        <v>0.1111111111111111</v>
      </c>
      <c r="C33" s="25" t="s">
        <v>23</v>
      </c>
      <c r="D33" s="25" t="s">
        <v>39</v>
      </c>
      <c r="E33" s="25" t="s">
        <v>9</v>
      </c>
      <c r="F33" s="20"/>
      <c r="G33" s="18" t="s">
        <v>18</v>
      </c>
      <c r="H33" s="25" t="str">
        <f>$B$1</f>
        <v>case1_apos</v>
      </c>
      <c r="I33" s="25" t="s">
        <v>207</v>
      </c>
    </row>
    <row r="34" spans="1:9">
      <c r="A34" s="65" t="s">
        <v>24</v>
      </c>
      <c r="B34" s="506">
        <f>-B167/513</f>
        <v>-4.435672514619883E-3</v>
      </c>
      <c r="C34" s="507" t="s">
        <v>25</v>
      </c>
      <c r="D34" s="66" t="s">
        <v>26</v>
      </c>
      <c r="E34" s="66" t="s">
        <v>27</v>
      </c>
      <c r="F34" s="67"/>
      <c r="G34" s="66" t="s">
        <v>18</v>
      </c>
      <c r="H34" s="66" t="s">
        <v>28</v>
      </c>
      <c r="I34" s="66" t="s">
        <v>203</v>
      </c>
    </row>
    <row r="35" spans="1:9">
      <c r="A35" s="65" t="s">
        <v>29</v>
      </c>
      <c r="B35" s="506">
        <f>B34*95.1327433628319%</f>
        <v>-4.2197769497490057E-3</v>
      </c>
      <c r="C35" s="66" t="s">
        <v>30</v>
      </c>
      <c r="D35" s="66" t="s">
        <v>8</v>
      </c>
      <c r="E35" s="66" t="s">
        <v>27</v>
      </c>
      <c r="F35" s="67"/>
      <c r="G35" s="66" t="s">
        <v>18</v>
      </c>
      <c r="H35" s="66" t="s">
        <v>28</v>
      </c>
      <c r="I35" s="66" t="s">
        <v>203</v>
      </c>
    </row>
    <row r="36" spans="1:9">
      <c r="A36" s="508" t="s">
        <v>31</v>
      </c>
      <c r="B36" s="506">
        <v>-3.1599999999999998E-4</v>
      </c>
      <c r="C36" s="66" t="s">
        <v>32</v>
      </c>
      <c r="D36" s="65" t="s">
        <v>33</v>
      </c>
      <c r="E36" s="65" t="s">
        <v>27</v>
      </c>
      <c r="F36" s="67"/>
      <c r="G36" s="66" t="s">
        <v>18</v>
      </c>
      <c r="H36" s="66" t="s">
        <v>28</v>
      </c>
      <c r="I36" s="66" t="s">
        <v>203</v>
      </c>
    </row>
    <row r="37" spans="1:9">
      <c r="A37" s="67" t="s">
        <v>34</v>
      </c>
      <c r="B37" s="506">
        <v>-9.8900000000000008E-4</v>
      </c>
      <c r="C37" s="67" t="s">
        <v>35</v>
      </c>
      <c r="D37" s="67" t="s">
        <v>60</v>
      </c>
      <c r="E37" s="67" t="s">
        <v>27</v>
      </c>
      <c r="F37" s="67"/>
      <c r="G37" s="66" t="s">
        <v>18</v>
      </c>
      <c r="H37" s="66" t="s">
        <v>28</v>
      </c>
      <c r="I37" s="66" t="s">
        <v>203</v>
      </c>
    </row>
    <row r="38" spans="1:9">
      <c r="A38" s="506" t="str">
        <f>A18</f>
        <v>steel recycling</v>
      </c>
      <c r="B38" s="506">
        <f t="shared" ref="B38:H38" si="0">B18</f>
        <v>8.7719298245614029E-5</v>
      </c>
      <c r="C38" s="506" t="str">
        <f t="shared" si="0"/>
        <v>steel recycling</v>
      </c>
      <c r="D38" s="506" t="str">
        <f t="shared" si="0"/>
        <v>RER</v>
      </c>
      <c r="E38" s="506" t="str">
        <f t="shared" si="0"/>
        <v>kilogram</v>
      </c>
      <c r="F38" s="506"/>
      <c r="G38" s="506" t="str">
        <f t="shared" si="0"/>
        <v>technosphere</v>
      </c>
      <c r="H38" s="506" t="str">
        <f t="shared" si="0"/>
        <v>case1_apos</v>
      </c>
      <c r="I38" s="66" t="s">
        <v>203</v>
      </c>
    </row>
    <row r="39" spans="1:9">
      <c r="A39" s="506" t="str">
        <f>A19</f>
        <v>steel production, chromium steel 18/8, hot rolled</v>
      </c>
      <c r="B39" s="506">
        <f t="shared" ref="B39:H39" si="1">B19</f>
        <v>-7.7252281919293979E-5</v>
      </c>
      <c r="C39" s="506" t="str">
        <f t="shared" si="1"/>
        <v>steel, chromium steel 18/8, hot rolled</v>
      </c>
      <c r="D39" s="506" t="str">
        <f t="shared" si="1"/>
        <v>RER</v>
      </c>
      <c r="E39" s="506" t="str">
        <f t="shared" si="1"/>
        <v>kilogram</v>
      </c>
      <c r="F39" s="506"/>
      <c r="G39" s="506" t="str">
        <f t="shared" si="1"/>
        <v>technosphere</v>
      </c>
      <c r="H39" s="506" t="str">
        <f t="shared" si="1"/>
        <v>ev391apos</v>
      </c>
      <c r="I39" s="66" t="s">
        <v>203</v>
      </c>
    </row>
    <row r="40" spans="1:9">
      <c r="A40" s="67" t="s">
        <v>37</v>
      </c>
      <c r="B40" s="506">
        <v>-1.85197368421052E-4</v>
      </c>
      <c r="C40" s="67" t="s">
        <v>38</v>
      </c>
      <c r="D40" s="67" t="s">
        <v>39</v>
      </c>
      <c r="E40" s="67" t="s">
        <v>40</v>
      </c>
      <c r="F40" s="67"/>
      <c r="G40" s="66" t="s">
        <v>18</v>
      </c>
      <c r="H40" s="66" t="s">
        <v>28</v>
      </c>
      <c r="I40" s="66" t="s">
        <v>203</v>
      </c>
    </row>
    <row r="41" spans="1:9">
      <c r="A41" s="67" t="s">
        <v>41</v>
      </c>
      <c r="B41" s="506">
        <v>-3.3335526315789398E-3</v>
      </c>
      <c r="C41" s="67" t="s">
        <v>41</v>
      </c>
      <c r="D41" s="67" t="s">
        <v>39</v>
      </c>
      <c r="E41" s="67" t="s">
        <v>42</v>
      </c>
      <c r="F41" s="67"/>
      <c r="G41" s="66" t="s">
        <v>18</v>
      </c>
      <c r="H41" s="25" t="str">
        <f>$B$1</f>
        <v>case1_apos</v>
      </c>
      <c r="I41" s="66" t="s">
        <v>203</v>
      </c>
    </row>
    <row r="43" spans="1:9" ht="15.75">
      <c r="A43" s="29" t="s">
        <v>4</v>
      </c>
      <c r="B43" s="509" t="s">
        <v>117</v>
      </c>
      <c r="C43" s="31"/>
      <c r="D43" s="32"/>
      <c r="E43" s="31"/>
      <c r="F43" s="33"/>
      <c r="G43" s="31"/>
      <c r="H43" s="31"/>
      <c r="I43" s="31"/>
    </row>
    <row r="44" spans="1:9">
      <c r="A44" s="34" t="s">
        <v>5</v>
      </c>
      <c r="B44" s="35">
        <v>1</v>
      </c>
      <c r="C44" s="31"/>
      <c r="D44" s="31"/>
      <c r="E44" s="31"/>
      <c r="F44" s="33"/>
      <c r="G44" s="31"/>
      <c r="H44" s="31"/>
      <c r="I44" s="31"/>
    </row>
    <row r="45" spans="1:9">
      <c r="A45" s="34" t="s">
        <v>6</v>
      </c>
      <c r="B45" s="510" t="s">
        <v>137</v>
      </c>
      <c r="C45" s="31"/>
      <c r="D45" s="31"/>
      <c r="E45" s="31"/>
      <c r="F45" s="33"/>
      <c r="G45" s="31"/>
      <c r="H45" s="31"/>
      <c r="I45" s="31"/>
    </row>
    <row r="46" spans="1:9">
      <c r="A46" s="34" t="s">
        <v>7</v>
      </c>
      <c r="B46" s="35" t="s">
        <v>8</v>
      </c>
      <c r="C46" s="31"/>
      <c r="D46" s="31"/>
      <c r="E46" s="31"/>
      <c r="F46" s="33"/>
      <c r="G46" s="31"/>
      <c r="H46" s="31"/>
      <c r="I46" s="31"/>
    </row>
    <row r="47" spans="1:9">
      <c r="A47" s="34" t="s">
        <v>9</v>
      </c>
      <c r="B47" s="41" t="s">
        <v>9</v>
      </c>
      <c r="C47" s="31"/>
      <c r="D47" s="31"/>
      <c r="E47" s="31"/>
      <c r="F47" s="33"/>
      <c r="G47" s="31"/>
      <c r="H47" s="31"/>
      <c r="I47" s="31"/>
    </row>
    <row r="48" spans="1:9" ht="15.75">
      <c r="A48" s="39" t="s">
        <v>10</v>
      </c>
      <c r="B48" s="509"/>
      <c r="C48" s="39"/>
      <c r="D48" s="39"/>
      <c r="E48" s="39"/>
      <c r="F48" s="33"/>
      <c r="G48" s="39"/>
      <c r="H48" s="39"/>
      <c r="I48" s="39"/>
    </row>
    <row r="49" spans="1:9" ht="15.75">
      <c r="A49" s="39" t="s">
        <v>11</v>
      </c>
      <c r="B49" s="509" t="s">
        <v>12</v>
      </c>
      <c r="C49" s="39" t="s">
        <v>6</v>
      </c>
      <c r="D49" s="39" t="s">
        <v>7</v>
      </c>
      <c r="E49" s="39" t="s">
        <v>9</v>
      </c>
      <c r="F49" s="40" t="s">
        <v>13</v>
      </c>
      <c r="G49" s="39" t="s">
        <v>14</v>
      </c>
      <c r="H49" s="39" t="s">
        <v>15</v>
      </c>
      <c r="I49" s="39" t="s">
        <v>172</v>
      </c>
    </row>
    <row r="50" spans="1:9">
      <c r="A50" s="38" t="str">
        <f>B43</f>
        <v>alubox (large + wipe)</v>
      </c>
      <c r="B50" s="41">
        <f>B44</f>
        <v>1</v>
      </c>
      <c r="C50" s="42" t="str">
        <f>B45</f>
        <v>ALW</v>
      </c>
      <c r="D50" s="38" t="str">
        <f>B46</f>
        <v>GLO</v>
      </c>
      <c r="E50" s="38" t="str">
        <f>B47</f>
        <v>unit</v>
      </c>
      <c r="F50" s="33"/>
      <c r="G50" s="31" t="s">
        <v>16</v>
      </c>
      <c r="H50" s="38" t="str">
        <f>$B$1</f>
        <v>case1_apos</v>
      </c>
      <c r="I50" s="38"/>
    </row>
    <row r="51" spans="1:9">
      <c r="A51" s="38" t="s">
        <v>19</v>
      </c>
      <c r="B51" s="38">
        <f>1/513</f>
        <v>1.9493177387914229E-3</v>
      </c>
      <c r="C51" s="42" t="s">
        <v>20</v>
      </c>
      <c r="D51" s="38" t="s">
        <v>8</v>
      </c>
      <c r="E51" s="38" t="s">
        <v>9</v>
      </c>
      <c r="F51" s="33"/>
      <c r="G51" s="31" t="s">
        <v>18</v>
      </c>
      <c r="H51" s="38" t="str">
        <f>$B$1</f>
        <v>case1_apos</v>
      </c>
      <c r="I51" s="38" t="s">
        <v>202</v>
      </c>
    </row>
    <row r="52" spans="1:9">
      <c r="A52" s="38" t="str">
        <f>A252</f>
        <v>wet wipe</v>
      </c>
      <c r="B52" s="41">
        <v>2</v>
      </c>
      <c r="C52" s="38" t="str">
        <f>C252</f>
        <v>wet wipe</v>
      </c>
      <c r="D52" s="38" t="s">
        <v>8</v>
      </c>
      <c r="E52" s="38" t="s">
        <v>9</v>
      </c>
      <c r="F52" s="33"/>
      <c r="G52" s="31" t="s">
        <v>18</v>
      </c>
      <c r="H52" s="38" t="str">
        <f>$B$1</f>
        <v>case1_apos</v>
      </c>
      <c r="I52" s="38"/>
    </row>
    <row r="53" spans="1:9">
      <c r="A53" s="38" t="s">
        <v>22</v>
      </c>
      <c r="B53" s="41">
        <f>B13</f>
        <v>0.2</v>
      </c>
      <c r="C53" s="42" t="s">
        <v>23</v>
      </c>
      <c r="D53" s="38" t="s">
        <v>39</v>
      </c>
      <c r="E53" s="38" t="s">
        <v>9</v>
      </c>
      <c r="F53" s="33"/>
      <c r="G53" s="31" t="s">
        <v>18</v>
      </c>
      <c r="H53" s="38" t="str">
        <f>$B$1</f>
        <v>case1_apos</v>
      </c>
      <c r="I53" s="38" t="s">
        <v>205</v>
      </c>
    </row>
    <row r="54" spans="1:9">
      <c r="A54" s="60" t="s">
        <v>24</v>
      </c>
      <c r="B54" s="511">
        <f>B14</f>
        <v>-7.4824561403508778E-3</v>
      </c>
      <c r="C54" s="60" t="s">
        <v>25</v>
      </c>
      <c r="D54" s="62" t="s">
        <v>26</v>
      </c>
      <c r="E54" s="62" t="s">
        <v>27</v>
      </c>
      <c r="F54" s="63"/>
      <c r="G54" s="62" t="s">
        <v>18</v>
      </c>
      <c r="H54" s="62" t="s">
        <v>28</v>
      </c>
      <c r="I54" s="62" t="s">
        <v>203</v>
      </c>
    </row>
    <row r="55" spans="1:9">
      <c r="A55" s="60" t="s">
        <v>29</v>
      </c>
      <c r="B55" s="511">
        <f>B15</f>
        <v>-7.1182657972364578E-3</v>
      </c>
      <c r="C55" s="60" t="s">
        <v>30</v>
      </c>
      <c r="D55" s="62" t="s">
        <v>8</v>
      </c>
      <c r="E55" s="62" t="s">
        <v>27</v>
      </c>
      <c r="F55" s="63"/>
      <c r="G55" s="62" t="s">
        <v>18</v>
      </c>
      <c r="H55" s="62" t="s">
        <v>28</v>
      </c>
      <c r="I55" s="62" t="s">
        <v>203</v>
      </c>
    </row>
    <row r="56" spans="1:9">
      <c r="A56" s="64" t="s">
        <v>31</v>
      </c>
      <c r="B56" s="61">
        <v>-1.5799999999999999E-4</v>
      </c>
      <c r="C56" s="60" t="s">
        <v>32</v>
      </c>
      <c r="D56" s="60" t="s">
        <v>33</v>
      </c>
      <c r="E56" s="60" t="s">
        <v>27</v>
      </c>
      <c r="F56" s="63"/>
      <c r="G56" s="62" t="s">
        <v>18</v>
      </c>
      <c r="H56" s="62" t="s">
        <v>28</v>
      </c>
      <c r="I56" s="62" t="s">
        <v>203</v>
      </c>
    </row>
    <row r="57" spans="1:9">
      <c r="A57" s="64" t="s">
        <v>34</v>
      </c>
      <c r="B57" s="61">
        <v>-5.9100000000000005E-4</v>
      </c>
      <c r="C57" s="60" t="s">
        <v>35</v>
      </c>
      <c r="D57" s="63" t="s">
        <v>60</v>
      </c>
      <c r="E57" s="63" t="s">
        <v>27</v>
      </c>
      <c r="F57" s="63"/>
      <c r="G57" s="62" t="s">
        <v>18</v>
      </c>
      <c r="H57" s="62" t="s">
        <v>28</v>
      </c>
      <c r="I57" s="62" t="s">
        <v>203</v>
      </c>
    </row>
    <row r="58" spans="1:9">
      <c r="A58" s="63" t="s">
        <v>46</v>
      </c>
      <c r="B58" s="61">
        <v>-2E-3</v>
      </c>
      <c r="C58" s="60" t="s">
        <v>47</v>
      </c>
      <c r="D58" s="63" t="s">
        <v>33</v>
      </c>
      <c r="E58" s="63" t="s">
        <v>27</v>
      </c>
      <c r="F58" s="63"/>
      <c r="G58" s="62" t="s">
        <v>18</v>
      </c>
      <c r="H58" s="62" t="s">
        <v>28</v>
      </c>
      <c r="I58" s="62" t="s">
        <v>203</v>
      </c>
    </row>
    <row r="59" spans="1:9">
      <c r="A59" s="63" t="s">
        <v>48</v>
      </c>
      <c r="B59" s="61">
        <f>-60/25*10^-3*2</f>
        <v>-4.7999999999999996E-3</v>
      </c>
      <c r="C59" s="60" t="s">
        <v>49</v>
      </c>
      <c r="D59" s="63" t="s">
        <v>33</v>
      </c>
      <c r="E59" s="63" t="s">
        <v>27</v>
      </c>
      <c r="F59" s="63"/>
      <c r="G59" s="62" t="s">
        <v>18</v>
      </c>
      <c r="H59" s="62" t="s">
        <v>28</v>
      </c>
      <c r="I59" s="62" t="s">
        <v>203</v>
      </c>
    </row>
    <row r="60" spans="1:9">
      <c r="A60" s="61" t="str">
        <f>A18</f>
        <v>steel recycling</v>
      </c>
      <c r="B60" s="61">
        <f t="shared" ref="B60:H60" si="2">B18</f>
        <v>8.7719298245614029E-5</v>
      </c>
      <c r="C60" s="61" t="str">
        <f t="shared" si="2"/>
        <v>steel recycling</v>
      </c>
      <c r="D60" s="61" t="str">
        <f t="shared" si="2"/>
        <v>RER</v>
      </c>
      <c r="E60" s="61" t="str">
        <f t="shared" si="2"/>
        <v>kilogram</v>
      </c>
      <c r="F60" s="61"/>
      <c r="G60" s="61" t="str">
        <f t="shared" si="2"/>
        <v>technosphere</v>
      </c>
      <c r="H60" s="61" t="str">
        <f t="shared" si="2"/>
        <v>case1_apos</v>
      </c>
      <c r="I60" s="62" t="s">
        <v>203</v>
      </c>
    </row>
    <row r="61" spans="1:9">
      <c r="A61" s="61" t="str">
        <f>A19</f>
        <v>steel production, chromium steel 18/8, hot rolled</v>
      </c>
      <c r="B61" s="61">
        <f t="shared" ref="B61:H61" si="3">B19</f>
        <v>-7.7252281919293979E-5</v>
      </c>
      <c r="C61" s="61" t="str">
        <f t="shared" si="3"/>
        <v>steel, chromium steel 18/8, hot rolled</v>
      </c>
      <c r="D61" s="61" t="str">
        <f t="shared" si="3"/>
        <v>RER</v>
      </c>
      <c r="E61" s="61" t="str">
        <f t="shared" si="3"/>
        <v>kilogram</v>
      </c>
      <c r="F61" s="61"/>
      <c r="G61" s="61" t="str">
        <f t="shared" si="3"/>
        <v>technosphere</v>
      </c>
      <c r="H61" s="61" t="str">
        <f t="shared" si="3"/>
        <v>ev391apos</v>
      </c>
      <c r="I61" s="62" t="s">
        <v>203</v>
      </c>
    </row>
    <row r="62" spans="1:9">
      <c r="A62" s="60" t="s">
        <v>37</v>
      </c>
      <c r="B62" s="511">
        <v>-4.0159561403508799E-2</v>
      </c>
      <c r="C62" s="60" t="s">
        <v>38</v>
      </c>
      <c r="D62" s="63" t="s">
        <v>39</v>
      </c>
      <c r="E62" s="63" t="s">
        <v>40</v>
      </c>
      <c r="F62" s="63"/>
      <c r="G62" s="62" t="s">
        <v>18</v>
      </c>
      <c r="H62" s="62" t="s">
        <v>28</v>
      </c>
      <c r="I62" s="62" t="s">
        <v>203</v>
      </c>
    </row>
    <row r="63" spans="1:9">
      <c r="A63" s="60" t="s">
        <v>41</v>
      </c>
      <c r="B63" s="511">
        <v>-0.72287210526315804</v>
      </c>
      <c r="C63" s="60" t="s">
        <v>41</v>
      </c>
      <c r="D63" s="63" t="s">
        <v>39</v>
      </c>
      <c r="E63" s="63" t="s">
        <v>42</v>
      </c>
      <c r="F63" s="63"/>
      <c r="G63" s="62" t="s">
        <v>18</v>
      </c>
      <c r="H63" s="38" t="str">
        <f>$B$1</f>
        <v>case1_apos</v>
      </c>
      <c r="I63" s="62" t="s">
        <v>203</v>
      </c>
    </row>
    <row r="65" spans="1:9" ht="15.75">
      <c r="A65" s="43" t="s">
        <v>4</v>
      </c>
      <c r="B65" s="512" t="s">
        <v>50</v>
      </c>
      <c r="C65" s="45"/>
      <c r="D65" s="46"/>
      <c r="E65" s="45"/>
      <c r="F65" s="47"/>
      <c r="G65" s="45"/>
      <c r="H65" s="45"/>
      <c r="I65" s="45"/>
    </row>
    <row r="66" spans="1:9">
      <c r="A66" s="48" t="s">
        <v>5</v>
      </c>
      <c r="B66" s="49">
        <v>1</v>
      </c>
      <c r="C66" s="45"/>
      <c r="D66" s="45"/>
      <c r="E66" s="45"/>
      <c r="F66" s="47"/>
      <c r="G66" s="45"/>
      <c r="H66" s="45"/>
      <c r="I66" s="45"/>
    </row>
    <row r="67" spans="1:9">
      <c r="A67" s="48" t="s">
        <v>6</v>
      </c>
      <c r="B67" s="513" t="s">
        <v>138</v>
      </c>
      <c r="C67" s="45"/>
      <c r="D67" s="45"/>
      <c r="E67" s="45"/>
      <c r="F67" s="47"/>
      <c r="G67" s="45"/>
      <c r="H67" s="45"/>
      <c r="I67" s="45"/>
    </row>
    <row r="68" spans="1:9">
      <c r="A68" s="48" t="s">
        <v>7</v>
      </c>
      <c r="B68" s="49" t="s">
        <v>8</v>
      </c>
      <c r="C68" s="45"/>
      <c r="D68" s="45"/>
      <c r="E68" s="45"/>
      <c r="F68" s="47"/>
      <c r="G68" s="45"/>
      <c r="H68" s="45"/>
      <c r="I68" s="45"/>
    </row>
    <row r="69" spans="1:9">
      <c r="A69" s="48" t="s">
        <v>9</v>
      </c>
      <c r="B69" s="55" t="s">
        <v>9</v>
      </c>
      <c r="C69" s="45"/>
      <c r="D69" s="45"/>
      <c r="E69" s="45"/>
      <c r="F69" s="47"/>
      <c r="G69" s="45"/>
      <c r="H69" s="45"/>
      <c r="I69" s="45"/>
    </row>
    <row r="70" spans="1:9" ht="15.75">
      <c r="A70" s="53" t="s">
        <v>10</v>
      </c>
      <c r="B70" s="512"/>
      <c r="C70" s="53"/>
      <c r="D70" s="53"/>
      <c r="E70" s="53"/>
      <c r="F70" s="47"/>
      <c r="G70" s="53"/>
      <c r="H70" s="53"/>
      <c r="I70" s="53"/>
    </row>
    <row r="71" spans="1:9" ht="15.75">
      <c r="A71" s="53" t="s">
        <v>11</v>
      </c>
      <c r="B71" s="512" t="s">
        <v>12</v>
      </c>
      <c r="C71" s="53" t="s">
        <v>6</v>
      </c>
      <c r="D71" s="53" t="s">
        <v>7</v>
      </c>
      <c r="E71" s="53" t="s">
        <v>9</v>
      </c>
      <c r="F71" s="54" t="s">
        <v>13</v>
      </c>
      <c r="G71" s="53" t="s">
        <v>14</v>
      </c>
      <c r="H71" s="53" t="s">
        <v>15</v>
      </c>
      <c r="I71" s="53" t="s">
        <v>172</v>
      </c>
    </row>
    <row r="72" spans="1:9">
      <c r="A72" s="52" t="str">
        <f>B65</f>
        <v>alubox (small + wipe)</v>
      </c>
      <c r="B72" s="55">
        <f>B66</f>
        <v>1</v>
      </c>
      <c r="C72" s="52" t="str">
        <f>B67</f>
        <v>ASW</v>
      </c>
      <c r="D72" s="52" t="str">
        <f>B68</f>
        <v>GLO</v>
      </c>
      <c r="E72" s="52" t="str">
        <f>B69</f>
        <v>unit</v>
      </c>
      <c r="F72" s="47"/>
      <c r="G72" s="45" t="s">
        <v>16</v>
      </c>
      <c r="H72" s="52" t="str">
        <f>$B$1</f>
        <v>case1_apos</v>
      </c>
      <c r="I72" s="52"/>
    </row>
    <row r="73" spans="1:9">
      <c r="A73" s="52" t="s">
        <v>45</v>
      </c>
      <c r="B73" s="52">
        <f>1/513</f>
        <v>1.9493177387914229E-3</v>
      </c>
      <c r="C73" s="52" t="s">
        <v>44</v>
      </c>
      <c r="D73" s="52" t="s">
        <v>8</v>
      </c>
      <c r="E73" s="52" t="s">
        <v>9</v>
      </c>
      <c r="F73" s="47"/>
      <c r="G73" s="45" t="s">
        <v>18</v>
      </c>
      <c r="H73" s="52" t="str">
        <f>$B$1</f>
        <v>case1_apos</v>
      </c>
      <c r="I73" s="52" t="s">
        <v>202</v>
      </c>
    </row>
    <row r="74" spans="1:9">
      <c r="A74" s="52" t="str">
        <f>A252</f>
        <v>wet wipe</v>
      </c>
      <c r="B74" s="593">
        <v>2</v>
      </c>
      <c r="C74" s="52" t="str">
        <f>C252</f>
        <v>wet wipe</v>
      </c>
      <c r="D74" s="52" t="s">
        <v>8</v>
      </c>
      <c r="E74" s="52" t="s">
        <v>9</v>
      </c>
      <c r="F74" s="47"/>
      <c r="G74" s="45" t="s">
        <v>18</v>
      </c>
      <c r="H74" s="52" t="str">
        <f>$B$1</f>
        <v>case1_apos</v>
      </c>
      <c r="I74" s="52"/>
    </row>
    <row r="75" spans="1:9">
      <c r="A75" s="52" t="s">
        <v>22</v>
      </c>
      <c r="B75" s="55">
        <f>B33</f>
        <v>0.1111111111111111</v>
      </c>
      <c r="C75" s="52" t="s">
        <v>23</v>
      </c>
      <c r="D75" s="52" t="s">
        <v>39</v>
      </c>
      <c r="E75" s="52" t="s">
        <v>9</v>
      </c>
      <c r="F75" s="47"/>
      <c r="G75" s="45" t="s">
        <v>18</v>
      </c>
      <c r="H75" s="52" t="str">
        <f>$B$1</f>
        <v>case1_apos</v>
      </c>
      <c r="I75" s="52" t="s">
        <v>207</v>
      </c>
    </row>
    <row r="76" spans="1:9">
      <c r="A76" s="56" t="s">
        <v>24</v>
      </c>
      <c r="B76" s="57">
        <f>B34</f>
        <v>-4.435672514619883E-3</v>
      </c>
      <c r="C76" s="58" t="s">
        <v>25</v>
      </c>
      <c r="D76" s="58" t="s">
        <v>26</v>
      </c>
      <c r="E76" s="58" t="s">
        <v>27</v>
      </c>
      <c r="F76" s="59"/>
      <c r="G76" s="58" t="s">
        <v>18</v>
      </c>
      <c r="H76" s="58" t="s">
        <v>28</v>
      </c>
      <c r="I76" s="58" t="s">
        <v>203</v>
      </c>
    </row>
    <row r="77" spans="1:9">
      <c r="A77" s="56" t="s">
        <v>29</v>
      </c>
      <c r="B77" s="57">
        <f>B35</f>
        <v>-4.2197769497490057E-3</v>
      </c>
      <c r="C77" s="58" t="s">
        <v>30</v>
      </c>
      <c r="D77" s="58" t="s">
        <v>8</v>
      </c>
      <c r="E77" s="58" t="s">
        <v>27</v>
      </c>
      <c r="F77" s="59"/>
      <c r="G77" s="58" t="s">
        <v>18</v>
      </c>
      <c r="H77" s="58" t="s">
        <v>28</v>
      </c>
      <c r="I77" s="58" t="s">
        <v>203</v>
      </c>
    </row>
    <row r="78" spans="1:9">
      <c r="A78" s="514" t="s">
        <v>31</v>
      </c>
      <c r="B78" s="57">
        <v>-3.1599999999999998E-4</v>
      </c>
      <c r="C78" s="58" t="s">
        <v>32</v>
      </c>
      <c r="D78" s="56" t="s">
        <v>33</v>
      </c>
      <c r="E78" s="56" t="s">
        <v>27</v>
      </c>
      <c r="F78" s="59"/>
      <c r="G78" s="58" t="s">
        <v>18</v>
      </c>
      <c r="H78" s="58" t="s">
        <v>28</v>
      </c>
      <c r="I78" s="58" t="s">
        <v>203</v>
      </c>
    </row>
    <row r="79" spans="1:9">
      <c r="A79" s="59" t="s">
        <v>34</v>
      </c>
      <c r="B79" s="57">
        <v>-9.8900000000000008E-4</v>
      </c>
      <c r="C79" s="58" t="s">
        <v>35</v>
      </c>
      <c r="D79" s="59" t="s">
        <v>60</v>
      </c>
      <c r="E79" s="59" t="s">
        <v>27</v>
      </c>
      <c r="F79" s="59"/>
      <c r="G79" s="58" t="s">
        <v>18</v>
      </c>
      <c r="H79" s="58" t="s">
        <v>28</v>
      </c>
      <c r="I79" s="58" t="s">
        <v>203</v>
      </c>
    </row>
    <row r="80" spans="1:9">
      <c r="A80" s="59" t="s">
        <v>46</v>
      </c>
      <c r="B80" s="57">
        <v>-2E-3</v>
      </c>
      <c r="C80" s="58" t="s">
        <v>47</v>
      </c>
      <c r="D80" s="59" t="s">
        <v>33</v>
      </c>
      <c r="E80" s="59" t="s">
        <v>27</v>
      </c>
      <c r="F80" s="59"/>
      <c r="G80" s="58" t="s">
        <v>18</v>
      </c>
      <c r="H80" s="58" t="s">
        <v>28</v>
      </c>
      <c r="I80" s="58" t="s">
        <v>203</v>
      </c>
    </row>
    <row r="81" spans="1:9">
      <c r="A81" s="59" t="s">
        <v>48</v>
      </c>
      <c r="B81" s="57">
        <f>B59</f>
        <v>-4.7999999999999996E-3</v>
      </c>
      <c r="C81" s="58" t="s">
        <v>49</v>
      </c>
      <c r="D81" s="59" t="s">
        <v>33</v>
      </c>
      <c r="E81" s="59" t="s">
        <v>27</v>
      </c>
      <c r="F81" s="59"/>
      <c r="G81" s="58" t="s">
        <v>18</v>
      </c>
      <c r="H81" s="58" t="s">
        <v>28</v>
      </c>
      <c r="I81" s="58" t="s">
        <v>203</v>
      </c>
    </row>
    <row r="82" spans="1:9">
      <c r="A82" s="198" t="str">
        <f>A18</f>
        <v>steel recycling</v>
      </c>
      <c r="B82" s="198">
        <f t="shared" ref="B82:H82" si="4">B18</f>
        <v>8.7719298245614029E-5</v>
      </c>
      <c r="C82" s="198" t="str">
        <f t="shared" si="4"/>
        <v>steel recycling</v>
      </c>
      <c r="D82" s="198" t="str">
        <f t="shared" si="4"/>
        <v>RER</v>
      </c>
      <c r="E82" s="198" t="str">
        <f t="shared" si="4"/>
        <v>kilogram</v>
      </c>
      <c r="F82" s="198"/>
      <c r="G82" s="198" t="str">
        <f t="shared" si="4"/>
        <v>technosphere</v>
      </c>
      <c r="H82" s="198" t="str">
        <f t="shared" si="4"/>
        <v>case1_apos</v>
      </c>
      <c r="I82" s="58" t="s">
        <v>203</v>
      </c>
    </row>
    <row r="83" spans="1:9">
      <c r="A83" s="198" t="str">
        <f>A19</f>
        <v>steel production, chromium steel 18/8, hot rolled</v>
      </c>
      <c r="B83" s="198">
        <f t="shared" ref="B83:H83" si="5">B19</f>
        <v>-7.7252281919293979E-5</v>
      </c>
      <c r="C83" s="198" t="str">
        <f t="shared" si="5"/>
        <v>steel, chromium steel 18/8, hot rolled</v>
      </c>
      <c r="D83" s="198" t="str">
        <f t="shared" si="5"/>
        <v>RER</v>
      </c>
      <c r="E83" s="198" t="str">
        <f t="shared" si="5"/>
        <v>kilogram</v>
      </c>
      <c r="F83" s="198"/>
      <c r="G83" s="198" t="str">
        <f t="shared" si="5"/>
        <v>technosphere</v>
      </c>
      <c r="H83" s="198" t="str">
        <f t="shared" si="5"/>
        <v>ev391apos</v>
      </c>
      <c r="I83" s="58" t="s">
        <v>203</v>
      </c>
    </row>
    <row r="84" spans="1:9">
      <c r="A84" s="59" t="s">
        <v>37</v>
      </c>
      <c r="B84" s="515">
        <v>3.9974364035087723E-2</v>
      </c>
      <c r="C84" s="58" t="s">
        <v>38</v>
      </c>
      <c r="D84" s="59" t="s">
        <v>39</v>
      </c>
      <c r="E84" s="59" t="s">
        <v>40</v>
      </c>
      <c r="F84" s="59"/>
      <c r="G84" s="58" t="s">
        <v>18</v>
      </c>
      <c r="H84" s="58" t="s">
        <v>28</v>
      </c>
      <c r="I84" s="58" t="s">
        <v>203</v>
      </c>
    </row>
    <row r="85" spans="1:9">
      <c r="A85" s="59" t="s">
        <v>41</v>
      </c>
      <c r="B85" s="516">
        <v>-0.71953855263157895</v>
      </c>
      <c r="C85" s="58" t="s">
        <v>41</v>
      </c>
      <c r="D85" s="59" t="s">
        <v>39</v>
      </c>
      <c r="E85" s="59" t="s">
        <v>42</v>
      </c>
      <c r="F85" s="59"/>
      <c r="G85" s="58" t="s">
        <v>18</v>
      </c>
      <c r="H85" s="52" t="str">
        <f>$B$1</f>
        <v>case1_apos</v>
      </c>
      <c r="I85" s="58" t="s">
        <v>203</v>
      </c>
    </row>
    <row r="87" spans="1:9" ht="15.75">
      <c r="A87" s="71" t="s">
        <v>4</v>
      </c>
      <c r="B87" s="517" t="s">
        <v>51</v>
      </c>
      <c r="C87" s="73"/>
      <c r="D87" s="74"/>
      <c r="E87" s="73"/>
      <c r="F87" s="75"/>
      <c r="G87" s="73"/>
      <c r="H87" s="73"/>
      <c r="I87" s="73"/>
    </row>
    <row r="88" spans="1:9">
      <c r="A88" s="76" t="s">
        <v>5</v>
      </c>
      <c r="B88" s="77">
        <v>1</v>
      </c>
      <c r="C88" s="73"/>
      <c r="D88" s="73"/>
      <c r="E88" s="73"/>
      <c r="F88" s="75"/>
      <c r="G88" s="73"/>
      <c r="H88" s="73"/>
      <c r="I88" s="73"/>
    </row>
    <row r="89" spans="1:9">
      <c r="A89" s="76" t="s">
        <v>6</v>
      </c>
      <c r="B89" s="518" t="s">
        <v>139</v>
      </c>
      <c r="C89" s="73"/>
      <c r="D89" s="73"/>
      <c r="E89" s="73"/>
      <c r="F89" s="75"/>
      <c r="G89" s="73"/>
      <c r="H89" s="73"/>
      <c r="I89" s="73"/>
    </row>
    <row r="90" spans="1:9">
      <c r="A90" s="76" t="s">
        <v>7</v>
      </c>
      <c r="B90" s="77" t="s">
        <v>8</v>
      </c>
      <c r="C90" s="73"/>
      <c r="D90" s="73"/>
      <c r="E90" s="73"/>
      <c r="F90" s="75"/>
      <c r="G90" s="73"/>
      <c r="H90" s="73"/>
      <c r="I90" s="73"/>
    </row>
    <row r="91" spans="1:9">
      <c r="A91" s="76" t="s">
        <v>9</v>
      </c>
      <c r="B91" s="83" t="s">
        <v>9</v>
      </c>
      <c r="C91" s="73"/>
      <c r="D91" s="73"/>
      <c r="E91" s="73"/>
      <c r="F91" s="75"/>
      <c r="G91" s="73"/>
      <c r="H91" s="73"/>
      <c r="I91" s="73"/>
    </row>
    <row r="92" spans="1:9" ht="15.75">
      <c r="A92" s="81" t="s">
        <v>10</v>
      </c>
      <c r="B92" s="517"/>
      <c r="C92" s="81"/>
      <c r="D92" s="81"/>
      <c r="E92" s="81"/>
      <c r="F92" s="75"/>
      <c r="G92" s="81"/>
      <c r="H92" s="81"/>
      <c r="I92" s="81"/>
    </row>
    <row r="93" spans="1:9" ht="15.75">
      <c r="A93" s="81" t="s">
        <v>11</v>
      </c>
      <c r="B93" s="517" t="s">
        <v>12</v>
      </c>
      <c r="C93" s="81" t="s">
        <v>6</v>
      </c>
      <c r="D93" s="81" t="s">
        <v>7</v>
      </c>
      <c r="E93" s="81" t="s">
        <v>9</v>
      </c>
      <c r="F93" s="82" t="s">
        <v>13</v>
      </c>
      <c r="G93" s="81" t="s">
        <v>14</v>
      </c>
      <c r="H93" s="81" t="s">
        <v>15</v>
      </c>
      <c r="I93" s="81" t="s">
        <v>172</v>
      </c>
    </row>
    <row r="94" spans="1:9">
      <c r="A94" s="80" t="str">
        <f>B87</f>
        <v>H200 SU</v>
      </c>
      <c r="B94" s="83">
        <f>B88</f>
        <v>1</v>
      </c>
      <c r="C94" s="80" t="str">
        <f>B89</f>
        <v>H2S</v>
      </c>
      <c r="D94" s="80" t="str">
        <f>B90</f>
        <v>GLO</v>
      </c>
      <c r="E94" s="80" t="str">
        <f>B91</f>
        <v>unit</v>
      </c>
      <c r="F94" s="75"/>
      <c r="G94" s="73" t="s">
        <v>16</v>
      </c>
      <c r="H94" s="80" t="str">
        <f>$B$1</f>
        <v>case1_apos</v>
      </c>
      <c r="I94" s="80"/>
    </row>
    <row r="95" spans="1:9">
      <c r="A95" s="80" t="s">
        <v>52</v>
      </c>
      <c r="B95" s="83">
        <v>1</v>
      </c>
      <c r="C95" s="80" t="s">
        <v>52</v>
      </c>
      <c r="D95" s="80" t="s">
        <v>8</v>
      </c>
      <c r="E95" s="80" t="s">
        <v>9</v>
      </c>
      <c r="F95" s="75"/>
      <c r="G95" s="73" t="s">
        <v>18</v>
      </c>
      <c r="H95" s="80" t="str">
        <f>$B$1</f>
        <v>case1_apos</v>
      </c>
      <c r="I95" s="80"/>
    </row>
    <row r="96" spans="1:9">
      <c r="A96" s="80" t="s">
        <v>22</v>
      </c>
      <c r="B96" s="83">
        <f>1/14</f>
        <v>7.1428571428571425E-2</v>
      </c>
      <c r="C96" s="80" t="s">
        <v>23</v>
      </c>
      <c r="D96" s="80" t="s">
        <v>39</v>
      </c>
      <c r="E96" s="80" t="s">
        <v>9</v>
      </c>
      <c r="F96" s="75"/>
      <c r="G96" s="73" t="s">
        <v>18</v>
      </c>
      <c r="H96" s="80" t="str">
        <f>$B$1</f>
        <v>case1_apos</v>
      </c>
      <c r="I96" s="80" t="s">
        <v>208</v>
      </c>
    </row>
    <row r="97" spans="1:9">
      <c r="A97" s="519" t="s">
        <v>53</v>
      </c>
      <c r="B97" s="520">
        <v>-7.0999999999999994E-2</v>
      </c>
      <c r="C97" s="519" t="s">
        <v>54</v>
      </c>
      <c r="D97" s="84" t="s">
        <v>33</v>
      </c>
      <c r="E97" s="84" t="s">
        <v>27</v>
      </c>
      <c r="F97" s="84"/>
      <c r="G97" s="85" t="s">
        <v>18</v>
      </c>
      <c r="H97" s="85" t="s">
        <v>28</v>
      </c>
      <c r="I97" s="85"/>
    </row>
    <row r="98" spans="1:9">
      <c r="A98" s="86" t="s">
        <v>48</v>
      </c>
      <c r="B98" s="520">
        <v>-7.2700000000000004E-3</v>
      </c>
      <c r="C98" s="85" t="s">
        <v>49</v>
      </c>
      <c r="D98" s="84" t="s">
        <v>33</v>
      </c>
      <c r="E98" s="84" t="s">
        <v>27</v>
      </c>
      <c r="F98" s="84"/>
      <c r="G98" s="85" t="s">
        <v>18</v>
      </c>
      <c r="H98" s="85" t="s">
        <v>28</v>
      </c>
      <c r="I98" s="85"/>
    </row>
    <row r="99" spans="1:9">
      <c r="A99" s="86" t="s">
        <v>37</v>
      </c>
      <c r="B99" s="520">
        <v>-0.14709144573749999</v>
      </c>
      <c r="C99" s="85" t="s">
        <v>38</v>
      </c>
      <c r="D99" s="84" t="s">
        <v>39</v>
      </c>
      <c r="E99" s="84" t="s">
        <v>40</v>
      </c>
      <c r="F99" s="84"/>
      <c r="G99" s="85" t="s">
        <v>18</v>
      </c>
      <c r="H99" s="85" t="s">
        <v>28</v>
      </c>
      <c r="I99" s="85"/>
    </row>
    <row r="100" spans="1:9">
      <c r="A100" s="86" t="s">
        <v>41</v>
      </c>
      <c r="B100" s="520">
        <v>-2.6476460232750001</v>
      </c>
      <c r="C100" s="85" t="s">
        <v>41</v>
      </c>
      <c r="D100" s="84" t="s">
        <v>39</v>
      </c>
      <c r="E100" s="84" t="s">
        <v>42</v>
      </c>
      <c r="F100" s="84"/>
      <c r="G100" s="85" t="s">
        <v>18</v>
      </c>
      <c r="H100" s="80" t="str">
        <f>$B$1</f>
        <v>case1_apos</v>
      </c>
      <c r="I100" s="80"/>
    </row>
    <row r="101" spans="1:9">
      <c r="A101" s="86" t="s">
        <v>34</v>
      </c>
      <c r="B101" s="86">
        <v>-3.16E-3</v>
      </c>
      <c r="C101" s="85" t="s">
        <v>35</v>
      </c>
      <c r="D101" s="84" t="s">
        <v>60</v>
      </c>
      <c r="E101" s="84" t="s">
        <v>27</v>
      </c>
      <c r="F101" s="84"/>
      <c r="G101" s="85" t="s">
        <v>18</v>
      </c>
      <c r="H101" s="85" t="s">
        <v>28</v>
      </c>
      <c r="I101" s="85"/>
    </row>
    <row r="103" spans="1:9" ht="15.75">
      <c r="A103" s="87" t="s">
        <v>4</v>
      </c>
      <c r="B103" s="521" t="s">
        <v>55</v>
      </c>
      <c r="C103" s="89"/>
      <c r="D103" s="90"/>
      <c r="E103" s="89"/>
      <c r="F103" s="91"/>
      <c r="G103" s="89"/>
      <c r="H103" s="89"/>
      <c r="I103" s="89"/>
    </row>
    <row r="104" spans="1:9">
      <c r="A104" s="92" t="s">
        <v>5</v>
      </c>
      <c r="B104" s="93">
        <v>1</v>
      </c>
      <c r="C104" s="89"/>
      <c r="D104" s="89"/>
      <c r="E104" s="89"/>
      <c r="F104" s="91"/>
      <c r="G104" s="89"/>
      <c r="H104" s="89"/>
      <c r="I104" s="89"/>
    </row>
    <row r="105" spans="1:9">
      <c r="A105" s="92" t="s">
        <v>6</v>
      </c>
      <c r="B105" s="522" t="s">
        <v>140</v>
      </c>
      <c r="C105" s="89"/>
      <c r="D105" s="89"/>
      <c r="E105" s="89"/>
      <c r="F105" s="91"/>
      <c r="G105" s="89"/>
      <c r="H105" s="89"/>
      <c r="I105" s="89"/>
    </row>
    <row r="106" spans="1:9">
      <c r="A106" s="92" t="s">
        <v>7</v>
      </c>
      <c r="B106" s="93" t="s">
        <v>8</v>
      </c>
      <c r="C106" s="89"/>
      <c r="D106" s="89"/>
      <c r="E106" s="89"/>
      <c r="F106" s="91"/>
      <c r="G106" s="89"/>
      <c r="H106" s="89"/>
      <c r="I106" s="89"/>
    </row>
    <row r="107" spans="1:9">
      <c r="A107" s="92" t="s">
        <v>9</v>
      </c>
      <c r="B107" s="99" t="s">
        <v>9</v>
      </c>
      <c r="C107" s="89"/>
      <c r="D107" s="89"/>
      <c r="E107" s="89"/>
      <c r="F107" s="91"/>
      <c r="G107" s="89"/>
      <c r="H107" s="89"/>
      <c r="I107" s="89"/>
    </row>
    <row r="108" spans="1:9" ht="15.75">
      <c r="A108" s="97" t="s">
        <v>10</v>
      </c>
      <c r="B108" s="521"/>
      <c r="C108" s="97"/>
      <c r="D108" s="97"/>
      <c r="E108" s="97"/>
      <c r="F108" s="91"/>
      <c r="G108" s="97"/>
      <c r="H108" s="97"/>
      <c r="I108" s="97"/>
    </row>
    <row r="109" spans="1:9" ht="15.75">
      <c r="A109" s="97" t="s">
        <v>11</v>
      </c>
      <c r="B109" s="521" t="s">
        <v>12</v>
      </c>
      <c r="C109" s="97" t="s">
        <v>6</v>
      </c>
      <c r="D109" s="97" t="s">
        <v>7</v>
      </c>
      <c r="E109" s="97" t="s">
        <v>9</v>
      </c>
      <c r="F109" s="98" t="s">
        <v>13</v>
      </c>
      <c r="G109" s="97" t="s">
        <v>14</v>
      </c>
      <c r="H109" s="97" t="s">
        <v>15</v>
      </c>
      <c r="I109" s="97" t="s">
        <v>172</v>
      </c>
    </row>
    <row r="110" spans="1:9">
      <c r="A110" s="96" t="str">
        <f>B103</f>
        <v>H400 SU</v>
      </c>
      <c r="B110" s="99">
        <f>B104</f>
        <v>1</v>
      </c>
      <c r="C110" s="96" t="str">
        <f>B105</f>
        <v>H4S</v>
      </c>
      <c r="D110" s="96" t="str">
        <f>B106</f>
        <v>GLO</v>
      </c>
      <c r="E110" s="96" t="str">
        <f>B107</f>
        <v>unit</v>
      </c>
      <c r="F110" s="91"/>
      <c r="G110" s="89" t="s">
        <v>16</v>
      </c>
      <c r="H110" s="96" t="str">
        <f>$B$1</f>
        <v>case1_apos</v>
      </c>
      <c r="I110" s="96"/>
    </row>
    <row r="111" spans="1:9">
      <c r="A111" s="96" t="s">
        <v>65</v>
      </c>
      <c r="B111" s="99">
        <v>1</v>
      </c>
      <c r="C111" s="96" t="s">
        <v>65</v>
      </c>
      <c r="D111" s="96" t="s">
        <v>8</v>
      </c>
      <c r="E111" s="96" t="s">
        <v>9</v>
      </c>
      <c r="F111" s="91"/>
      <c r="G111" s="89" t="s">
        <v>18</v>
      </c>
      <c r="H111" s="96" t="str">
        <f>$B$1</f>
        <v>case1_apos</v>
      </c>
      <c r="I111" s="96"/>
    </row>
    <row r="112" spans="1:9">
      <c r="A112" s="96" t="s">
        <v>22</v>
      </c>
      <c r="B112" s="99">
        <f>1/7</f>
        <v>0.14285714285714285</v>
      </c>
      <c r="C112" s="96" t="s">
        <v>23</v>
      </c>
      <c r="D112" s="96" t="s">
        <v>39</v>
      </c>
      <c r="E112" s="96" t="s">
        <v>9</v>
      </c>
      <c r="F112" s="91"/>
      <c r="G112" s="89" t="s">
        <v>18</v>
      </c>
      <c r="H112" s="96" t="str">
        <f>$B$1</f>
        <v>case1_apos</v>
      </c>
      <c r="I112" s="96" t="s">
        <v>209</v>
      </c>
    </row>
    <row r="113" spans="1:9">
      <c r="A113" s="523" t="s">
        <v>53</v>
      </c>
      <c r="B113" s="99">
        <v>-0.2</v>
      </c>
      <c r="C113" s="523" t="s">
        <v>54</v>
      </c>
      <c r="D113" s="100" t="s">
        <v>33</v>
      </c>
      <c r="E113" s="100" t="s">
        <v>27</v>
      </c>
      <c r="F113" s="100"/>
      <c r="G113" s="101" t="s">
        <v>18</v>
      </c>
      <c r="H113" s="101" t="s">
        <v>28</v>
      </c>
      <c r="I113" s="101"/>
    </row>
    <row r="114" spans="1:9">
      <c r="A114" s="102" t="s">
        <v>48</v>
      </c>
      <c r="B114" s="99">
        <v>-2.1899999999999999E-2</v>
      </c>
      <c r="C114" s="101" t="s">
        <v>49</v>
      </c>
      <c r="D114" s="100" t="s">
        <v>33</v>
      </c>
      <c r="E114" s="100" t="s">
        <v>27</v>
      </c>
      <c r="F114" s="100"/>
      <c r="G114" s="101" t="s">
        <v>18</v>
      </c>
      <c r="H114" s="101" t="s">
        <v>28</v>
      </c>
      <c r="I114" s="101"/>
    </row>
    <row r="115" spans="1:9">
      <c r="A115" s="102" t="s">
        <v>37</v>
      </c>
      <c r="B115" s="99">
        <f>-0.420820496891667</f>
        <v>-0.42082049689166701</v>
      </c>
      <c r="C115" s="101" t="s">
        <v>38</v>
      </c>
      <c r="D115" s="100" t="s">
        <v>39</v>
      </c>
      <c r="E115" s="100" t="s">
        <v>40</v>
      </c>
      <c r="F115" s="100"/>
      <c r="G115" s="101" t="s">
        <v>18</v>
      </c>
      <c r="H115" s="101" t="s">
        <v>28</v>
      </c>
      <c r="I115" s="101"/>
    </row>
    <row r="116" spans="1:9">
      <c r="A116" s="102" t="s">
        <v>41</v>
      </c>
      <c r="B116" s="99">
        <v>-7.5747689440499997</v>
      </c>
      <c r="C116" s="101" t="s">
        <v>41</v>
      </c>
      <c r="D116" s="100" t="s">
        <v>39</v>
      </c>
      <c r="E116" s="100" t="s">
        <v>42</v>
      </c>
      <c r="F116" s="100"/>
      <c r="G116" s="101" t="s">
        <v>18</v>
      </c>
      <c r="H116" s="96" t="str">
        <f>$B$1</f>
        <v>case1_apos</v>
      </c>
      <c r="I116" s="96"/>
    </row>
    <row r="117" spans="1:9">
      <c r="A117" s="102" t="s">
        <v>34</v>
      </c>
      <c r="B117" s="99">
        <v>-8.9899999999999997E-3</v>
      </c>
      <c r="C117" s="101" t="s">
        <v>35</v>
      </c>
      <c r="D117" s="100" t="s">
        <v>60</v>
      </c>
      <c r="E117" s="100" t="s">
        <v>27</v>
      </c>
      <c r="F117" s="100"/>
      <c r="G117" s="101" t="s">
        <v>18</v>
      </c>
      <c r="H117" s="101" t="s">
        <v>28</v>
      </c>
      <c r="I117" s="101"/>
    </row>
    <row r="119" spans="1:9" ht="15.75">
      <c r="A119" s="103" t="s">
        <v>4</v>
      </c>
      <c r="B119" s="524" t="s">
        <v>116</v>
      </c>
      <c r="C119" s="105"/>
      <c r="D119" s="106"/>
      <c r="E119" s="105"/>
      <c r="F119" s="107"/>
      <c r="G119" s="105"/>
      <c r="H119" s="105"/>
      <c r="I119" s="105"/>
    </row>
    <row r="120" spans="1:9">
      <c r="A120" s="108" t="s">
        <v>5</v>
      </c>
      <c r="B120" s="109">
        <v>1</v>
      </c>
      <c r="C120" s="105"/>
      <c r="D120" s="105"/>
      <c r="E120" s="105"/>
      <c r="F120" s="107"/>
      <c r="G120" s="105"/>
      <c r="H120" s="105"/>
      <c r="I120" s="105"/>
    </row>
    <row r="121" spans="1:9">
      <c r="A121" s="108" t="s">
        <v>6</v>
      </c>
      <c r="B121" s="525" t="s">
        <v>141</v>
      </c>
      <c r="C121" s="105"/>
      <c r="D121" s="105"/>
      <c r="E121" s="105"/>
      <c r="F121" s="107"/>
      <c r="G121" s="105"/>
      <c r="H121" s="105"/>
      <c r="I121" s="105"/>
    </row>
    <row r="122" spans="1:9">
      <c r="A122" s="108" t="s">
        <v>7</v>
      </c>
      <c r="B122" s="109" t="s">
        <v>8</v>
      </c>
      <c r="C122" s="105"/>
      <c r="D122" s="105"/>
      <c r="E122" s="105"/>
      <c r="F122" s="107"/>
      <c r="G122" s="105"/>
      <c r="H122" s="105"/>
      <c r="I122" s="105"/>
    </row>
    <row r="123" spans="1:9">
      <c r="A123" s="108" t="s">
        <v>9</v>
      </c>
      <c r="B123" s="115" t="s">
        <v>9</v>
      </c>
      <c r="C123" s="105"/>
      <c r="D123" s="105"/>
      <c r="E123" s="105"/>
      <c r="F123" s="107"/>
      <c r="G123" s="105"/>
      <c r="H123" s="105"/>
      <c r="I123" s="105"/>
    </row>
    <row r="124" spans="1:9" ht="15.75">
      <c r="A124" s="113" t="s">
        <v>10</v>
      </c>
      <c r="B124" s="524"/>
      <c r="C124" s="113"/>
      <c r="D124" s="113"/>
      <c r="E124" s="113"/>
      <c r="F124" s="107"/>
      <c r="G124" s="113"/>
      <c r="H124" s="113"/>
      <c r="I124" s="113"/>
    </row>
    <row r="125" spans="1:9" ht="15.75">
      <c r="A125" s="113" t="s">
        <v>11</v>
      </c>
      <c r="B125" s="524" t="s">
        <v>12</v>
      </c>
      <c r="C125" s="113" t="s">
        <v>6</v>
      </c>
      <c r="D125" s="113" t="s">
        <v>7</v>
      </c>
      <c r="E125" s="113" t="s">
        <v>9</v>
      </c>
      <c r="F125" s="114" t="s">
        <v>13</v>
      </c>
      <c r="G125" s="113" t="s">
        <v>14</v>
      </c>
      <c r="H125" s="113" t="s">
        <v>15</v>
      </c>
      <c r="I125" s="113" t="s">
        <v>172</v>
      </c>
    </row>
    <row r="126" spans="1:9">
      <c r="A126" s="112" t="str">
        <f>B119</f>
        <v>H200 REC</v>
      </c>
      <c r="B126" s="115">
        <f>B120</f>
        <v>1</v>
      </c>
      <c r="C126" s="112" t="str">
        <f>B121</f>
        <v>H2R</v>
      </c>
      <c r="D126" s="112" t="str">
        <f>B122</f>
        <v>GLO</v>
      </c>
      <c r="E126" s="112" t="str">
        <f>B123</f>
        <v>unit</v>
      </c>
      <c r="F126" s="107"/>
      <c r="G126" s="105" t="s">
        <v>16</v>
      </c>
      <c r="H126" s="112" t="str">
        <f>$B$1</f>
        <v>case1_apos</v>
      </c>
      <c r="I126" s="112"/>
    </row>
    <row r="127" spans="1:9">
      <c r="A127" s="112" t="s">
        <v>52</v>
      </c>
      <c r="B127" s="115">
        <v>1</v>
      </c>
      <c r="C127" s="112" t="s">
        <v>52</v>
      </c>
      <c r="D127" s="112" t="s">
        <v>8</v>
      </c>
      <c r="E127" s="112" t="s">
        <v>9</v>
      </c>
      <c r="F127" s="107"/>
      <c r="G127" s="105" t="s">
        <v>18</v>
      </c>
      <c r="H127" s="112" t="str">
        <f>$B$1</f>
        <v>case1_apos</v>
      </c>
      <c r="I127" s="112"/>
    </row>
    <row r="128" spans="1:9">
      <c r="A128" s="112" t="s">
        <v>22</v>
      </c>
      <c r="B128" s="115">
        <f>B96</f>
        <v>7.1428571428571425E-2</v>
      </c>
      <c r="C128" s="112" t="s">
        <v>23</v>
      </c>
      <c r="D128" s="112" t="s">
        <v>39</v>
      </c>
      <c r="E128" s="112" t="s">
        <v>9</v>
      </c>
      <c r="F128" s="107"/>
      <c r="G128" s="105" t="s">
        <v>18</v>
      </c>
      <c r="H128" s="112" t="str">
        <f>$B$1</f>
        <v>case1_apos</v>
      </c>
      <c r="I128" s="112" t="s">
        <v>208</v>
      </c>
    </row>
    <row r="129" spans="1:9">
      <c r="A129" s="112" t="s">
        <v>53</v>
      </c>
      <c r="B129" s="115">
        <v>-1.0699999999999999E-2</v>
      </c>
      <c r="C129" s="526" t="s">
        <v>54</v>
      </c>
      <c r="D129" s="107" t="s">
        <v>33</v>
      </c>
      <c r="E129" s="107" t="s">
        <v>27</v>
      </c>
      <c r="F129" s="107"/>
      <c r="G129" s="105" t="str">
        <f>[1]ev391cutoff!G108</f>
        <v>technosphere</v>
      </c>
      <c r="H129" s="105" t="s">
        <v>28</v>
      </c>
      <c r="I129" s="105"/>
    </row>
    <row r="130" spans="1:9">
      <c r="A130" s="112" t="s">
        <v>48</v>
      </c>
      <c r="B130" s="115">
        <v>-1.09E-2</v>
      </c>
      <c r="C130" s="105" t="s">
        <v>49</v>
      </c>
      <c r="D130" s="107" t="s">
        <v>33</v>
      </c>
      <c r="E130" s="107" t="s">
        <v>27</v>
      </c>
      <c r="F130" s="107"/>
      <c r="G130" s="105" t="str">
        <f>[1]ev391cutoff!G109</f>
        <v>technosphere</v>
      </c>
      <c r="H130" s="105" t="s">
        <v>28</v>
      </c>
      <c r="I130" s="105"/>
    </row>
    <row r="131" spans="1:9">
      <c r="A131" s="112" t="s">
        <v>37</v>
      </c>
      <c r="B131" s="115">
        <v>-2.2063716860624999E-2</v>
      </c>
      <c r="C131" s="105" t="s">
        <v>38</v>
      </c>
      <c r="D131" s="107" t="s">
        <v>39</v>
      </c>
      <c r="E131" s="107" t="s">
        <v>40</v>
      </c>
      <c r="F131" s="107"/>
      <c r="G131" s="105" t="s">
        <v>18</v>
      </c>
      <c r="H131" s="105" t="s">
        <v>28</v>
      </c>
      <c r="I131" s="105"/>
    </row>
    <row r="132" spans="1:9">
      <c r="A132" s="112" t="s">
        <v>41</v>
      </c>
      <c r="B132" s="115">
        <v>-0.39714690349124998</v>
      </c>
      <c r="C132" s="105" t="s">
        <v>41</v>
      </c>
      <c r="D132" s="107" t="s">
        <v>39</v>
      </c>
      <c r="E132" s="107" t="s">
        <v>42</v>
      </c>
      <c r="F132" s="107"/>
      <c r="G132" s="105" t="s">
        <v>18</v>
      </c>
      <c r="H132" s="112" t="str">
        <f>$B$1</f>
        <v>case1_apos</v>
      </c>
      <c r="I132" s="112"/>
    </row>
    <row r="133" spans="1:9">
      <c r="A133" s="112" t="s">
        <v>56</v>
      </c>
      <c r="B133" s="115">
        <v>-6.0400000000000002E-2</v>
      </c>
      <c r="C133" s="105" t="s">
        <v>57</v>
      </c>
      <c r="D133" s="107" t="s">
        <v>8</v>
      </c>
      <c r="E133" s="107" t="s">
        <v>27</v>
      </c>
      <c r="F133" s="107"/>
      <c r="G133" s="105" t="s">
        <v>18</v>
      </c>
      <c r="H133" s="105" t="s">
        <v>28</v>
      </c>
      <c r="I133" s="105"/>
    </row>
    <row r="134" spans="1:9">
      <c r="A134" s="112" t="s">
        <v>58</v>
      </c>
      <c r="B134" s="115">
        <v>-6.1799999999999997E-3</v>
      </c>
      <c r="C134" s="105" t="s">
        <v>59</v>
      </c>
      <c r="D134" s="107" t="s">
        <v>60</v>
      </c>
      <c r="E134" s="107" t="s">
        <v>27</v>
      </c>
      <c r="F134" s="107"/>
      <c r="G134" s="105" t="s">
        <v>18</v>
      </c>
      <c r="H134" s="105" t="s">
        <v>28</v>
      </c>
      <c r="I134" s="105"/>
    </row>
    <row r="135" spans="1:9">
      <c r="A135" s="112" t="s">
        <v>61</v>
      </c>
      <c r="B135" s="115">
        <v>7.2700000000000004E-3</v>
      </c>
      <c r="C135" s="105" t="s">
        <v>62</v>
      </c>
      <c r="D135" s="107" t="s">
        <v>60</v>
      </c>
      <c r="E135" s="107" t="s">
        <v>27</v>
      </c>
      <c r="F135" s="107"/>
      <c r="G135" s="105" t="s">
        <v>18</v>
      </c>
      <c r="H135" s="105" t="s">
        <v>28</v>
      </c>
      <c r="I135" s="105"/>
    </row>
    <row r="136" spans="1:9">
      <c r="A136" s="112" t="s">
        <v>63</v>
      </c>
      <c r="B136" s="115">
        <v>7.0999999999999994E-2</v>
      </c>
      <c r="C136" s="105" t="s">
        <v>64</v>
      </c>
      <c r="D136" s="107" t="s">
        <v>60</v>
      </c>
      <c r="E136" s="107" t="s">
        <v>27</v>
      </c>
      <c r="F136" s="107"/>
      <c r="G136" s="105" t="s">
        <v>18</v>
      </c>
      <c r="H136" s="105" t="s">
        <v>28</v>
      </c>
      <c r="I136" s="105"/>
    </row>
    <row r="137" spans="1:9">
      <c r="A137" s="112" t="s">
        <v>34</v>
      </c>
      <c r="B137" s="112">
        <v>-3.16E-3</v>
      </c>
      <c r="C137" s="105" t="s">
        <v>35</v>
      </c>
      <c r="D137" s="107" t="s">
        <v>60</v>
      </c>
      <c r="E137" s="107" t="s">
        <v>27</v>
      </c>
      <c r="F137" s="107"/>
      <c r="G137" s="105" t="s">
        <v>18</v>
      </c>
      <c r="H137" s="105" t="s">
        <v>28</v>
      </c>
      <c r="I137" s="105"/>
    </row>
    <row r="139" spans="1:9" ht="15.75">
      <c r="A139" s="116" t="s">
        <v>4</v>
      </c>
      <c r="B139" s="527" t="s">
        <v>118</v>
      </c>
      <c r="C139" s="118"/>
      <c r="D139" s="119"/>
      <c r="E139" s="118"/>
      <c r="F139" s="120"/>
      <c r="G139" s="118"/>
      <c r="H139" s="118"/>
      <c r="I139" s="118"/>
    </row>
    <row r="140" spans="1:9">
      <c r="A140" s="121" t="s">
        <v>5</v>
      </c>
      <c r="B140" s="122">
        <v>1</v>
      </c>
      <c r="C140" s="118"/>
      <c r="D140" s="118"/>
      <c r="E140" s="118"/>
      <c r="F140" s="120"/>
      <c r="G140" s="118"/>
      <c r="H140" s="118"/>
      <c r="I140" s="118"/>
    </row>
    <row r="141" spans="1:9">
      <c r="A141" s="121" t="s">
        <v>6</v>
      </c>
      <c r="B141" s="528" t="s">
        <v>142</v>
      </c>
      <c r="C141" s="118"/>
      <c r="D141" s="118"/>
      <c r="E141" s="118"/>
      <c r="F141" s="120"/>
      <c r="G141" s="118"/>
      <c r="H141" s="118"/>
      <c r="I141" s="118"/>
    </row>
    <row r="142" spans="1:9">
      <c r="A142" s="121" t="s">
        <v>7</v>
      </c>
      <c r="B142" s="122" t="s">
        <v>8</v>
      </c>
      <c r="C142" s="118"/>
      <c r="D142" s="118"/>
      <c r="E142" s="118"/>
      <c r="F142" s="120"/>
      <c r="G142" s="118"/>
      <c r="H142" s="118"/>
      <c r="I142" s="118"/>
    </row>
    <row r="143" spans="1:9">
      <c r="A143" s="121" t="s">
        <v>9</v>
      </c>
      <c r="B143" s="128" t="s">
        <v>9</v>
      </c>
      <c r="C143" s="118"/>
      <c r="D143" s="118"/>
      <c r="E143" s="118"/>
      <c r="F143" s="120"/>
      <c r="G143" s="118"/>
      <c r="H143" s="118"/>
      <c r="I143" s="118"/>
    </row>
    <row r="144" spans="1:9" ht="15.75">
      <c r="A144" s="126" t="s">
        <v>10</v>
      </c>
      <c r="B144" s="527"/>
      <c r="C144" s="126"/>
      <c r="D144" s="126"/>
      <c r="E144" s="126"/>
      <c r="F144" s="120"/>
      <c r="G144" s="126"/>
      <c r="H144" s="126"/>
      <c r="I144" s="126"/>
    </row>
    <row r="145" spans="1:9" ht="15.75">
      <c r="A145" s="126" t="s">
        <v>11</v>
      </c>
      <c r="B145" s="527" t="s">
        <v>12</v>
      </c>
      <c r="C145" s="126" t="s">
        <v>6</v>
      </c>
      <c r="D145" s="126" t="s">
        <v>7</v>
      </c>
      <c r="E145" s="126" t="s">
        <v>9</v>
      </c>
      <c r="F145" s="127" t="s">
        <v>13</v>
      </c>
      <c r="G145" s="126" t="s">
        <v>14</v>
      </c>
      <c r="H145" s="126" t="s">
        <v>15</v>
      </c>
      <c r="I145" s="126" t="s">
        <v>172</v>
      </c>
    </row>
    <row r="146" spans="1:9">
      <c r="A146" s="125" t="str">
        <f>B139</f>
        <v>H400 REC</v>
      </c>
      <c r="B146" s="128">
        <f>B140</f>
        <v>1</v>
      </c>
      <c r="C146" s="125" t="str">
        <f>B141</f>
        <v>H4R</v>
      </c>
      <c r="D146" s="125" t="str">
        <f>B142</f>
        <v>GLO</v>
      </c>
      <c r="E146" s="125" t="str">
        <f>B143</f>
        <v>unit</v>
      </c>
      <c r="F146" s="120"/>
      <c r="G146" s="118" t="s">
        <v>16</v>
      </c>
      <c r="H146" s="125" t="str">
        <f>$B$1</f>
        <v>case1_apos</v>
      </c>
      <c r="I146" s="125"/>
    </row>
    <row r="147" spans="1:9">
      <c r="A147" s="125" t="s">
        <v>65</v>
      </c>
      <c r="B147" s="128">
        <v>1</v>
      </c>
      <c r="C147" s="125" t="s">
        <v>65</v>
      </c>
      <c r="D147" s="125" t="s">
        <v>8</v>
      </c>
      <c r="E147" s="125" t="s">
        <v>9</v>
      </c>
      <c r="F147" s="120"/>
      <c r="G147" s="118" t="s">
        <v>18</v>
      </c>
      <c r="H147" s="125" t="str">
        <f>$B$1</f>
        <v>case1_apos</v>
      </c>
      <c r="I147" s="125"/>
    </row>
    <row r="148" spans="1:9">
      <c r="A148" s="125" t="s">
        <v>22</v>
      </c>
      <c r="B148" s="128">
        <f>B112</f>
        <v>0.14285714285714285</v>
      </c>
      <c r="C148" s="125" t="s">
        <v>23</v>
      </c>
      <c r="D148" s="125" t="s">
        <v>39</v>
      </c>
      <c r="E148" s="125" t="s">
        <v>9</v>
      </c>
      <c r="F148" s="120"/>
      <c r="G148" s="118" t="s">
        <v>18</v>
      </c>
      <c r="H148" s="125" t="str">
        <f>$B$1</f>
        <v>case1_apos</v>
      </c>
      <c r="I148" s="125" t="s">
        <v>209</v>
      </c>
    </row>
    <row r="149" spans="1:9">
      <c r="A149" s="125" t="s">
        <v>53</v>
      </c>
      <c r="B149" s="128">
        <v>-3.0300000000000001E-2</v>
      </c>
      <c r="C149" s="118" t="s">
        <v>54</v>
      </c>
      <c r="D149" s="120" t="s">
        <v>33</v>
      </c>
      <c r="E149" s="120" t="s">
        <v>27</v>
      </c>
      <c r="F149" s="120"/>
      <c r="G149" s="118" t="s">
        <v>18</v>
      </c>
      <c r="H149" s="118" t="s">
        <v>28</v>
      </c>
      <c r="I149" s="118"/>
    </row>
    <row r="150" spans="1:9">
      <c r="A150" s="125" t="s">
        <v>48</v>
      </c>
      <c r="B150" s="128">
        <v>-3.29E-3</v>
      </c>
      <c r="C150" s="118" t="s">
        <v>49</v>
      </c>
      <c r="D150" s="120" t="s">
        <v>33</v>
      </c>
      <c r="E150" s="120" t="str">
        <f>[1]ev391cutoff!E129</f>
        <v>kilogram</v>
      </c>
      <c r="F150" s="120"/>
      <c r="G150" s="118" t="s">
        <v>18</v>
      </c>
      <c r="H150" s="118" t="s">
        <v>28</v>
      </c>
      <c r="I150" s="118"/>
    </row>
    <row r="151" spans="1:9">
      <c r="A151" s="125" t="s">
        <v>37</v>
      </c>
      <c r="B151" s="128">
        <v>-6.3123074533750004E-2</v>
      </c>
      <c r="C151" s="118" t="s">
        <v>38</v>
      </c>
      <c r="D151" s="120" t="s">
        <v>39</v>
      </c>
      <c r="E151" s="120" t="s">
        <v>40</v>
      </c>
      <c r="F151" s="120"/>
      <c r="G151" s="118" t="s">
        <v>18</v>
      </c>
      <c r="H151" s="118" t="s">
        <v>28</v>
      </c>
      <c r="I151" s="118"/>
    </row>
    <row r="152" spans="1:9">
      <c r="A152" s="125" t="s">
        <v>41</v>
      </c>
      <c r="B152" s="128">
        <v>-1.1362153416075</v>
      </c>
      <c r="C152" s="118" t="s">
        <v>41</v>
      </c>
      <c r="D152" s="120" t="s">
        <v>39</v>
      </c>
      <c r="E152" s="120" t="s">
        <v>42</v>
      </c>
      <c r="F152" s="120"/>
      <c r="G152" s="118" t="s">
        <v>18</v>
      </c>
      <c r="H152" s="125" t="str">
        <f>$B$1</f>
        <v>case1_apos</v>
      </c>
      <c r="I152" s="125"/>
    </row>
    <row r="153" spans="1:9">
      <c r="A153" s="125" t="s">
        <v>56</v>
      </c>
      <c r="B153" s="128">
        <v>-0.17</v>
      </c>
      <c r="C153" s="118" t="s">
        <v>57</v>
      </c>
      <c r="D153" s="120" t="s">
        <v>8</v>
      </c>
      <c r="E153" s="120" t="s">
        <v>27</v>
      </c>
      <c r="F153" s="120"/>
      <c r="G153" s="118" t="s">
        <v>18</v>
      </c>
      <c r="H153" s="118" t="s">
        <v>28</v>
      </c>
      <c r="I153" s="118"/>
    </row>
    <row r="154" spans="1:9">
      <c r="A154" s="125" t="s">
        <v>58</v>
      </c>
      <c r="B154" s="128">
        <v>-1.8599999999999998E-2</v>
      </c>
      <c r="C154" s="118" t="s">
        <v>59</v>
      </c>
      <c r="D154" s="120" t="s">
        <v>60</v>
      </c>
      <c r="E154" s="120" t="s">
        <v>27</v>
      </c>
      <c r="F154" s="120"/>
      <c r="G154" s="118" t="s">
        <v>18</v>
      </c>
      <c r="H154" s="118" t="s">
        <v>28</v>
      </c>
      <c r="I154" s="118"/>
    </row>
    <row r="155" spans="1:9">
      <c r="A155" s="125" t="s">
        <v>61</v>
      </c>
      <c r="B155" s="128">
        <v>2.1899999999999999E-2</v>
      </c>
      <c r="C155" s="118" t="s">
        <v>62</v>
      </c>
      <c r="D155" s="120" t="s">
        <v>60</v>
      </c>
      <c r="E155" s="120" t="s">
        <v>27</v>
      </c>
      <c r="F155" s="120"/>
      <c r="G155" s="118" t="s">
        <v>18</v>
      </c>
      <c r="H155" s="118" t="s">
        <v>28</v>
      </c>
      <c r="I155" s="118"/>
    </row>
    <row r="156" spans="1:9">
      <c r="A156" s="125" t="s">
        <v>63</v>
      </c>
      <c r="B156" s="128">
        <v>0.2</v>
      </c>
      <c r="C156" s="118" t="s">
        <v>64</v>
      </c>
      <c r="D156" s="120" t="s">
        <v>60</v>
      </c>
      <c r="E156" s="120" t="s">
        <v>27</v>
      </c>
      <c r="F156" s="120"/>
      <c r="G156" s="118" t="s">
        <v>18</v>
      </c>
      <c r="H156" s="118" t="s">
        <v>28</v>
      </c>
      <c r="I156" s="118"/>
    </row>
    <row r="157" spans="1:9">
      <c r="A157" s="125" t="s">
        <v>34</v>
      </c>
      <c r="B157" s="128">
        <v>-8.9899999999999997E-3</v>
      </c>
      <c r="C157" s="118" t="s">
        <v>35</v>
      </c>
      <c r="D157" s="120" t="s">
        <v>60</v>
      </c>
      <c r="E157" s="120" t="s">
        <v>27</v>
      </c>
      <c r="F157" s="120"/>
      <c r="G157" s="118" t="s">
        <v>18</v>
      </c>
      <c r="H157" s="118" t="s">
        <v>28</v>
      </c>
      <c r="I157" s="118"/>
    </row>
    <row r="159" spans="1:9" ht="15.75">
      <c r="A159" s="529" t="s">
        <v>4</v>
      </c>
      <c r="B159" s="530" t="s">
        <v>45</v>
      </c>
      <c r="C159" s="531"/>
      <c r="D159" s="532"/>
      <c r="E159" s="531"/>
      <c r="F159" s="531"/>
      <c r="G159" s="531"/>
      <c r="H159" s="531"/>
      <c r="I159" s="531"/>
    </row>
    <row r="160" spans="1:9">
      <c r="A160" s="533" t="s">
        <v>5</v>
      </c>
      <c r="B160" s="534">
        <v>1</v>
      </c>
      <c r="C160" s="531"/>
      <c r="D160" s="531"/>
      <c r="E160" s="531"/>
      <c r="F160" s="531"/>
      <c r="G160" s="531"/>
      <c r="H160" s="531"/>
      <c r="I160" s="531"/>
    </row>
    <row r="161" spans="1:9">
      <c r="A161" s="533" t="s">
        <v>6</v>
      </c>
      <c r="B161" s="535" t="s">
        <v>44</v>
      </c>
      <c r="C161" s="531"/>
      <c r="D161" s="531"/>
      <c r="E161" s="531"/>
      <c r="F161" s="531"/>
      <c r="G161" s="531"/>
      <c r="H161" s="531"/>
      <c r="I161" s="531"/>
    </row>
    <row r="162" spans="1:9">
      <c r="A162" s="533" t="s">
        <v>7</v>
      </c>
      <c r="B162" s="534" t="s">
        <v>8</v>
      </c>
      <c r="C162" s="531"/>
      <c r="D162" s="531"/>
      <c r="E162" s="531"/>
      <c r="F162" s="531"/>
      <c r="G162" s="531"/>
      <c r="H162" s="531"/>
      <c r="I162" s="531"/>
    </row>
    <row r="163" spans="1:9">
      <c r="A163" s="533" t="s">
        <v>9</v>
      </c>
      <c r="B163" s="134" t="s">
        <v>9</v>
      </c>
      <c r="C163" s="531"/>
      <c r="D163" s="531"/>
      <c r="E163" s="531"/>
      <c r="F163" s="531"/>
      <c r="G163" s="531"/>
      <c r="H163" s="531"/>
      <c r="I163" s="531"/>
    </row>
    <row r="164" spans="1:9" ht="15.75">
      <c r="A164" s="536" t="s">
        <v>10</v>
      </c>
      <c r="B164" s="530"/>
      <c r="C164" s="536"/>
      <c r="D164" s="536"/>
      <c r="E164" s="536"/>
      <c r="F164" s="536"/>
      <c r="G164" s="536"/>
      <c r="H164" s="536"/>
      <c r="I164" s="536"/>
    </row>
    <row r="165" spans="1:9" ht="15.75">
      <c r="A165" s="536" t="s">
        <v>11</v>
      </c>
      <c r="B165" s="530" t="s">
        <v>12</v>
      </c>
      <c r="C165" s="536" t="s">
        <v>6</v>
      </c>
      <c r="D165" s="536" t="s">
        <v>7</v>
      </c>
      <c r="E165" s="536" t="s">
        <v>9</v>
      </c>
      <c r="F165" s="536" t="s">
        <v>13</v>
      </c>
      <c r="G165" s="536" t="s">
        <v>14</v>
      </c>
      <c r="H165" s="536" t="s">
        <v>15</v>
      </c>
      <c r="I165" s="536" t="s">
        <v>172</v>
      </c>
    </row>
    <row r="166" spans="1:9">
      <c r="A166" s="133" t="str">
        <f>B159</f>
        <v>alubox (small)</v>
      </c>
      <c r="B166" s="134">
        <f>B160</f>
        <v>1</v>
      </c>
      <c r="C166" s="133" t="str">
        <f>B161</f>
        <v>small alubox</v>
      </c>
      <c r="D166" s="133" t="str">
        <f>B162</f>
        <v>GLO</v>
      </c>
      <c r="E166" s="133" t="str">
        <f>B163</f>
        <v>unit</v>
      </c>
      <c r="F166" s="133"/>
      <c r="G166" s="531" t="s">
        <v>16</v>
      </c>
      <c r="H166" s="133" t="str">
        <f>$B$1</f>
        <v>case1_apos</v>
      </c>
      <c r="I166" s="133"/>
    </row>
    <row r="167" spans="1:9">
      <c r="A167" s="133" t="s">
        <v>144</v>
      </c>
      <c r="B167" s="134">
        <f>2.3205-B176</f>
        <v>2.2755000000000001</v>
      </c>
      <c r="C167" s="133" t="s">
        <v>130</v>
      </c>
      <c r="D167" s="133" t="s">
        <v>8</v>
      </c>
      <c r="E167" s="133" t="s">
        <v>27</v>
      </c>
      <c r="F167" s="133"/>
      <c r="G167" s="531" t="s">
        <v>18</v>
      </c>
      <c r="H167" s="133" t="s">
        <v>28</v>
      </c>
      <c r="I167" s="133"/>
    </row>
    <row r="168" spans="1:9">
      <c r="A168" s="531" t="s">
        <v>77</v>
      </c>
      <c r="B168" s="134">
        <f>2*((297*279)+(297*131)+(279*131))*10^-6</f>
        <v>0.31663799999999998</v>
      </c>
      <c r="C168" s="531" t="s">
        <v>77</v>
      </c>
      <c r="D168" s="531" t="s">
        <v>26</v>
      </c>
      <c r="E168" s="531" t="s">
        <v>78</v>
      </c>
      <c r="F168" s="531"/>
      <c r="G168" s="531" t="s">
        <v>18</v>
      </c>
      <c r="H168" s="531" t="s">
        <v>28</v>
      </c>
      <c r="I168" s="531"/>
    </row>
    <row r="169" spans="1:9">
      <c r="A169" s="533" t="s">
        <v>79</v>
      </c>
      <c r="B169" s="134">
        <f>B167</f>
        <v>2.2755000000000001</v>
      </c>
      <c r="C169" s="531" t="s">
        <v>79</v>
      </c>
      <c r="D169" s="531" t="s">
        <v>26</v>
      </c>
      <c r="E169" s="531" t="s">
        <v>27</v>
      </c>
      <c r="F169" s="531"/>
      <c r="G169" s="531" t="s">
        <v>18</v>
      </c>
      <c r="H169" s="531" t="s">
        <v>28</v>
      </c>
      <c r="I169" s="531"/>
    </row>
    <row r="170" spans="1:9">
      <c r="A170" s="537" t="s">
        <v>80</v>
      </c>
      <c r="B170" s="535">
        <f>B167</f>
        <v>2.2755000000000001</v>
      </c>
      <c r="C170" s="537" t="s">
        <v>80</v>
      </c>
      <c r="D170" s="537" t="s">
        <v>26</v>
      </c>
      <c r="E170" s="537" t="s">
        <v>27</v>
      </c>
      <c r="F170" s="537"/>
      <c r="G170" s="531" t="s">
        <v>18</v>
      </c>
      <c r="H170" s="531" t="s">
        <v>28</v>
      </c>
      <c r="I170" s="531"/>
    </row>
    <row r="171" spans="1:9">
      <c r="A171" s="538" t="str">
        <f>A296</f>
        <v xml:space="preserve">assembly of aluminium container </v>
      </c>
      <c r="B171" s="535">
        <f>B167</f>
        <v>2.2755000000000001</v>
      </c>
      <c r="C171" s="538" t="str">
        <f>C296</f>
        <v>assembly process</v>
      </c>
      <c r="D171" s="538" t="str">
        <f>D296</f>
        <v>RER</v>
      </c>
      <c r="E171" s="538" t="str">
        <f>E296</f>
        <v>kilogram</v>
      </c>
      <c r="F171" s="538"/>
      <c r="G171" s="531" t="s">
        <v>18</v>
      </c>
      <c r="H171" s="133" t="str">
        <f>$B$1</f>
        <v>case1_apos</v>
      </c>
      <c r="I171" s="133"/>
    </row>
    <row r="172" spans="1:9">
      <c r="A172" s="539" t="s">
        <v>81</v>
      </c>
      <c r="B172" s="540">
        <f>0.000158*513</f>
        <v>8.1054000000000001E-2</v>
      </c>
      <c r="C172" s="531" t="s">
        <v>82</v>
      </c>
      <c r="D172" s="539" t="s">
        <v>8</v>
      </c>
      <c r="E172" s="537" t="s">
        <v>27</v>
      </c>
      <c r="F172" s="537"/>
      <c r="G172" s="531" t="s">
        <v>18</v>
      </c>
      <c r="H172" s="531" t="s">
        <v>28</v>
      </c>
      <c r="I172" s="531"/>
    </row>
    <row r="173" spans="1:9">
      <c r="A173" s="539" t="s">
        <v>83</v>
      </c>
      <c r="B173" s="540">
        <f>0.00513*513</f>
        <v>2.6316899999999999</v>
      </c>
      <c r="C173" s="531" t="s">
        <v>84</v>
      </c>
      <c r="D173" s="539" t="s">
        <v>26</v>
      </c>
      <c r="E173" s="539" t="s">
        <v>85</v>
      </c>
      <c r="F173" s="539"/>
      <c r="G173" s="531" t="s">
        <v>18</v>
      </c>
      <c r="H173" s="531" t="s">
        <v>28</v>
      </c>
      <c r="I173" s="531"/>
    </row>
    <row r="174" spans="1:9">
      <c r="A174" s="539" t="s">
        <v>86</v>
      </c>
      <c r="B174" s="540">
        <f>0.000113*513</f>
        <v>5.7969E-2</v>
      </c>
      <c r="C174" s="531" t="s">
        <v>87</v>
      </c>
      <c r="D174" s="539" t="s">
        <v>8</v>
      </c>
      <c r="E174" s="539" t="s">
        <v>85</v>
      </c>
      <c r="F174" s="539"/>
      <c r="G174" s="531" t="s">
        <v>18</v>
      </c>
      <c r="H174" s="531" t="s">
        <v>28</v>
      </c>
      <c r="I174" s="531"/>
    </row>
    <row r="175" spans="1:9">
      <c r="A175" s="539" t="s">
        <v>88</v>
      </c>
      <c r="B175" s="540">
        <f>0.000591*513</f>
        <v>0.30318300000000004</v>
      </c>
      <c r="C175" s="531" t="s">
        <v>89</v>
      </c>
      <c r="D175" s="539" t="s">
        <v>26</v>
      </c>
      <c r="E175" s="539" t="s">
        <v>27</v>
      </c>
      <c r="F175" s="539"/>
      <c r="G175" s="531" t="s">
        <v>18</v>
      </c>
      <c r="H175" s="531" t="s">
        <v>28</v>
      </c>
      <c r="I175" s="531"/>
    </row>
    <row r="176" spans="1:9">
      <c r="A176" s="539" t="s">
        <v>161</v>
      </c>
      <c r="B176" s="540">
        <f>45/1000</f>
        <v>4.4999999999999998E-2</v>
      </c>
      <c r="C176" s="531" t="s">
        <v>162</v>
      </c>
      <c r="D176" s="539" t="s">
        <v>26</v>
      </c>
      <c r="E176" s="539" t="s">
        <v>27</v>
      </c>
      <c r="F176" s="539"/>
      <c r="G176" s="531" t="s">
        <v>18</v>
      </c>
      <c r="H176" s="531" t="s">
        <v>28</v>
      </c>
      <c r="I176" s="531"/>
    </row>
    <row r="178" spans="1:9" ht="15.75">
      <c r="A178" s="529" t="s">
        <v>4</v>
      </c>
      <c r="B178" s="530" t="s">
        <v>19</v>
      </c>
      <c r="C178" s="531"/>
      <c r="D178" s="532"/>
      <c r="E178" s="531"/>
      <c r="F178" s="531"/>
      <c r="G178" s="531"/>
      <c r="H178" s="531"/>
      <c r="I178" s="531"/>
    </row>
    <row r="179" spans="1:9">
      <c r="A179" s="533" t="s">
        <v>5</v>
      </c>
      <c r="B179" s="534">
        <v>1</v>
      </c>
      <c r="C179" s="531"/>
      <c r="D179" s="531"/>
      <c r="E179" s="531"/>
      <c r="F179" s="531"/>
      <c r="G179" s="531"/>
      <c r="H179" s="531"/>
      <c r="I179" s="531"/>
    </row>
    <row r="180" spans="1:9">
      <c r="A180" s="533" t="s">
        <v>6</v>
      </c>
      <c r="B180" s="535" t="s">
        <v>20</v>
      </c>
      <c r="C180" s="531"/>
      <c r="D180" s="531"/>
      <c r="E180" s="531"/>
      <c r="F180" s="531"/>
      <c r="G180" s="531"/>
      <c r="H180" s="531"/>
      <c r="I180" s="531"/>
    </row>
    <row r="181" spans="1:9">
      <c r="A181" s="533" t="s">
        <v>7</v>
      </c>
      <c r="B181" s="534" t="s">
        <v>8</v>
      </c>
      <c r="C181" s="531"/>
      <c r="D181" s="531"/>
      <c r="E181" s="531"/>
      <c r="F181" s="531"/>
      <c r="G181" s="531"/>
      <c r="H181" s="531"/>
      <c r="I181" s="531"/>
    </row>
    <row r="182" spans="1:9">
      <c r="A182" s="533" t="s">
        <v>9</v>
      </c>
      <c r="B182" s="134" t="s">
        <v>9</v>
      </c>
      <c r="C182" s="531"/>
      <c r="D182" s="531"/>
      <c r="E182" s="531"/>
      <c r="F182" s="531"/>
      <c r="G182" s="531"/>
      <c r="H182" s="531"/>
      <c r="I182" s="531"/>
    </row>
    <row r="183" spans="1:9" ht="15.75">
      <c r="A183" s="536" t="s">
        <v>10</v>
      </c>
      <c r="B183" s="530"/>
      <c r="C183" s="536"/>
      <c r="D183" s="536"/>
      <c r="E183" s="536"/>
      <c r="F183" s="536"/>
      <c r="G183" s="536"/>
      <c r="H183" s="536"/>
      <c r="I183" s="536"/>
    </row>
    <row r="184" spans="1:9" ht="15.75">
      <c r="A184" s="536" t="s">
        <v>11</v>
      </c>
      <c r="B184" s="530" t="s">
        <v>12</v>
      </c>
      <c r="C184" s="536" t="s">
        <v>6</v>
      </c>
      <c r="D184" s="536" t="s">
        <v>7</v>
      </c>
      <c r="E184" s="536" t="s">
        <v>9</v>
      </c>
      <c r="F184" s="536" t="s">
        <v>13</v>
      </c>
      <c r="G184" s="536" t="s">
        <v>14</v>
      </c>
      <c r="H184" s="536" t="s">
        <v>15</v>
      </c>
      <c r="I184" s="536" t="s">
        <v>172</v>
      </c>
    </row>
    <row r="185" spans="1:9">
      <c r="A185" s="133" t="str">
        <f>B178</f>
        <v>alubox (large)</v>
      </c>
      <c r="B185" s="134">
        <f>B179</f>
        <v>1</v>
      </c>
      <c r="C185" s="133" t="str">
        <f>B180</f>
        <v>large alubox</v>
      </c>
      <c r="D185" s="133" t="str">
        <f>B181</f>
        <v>GLO</v>
      </c>
      <c r="E185" s="133" t="str">
        <f>B182</f>
        <v>unit</v>
      </c>
      <c r="F185" s="133"/>
      <c r="G185" s="531" t="s">
        <v>16</v>
      </c>
      <c r="H185" s="133" t="str">
        <f>$B$1</f>
        <v>case1_apos</v>
      </c>
      <c r="I185" s="133"/>
    </row>
    <row r="186" spans="1:9">
      <c r="A186" s="133" t="s">
        <v>144</v>
      </c>
      <c r="B186" s="134">
        <f>3.8835-B195</f>
        <v>3.8385000000000002</v>
      </c>
      <c r="C186" s="133" t="s">
        <v>130</v>
      </c>
      <c r="D186" s="133" t="s">
        <v>8</v>
      </c>
      <c r="E186" s="133" t="s">
        <v>27</v>
      </c>
      <c r="F186" s="133"/>
      <c r="G186" s="531" t="s">
        <v>18</v>
      </c>
      <c r="H186" s="133" t="s">
        <v>28</v>
      </c>
      <c r="I186" s="133"/>
    </row>
    <row r="187" spans="1:9">
      <c r="A187" s="531" t="s">
        <v>77</v>
      </c>
      <c r="B187" s="134">
        <f>2*((587*279)+(587*131)+(279*131))*10^-6</f>
        <v>0.55443799999999999</v>
      </c>
      <c r="C187" s="531" t="s">
        <v>77</v>
      </c>
      <c r="D187" s="531" t="s">
        <v>26</v>
      </c>
      <c r="E187" s="531" t="s">
        <v>78</v>
      </c>
      <c r="F187" s="531"/>
      <c r="G187" s="531" t="s">
        <v>18</v>
      </c>
      <c r="H187" s="531" t="s">
        <v>28</v>
      </c>
      <c r="I187" s="531"/>
    </row>
    <row r="188" spans="1:9">
      <c r="A188" s="533" t="s">
        <v>79</v>
      </c>
      <c r="B188" s="134">
        <f>B186</f>
        <v>3.8385000000000002</v>
      </c>
      <c r="C188" s="531" t="s">
        <v>79</v>
      </c>
      <c r="D188" s="531" t="s">
        <v>26</v>
      </c>
      <c r="E188" s="531" t="s">
        <v>27</v>
      </c>
      <c r="F188" s="531"/>
      <c r="G188" s="531" t="s">
        <v>18</v>
      </c>
      <c r="H188" s="531" t="s">
        <v>28</v>
      </c>
      <c r="I188" s="531"/>
    </row>
    <row r="189" spans="1:9">
      <c r="A189" s="537" t="s">
        <v>80</v>
      </c>
      <c r="B189" s="535">
        <f>B186</f>
        <v>3.8385000000000002</v>
      </c>
      <c r="C189" s="537" t="s">
        <v>80</v>
      </c>
      <c r="D189" s="537" t="s">
        <v>26</v>
      </c>
      <c r="E189" s="537" t="s">
        <v>27</v>
      </c>
      <c r="F189" s="537"/>
      <c r="G189" s="531" t="s">
        <v>18</v>
      </c>
      <c r="H189" s="531" t="s">
        <v>28</v>
      </c>
      <c r="I189" s="531"/>
    </row>
    <row r="190" spans="1:9">
      <c r="A190" s="538" t="str">
        <f>A296</f>
        <v xml:space="preserve">assembly of aluminium container </v>
      </c>
      <c r="B190" s="535">
        <f>B186</f>
        <v>3.8385000000000002</v>
      </c>
      <c r="C190" s="538" t="str">
        <f>C296</f>
        <v>assembly process</v>
      </c>
      <c r="D190" s="538" t="str">
        <f t="shared" ref="D190:E190" si="6">D296</f>
        <v>RER</v>
      </c>
      <c r="E190" s="538" t="str">
        <f t="shared" si="6"/>
        <v>kilogram</v>
      </c>
      <c r="F190" s="538"/>
      <c r="G190" s="531" t="s">
        <v>18</v>
      </c>
      <c r="H190" s="133" t="str">
        <f>$B$1</f>
        <v>case1_apos</v>
      </c>
      <c r="I190" s="133"/>
    </row>
    <row r="191" spans="1:9">
      <c r="A191" s="539" t="s">
        <v>81</v>
      </c>
      <c r="B191" s="540">
        <f>0.000316*513</f>
        <v>0.162108</v>
      </c>
      <c r="C191" s="531" t="s">
        <v>82</v>
      </c>
      <c r="D191" s="539" t="s">
        <v>8</v>
      </c>
      <c r="E191" s="537" t="s">
        <v>27</v>
      </c>
      <c r="F191" s="537"/>
      <c r="G191" s="531" t="s">
        <v>18</v>
      </c>
      <c r="H191" s="531" t="s">
        <v>28</v>
      </c>
      <c r="I191" s="531"/>
    </row>
    <row r="192" spans="1:9">
      <c r="A192" s="539" t="s">
        <v>83</v>
      </c>
      <c r="B192" s="540">
        <f>0.00859*513</f>
        <v>4.4066700000000001</v>
      </c>
      <c r="C192" s="531" t="s">
        <v>84</v>
      </c>
      <c r="D192" s="539" t="s">
        <v>26</v>
      </c>
      <c r="E192" s="539" t="s">
        <v>85</v>
      </c>
      <c r="F192" s="539"/>
      <c r="G192" s="531" t="s">
        <v>18</v>
      </c>
      <c r="H192" s="531" t="s">
        <v>28</v>
      </c>
      <c r="I192" s="531"/>
    </row>
    <row r="193" spans="1:9">
      <c r="A193" s="539" t="s">
        <v>86</v>
      </c>
      <c r="B193" s="540">
        <f>0.00019*513</f>
        <v>9.7470000000000001E-2</v>
      </c>
      <c r="C193" s="531" t="s">
        <v>87</v>
      </c>
      <c r="D193" s="539" t="s">
        <v>8</v>
      </c>
      <c r="E193" s="539" t="s">
        <v>85</v>
      </c>
      <c r="F193" s="539"/>
      <c r="G193" s="531" t="s">
        <v>18</v>
      </c>
      <c r="H193" s="531" t="s">
        <v>28</v>
      </c>
      <c r="I193" s="531"/>
    </row>
    <row r="194" spans="1:9">
      <c r="A194" s="539" t="s">
        <v>88</v>
      </c>
      <c r="B194" s="540">
        <f>0.000989*513</f>
        <v>0.50735700000000006</v>
      </c>
      <c r="C194" s="531" t="s">
        <v>89</v>
      </c>
      <c r="D194" s="539" t="s">
        <v>26</v>
      </c>
      <c r="E194" s="539" t="s">
        <v>27</v>
      </c>
      <c r="F194" s="539"/>
      <c r="G194" s="531" t="s">
        <v>18</v>
      </c>
      <c r="H194" s="531" t="s">
        <v>28</v>
      </c>
      <c r="I194" s="531"/>
    </row>
    <row r="195" spans="1:9">
      <c r="A195" s="539" t="s">
        <v>161</v>
      </c>
      <c r="B195" s="540">
        <f>45/1000</f>
        <v>4.4999999999999998E-2</v>
      </c>
      <c r="C195" s="531" t="s">
        <v>162</v>
      </c>
      <c r="D195" s="539" t="s">
        <v>26</v>
      </c>
      <c r="E195" s="539" t="s">
        <v>27</v>
      </c>
      <c r="F195" s="539"/>
      <c r="G195" s="531" t="s">
        <v>18</v>
      </c>
      <c r="H195" s="531" t="s">
        <v>28</v>
      </c>
      <c r="I195" s="531"/>
    </row>
    <row r="197" spans="1:9" ht="15.75">
      <c r="A197" s="529" t="s">
        <v>4</v>
      </c>
      <c r="B197" s="530" t="s">
        <v>52</v>
      </c>
      <c r="C197" s="531"/>
      <c r="D197" s="532"/>
      <c r="E197" s="531"/>
      <c r="F197" s="531"/>
      <c r="G197" s="531"/>
      <c r="H197" s="531"/>
      <c r="I197" s="531"/>
    </row>
    <row r="198" spans="1:9">
      <c r="A198" s="533" t="s">
        <v>5</v>
      </c>
      <c r="B198" s="534">
        <v>1</v>
      </c>
      <c r="C198" s="531"/>
      <c r="D198" s="531"/>
      <c r="E198" s="531"/>
      <c r="F198" s="531"/>
      <c r="G198" s="531"/>
      <c r="H198" s="531"/>
      <c r="I198" s="531"/>
    </row>
    <row r="199" spans="1:9">
      <c r="A199" s="533" t="s">
        <v>6</v>
      </c>
      <c r="B199" s="535" t="s">
        <v>52</v>
      </c>
      <c r="C199" s="531"/>
      <c r="D199" s="531"/>
      <c r="E199" s="531"/>
      <c r="F199" s="531"/>
      <c r="G199" s="531"/>
      <c r="H199" s="531"/>
      <c r="I199" s="531"/>
    </row>
    <row r="200" spans="1:9">
      <c r="A200" s="533" t="s">
        <v>7</v>
      </c>
      <c r="B200" s="534" t="s">
        <v>8</v>
      </c>
      <c r="C200" s="531"/>
      <c r="D200" s="531"/>
      <c r="E200" s="531"/>
      <c r="F200" s="531"/>
      <c r="G200" s="531"/>
      <c r="H200" s="531"/>
      <c r="I200" s="531"/>
    </row>
    <row r="201" spans="1:9">
      <c r="A201" s="533" t="s">
        <v>9</v>
      </c>
      <c r="B201" s="134" t="s">
        <v>9</v>
      </c>
      <c r="C201" s="531"/>
      <c r="D201" s="531"/>
      <c r="E201" s="531"/>
      <c r="F201" s="531"/>
      <c r="G201" s="531"/>
      <c r="H201" s="531"/>
      <c r="I201" s="531"/>
    </row>
    <row r="202" spans="1:9" ht="15.75">
      <c r="A202" s="536" t="s">
        <v>10</v>
      </c>
      <c r="B202" s="530"/>
      <c r="C202" s="536"/>
      <c r="D202" s="536"/>
      <c r="E202" s="536"/>
      <c r="F202" s="536"/>
      <c r="G202" s="536"/>
      <c r="H202" s="536"/>
      <c r="I202" s="536"/>
    </row>
    <row r="203" spans="1:9" ht="15.75">
      <c r="A203" s="536" t="s">
        <v>11</v>
      </c>
      <c r="B203" s="530" t="s">
        <v>12</v>
      </c>
      <c r="C203" s="536" t="s">
        <v>6</v>
      </c>
      <c r="D203" s="536" t="s">
        <v>7</v>
      </c>
      <c r="E203" s="536" t="s">
        <v>9</v>
      </c>
      <c r="F203" s="536" t="s">
        <v>13</v>
      </c>
      <c r="G203" s="536" t="s">
        <v>14</v>
      </c>
      <c r="H203" s="536" t="s">
        <v>15</v>
      </c>
      <c r="I203" s="536" t="s">
        <v>172</v>
      </c>
    </row>
    <row r="204" spans="1:9">
      <c r="A204" s="133" t="str">
        <f>B197</f>
        <v>H200</v>
      </c>
      <c r="B204" s="134">
        <f>B198</f>
        <v>1</v>
      </c>
      <c r="C204" s="133" t="str">
        <f>B199</f>
        <v>H200</v>
      </c>
      <c r="D204" s="133" t="str">
        <f>B200</f>
        <v>GLO</v>
      </c>
      <c r="E204" s="133" t="str">
        <f>B201</f>
        <v>unit</v>
      </c>
      <c r="F204" s="133"/>
      <c r="G204" s="531" t="s">
        <v>16</v>
      </c>
      <c r="H204" s="133" t="str">
        <f>$B$1</f>
        <v>case1_apos</v>
      </c>
      <c r="I204" s="133"/>
    </row>
    <row r="205" spans="1:9">
      <c r="A205" s="531" t="s">
        <v>90</v>
      </c>
      <c r="B205" s="134">
        <v>6.3E-2</v>
      </c>
      <c r="C205" s="541" t="s">
        <v>91</v>
      </c>
      <c r="D205" s="531" t="s">
        <v>8</v>
      </c>
      <c r="E205" s="531" t="s">
        <v>27</v>
      </c>
      <c r="F205" s="531"/>
      <c r="G205" s="531" t="s">
        <v>18</v>
      </c>
      <c r="H205" s="531" t="s">
        <v>28</v>
      </c>
      <c r="I205" s="531"/>
    </row>
    <row r="206" spans="1:9">
      <c r="A206" s="531" t="s">
        <v>90</v>
      </c>
      <c r="B206" s="133">
        <v>8.0000000000000002E-3</v>
      </c>
      <c r="C206" s="541" t="s">
        <v>91</v>
      </c>
      <c r="D206" s="531" t="s">
        <v>8</v>
      </c>
      <c r="E206" s="531" t="s">
        <v>27</v>
      </c>
      <c r="F206" s="531"/>
      <c r="G206" s="531" t="s">
        <v>18</v>
      </c>
      <c r="H206" s="531" t="s">
        <v>28</v>
      </c>
      <c r="I206" s="531"/>
    </row>
    <row r="207" spans="1:9">
      <c r="A207" s="537" t="s">
        <v>92</v>
      </c>
      <c r="B207" s="538">
        <v>7.2700000000000004E-3</v>
      </c>
      <c r="C207" s="537" t="s">
        <v>93</v>
      </c>
      <c r="D207" s="537" t="s">
        <v>26</v>
      </c>
      <c r="E207" s="537" t="s">
        <v>27</v>
      </c>
      <c r="F207" s="537"/>
      <c r="G207" s="531" t="s">
        <v>18</v>
      </c>
      <c r="H207" s="531" t="s">
        <v>28</v>
      </c>
      <c r="I207" s="531"/>
    </row>
    <row r="208" spans="1:9">
      <c r="A208" s="539" t="s">
        <v>88</v>
      </c>
      <c r="B208" s="542">
        <v>2.8E-3</v>
      </c>
      <c r="C208" s="531" t="s">
        <v>89</v>
      </c>
      <c r="D208" s="539" t="s">
        <v>26</v>
      </c>
      <c r="E208" s="537" t="s">
        <v>27</v>
      </c>
      <c r="F208" s="537"/>
      <c r="G208" s="531" t="s">
        <v>18</v>
      </c>
      <c r="H208" s="531" t="s">
        <v>28</v>
      </c>
      <c r="I208" s="531"/>
    </row>
    <row r="209" spans="1:9">
      <c r="A209" s="539" t="s">
        <v>83</v>
      </c>
      <c r="B209" s="542">
        <v>2.5999999999999998E-5</v>
      </c>
      <c r="C209" s="531" t="s">
        <v>84</v>
      </c>
      <c r="D209" s="539" t="s">
        <v>26</v>
      </c>
      <c r="E209" s="539" t="s">
        <v>85</v>
      </c>
      <c r="F209" s="539"/>
      <c r="G209" s="531" t="s">
        <v>18</v>
      </c>
      <c r="H209" s="531" t="s">
        <v>28</v>
      </c>
      <c r="I209" s="531"/>
    </row>
    <row r="210" spans="1:9">
      <c r="A210" s="539" t="s">
        <v>94</v>
      </c>
      <c r="B210" s="542">
        <v>1.8100000000000001E-4</v>
      </c>
      <c r="C210" s="531" t="s">
        <v>95</v>
      </c>
      <c r="D210" s="539" t="s">
        <v>96</v>
      </c>
      <c r="E210" s="539" t="s">
        <v>85</v>
      </c>
      <c r="F210" s="539"/>
      <c r="G210" s="531" t="s">
        <v>18</v>
      </c>
      <c r="H210" s="531" t="s">
        <v>28</v>
      </c>
      <c r="I210" s="531"/>
    </row>
    <row r="211" spans="1:9">
      <c r="A211" s="539" t="s">
        <v>86</v>
      </c>
      <c r="B211" s="542">
        <v>3.3300000000000001E-3</v>
      </c>
      <c r="C211" s="531" t="s">
        <v>87</v>
      </c>
      <c r="D211" s="539" t="s">
        <v>8</v>
      </c>
      <c r="E211" s="539" t="s">
        <v>85</v>
      </c>
      <c r="F211" s="539"/>
      <c r="G211" s="531" t="s">
        <v>18</v>
      </c>
      <c r="H211" s="531" t="s">
        <v>28</v>
      </c>
      <c r="I211" s="531"/>
    </row>
    <row r="212" spans="1:9">
      <c r="A212" s="539" t="s">
        <v>83</v>
      </c>
      <c r="B212" s="542">
        <v>4.1300000000000001E-5</v>
      </c>
      <c r="C212" s="531" t="s">
        <v>84</v>
      </c>
      <c r="D212" s="539" t="s">
        <v>26</v>
      </c>
      <c r="E212" s="543" t="s">
        <v>85</v>
      </c>
      <c r="F212" s="543"/>
      <c r="G212" s="531" t="s">
        <v>18</v>
      </c>
      <c r="H212" s="531" t="s">
        <v>28</v>
      </c>
      <c r="I212" s="531"/>
    </row>
    <row r="214" spans="1:9" ht="15.75">
      <c r="A214" s="529" t="s">
        <v>4</v>
      </c>
      <c r="B214" s="530" t="s">
        <v>65</v>
      </c>
      <c r="C214" s="531"/>
      <c r="D214" s="532"/>
      <c r="E214" s="531"/>
      <c r="F214" s="531"/>
      <c r="G214" s="531"/>
      <c r="H214" s="531"/>
      <c r="I214" s="531"/>
    </row>
    <row r="215" spans="1:9">
      <c r="A215" s="533" t="s">
        <v>5</v>
      </c>
      <c r="B215" s="534">
        <v>1</v>
      </c>
      <c r="C215" s="531"/>
      <c r="D215" s="531"/>
      <c r="E215" s="531"/>
      <c r="F215" s="531"/>
      <c r="G215" s="531"/>
      <c r="H215" s="531"/>
      <c r="I215" s="531"/>
    </row>
    <row r="216" spans="1:9">
      <c r="A216" s="533" t="s">
        <v>6</v>
      </c>
      <c r="B216" s="535" t="s">
        <v>65</v>
      </c>
      <c r="C216" s="531"/>
      <c r="D216" s="531"/>
      <c r="E216" s="531"/>
      <c r="F216" s="531"/>
      <c r="G216" s="531"/>
      <c r="H216" s="531"/>
      <c r="I216" s="531"/>
    </row>
    <row r="217" spans="1:9">
      <c r="A217" s="533" t="s">
        <v>7</v>
      </c>
      <c r="B217" s="534" t="s">
        <v>8</v>
      </c>
      <c r="C217" s="531"/>
      <c r="D217" s="531"/>
      <c r="E217" s="531"/>
      <c r="F217" s="531"/>
      <c r="G217" s="531"/>
      <c r="H217" s="531"/>
      <c r="I217" s="531"/>
    </row>
    <row r="218" spans="1:9">
      <c r="A218" s="533" t="s">
        <v>9</v>
      </c>
      <c r="B218" s="134" t="s">
        <v>9</v>
      </c>
      <c r="C218" s="531"/>
      <c r="D218" s="531"/>
      <c r="E218" s="531"/>
      <c r="F218" s="531"/>
      <c r="G218" s="531"/>
      <c r="H218" s="531"/>
      <c r="I218" s="531"/>
    </row>
    <row r="219" spans="1:9" ht="15.75">
      <c r="A219" s="536" t="s">
        <v>10</v>
      </c>
      <c r="B219" s="530"/>
      <c r="C219" s="536"/>
      <c r="D219" s="536"/>
      <c r="E219" s="536"/>
      <c r="F219" s="536"/>
      <c r="G219" s="536"/>
      <c r="H219" s="536"/>
      <c r="I219" s="536"/>
    </row>
    <row r="220" spans="1:9" ht="15.75">
      <c r="A220" s="536" t="s">
        <v>11</v>
      </c>
      <c r="B220" s="530" t="s">
        <v>12</v>
      </c>
      <c r="C220" s="536" t="s">
        <v>6</v>
      </c>
      <c r="D220" s="536" t="s">
        <v>7</v>
      </c>
      <c r="E220" s="536" t="s">
        <v>9</v>
      </c>
      <c r="F220" s="536" t="s">
        <v>13</v>
      </c>
      <c r="G220" s="536" t="s">
        <v>14</v>
      </c>
      <c r="H220" s="536" t="s">
        <v>15</v>
      </c>
      <c r="I220" s="536" t="s">
        <v>172</v>
      </c>
    </row>
    <row r="221" spans="1:9">
      <c r="A221" s="133" t="str">
        <f>B214</f>
        <v>H400</v>
      </c>
      <c r="B221" s="134">
        <f>B215</f>
        <v>1</v>
      </c>
      <c r="C221" s="133" t="str">
        <f>B216</f>
        <v>H400</v>
      </c>
      <c r="D221" s="133" t="str">
        <f>B217</f>
        <v>GLO</v>
      </c>
      <c r="E221" s="133" t="str">
        <f>B218</f>
        <v>unit</v>
      </c>
      <c r="F221" s="133"/>
      <c r="G221" s="531" t="s">
        <v>16</v>
      </c>
      <c r="H221" s="133" t="str">
        <f>$B$1</f>
        <v>case1_apos</v>
      </c>
      <c r="I221" s="133"/>
    </row>
    <row r="222" spans="1:9">
      <c r="A222" s="531" t="s">
        <v>90</v>
      </c>
      <c r="B222" s="134">
        <v>0.19</v>
      </c>
      <c r="C222" s="541" t="s">
        <v>91</v>
      </c>
      <c r="D222" s="531" t="s">
        <v>8</v>
      </c>
      <c r="E222" s="531" t="s">
        <v>27</v>
      </c>
      <c r="F222" s="531"/>
      <c r="G222" s="531" t="s">
        <v>18</v>
      </c>
      <c r="H222" s="531" t="s">
        <v>28</v>
      </c>
      <c r="I222" s="531"/>
    </row>
    <row r="223" spans="1:9">
      <c r="A223" s="531" t="s">
        <v>90</v>
      </c>
      <c r="B223" s="134">
        <v>1.2E-2</v>
      </c>
      <c r="C223" s="541" t="s">
        <v>91</v>
      </c>
      <c r="D223" s="531" t="s">
        <v>8</v>
      </c>
      <c r="E223" s="531" t="s">
        <v>27</v>
      </c>
      <c r="F223" s="531"/>
      <c r="G223" s="531" t="s">
        <v>18</v>
      </c>
      <c r="H223" s="531" t="s">
        <v>28</v>
      </c>
      <c r="I223" s="531"/>
    </row>
    <row r="224" spans="1:9">
      <c r="A224" s="537" t="s">
        <v>92</v>
      </c>
      <c r="B224" s="535">
        <v>2.1899999999999999E-2</v>
      </c>
      <c r="C224" s="537" t="s">
        <v>93</v>
      </c>
      <c r="D224" s="537" t="s">
        <v>26</v>
      </c>
      <c r="E224" s="537" t="s">
        <v>27</v>
      </c>
      <c r="F224" s="537"/>
      <c r="G224" s="531" t="s">
        <v>18</v>
      </c>
      <c r="H224" s="531" t="s">
        <v>28</v>
      </c>
      <c r="I224" s="531"/>
    </row>
    <row r="225" spans="1:9">
      <c r="A225" s="539" t="s">
        <v>88</v>
      </c>
      <c r="B225" s="540">
        <v>8.4499999999999992E-3</v>
      </c>
      <c r="C225" s="531" t="s">
        <v>89</v>
      </c>
      <c r="D225" s="539" t="s">
        <v>26</v>
      </c>
      <c r="E225" s="537" t="s">
        <v>27</v>
      </c>
      <c r="F225" s="537"/>
      <c r="G225" s="531" t="s">
        <v>18</v>
      </c>
      <c r="H225" s="531" t="s">
        <v>28</v>
      </c>
      <c r="I225" s="531"/>
    </row>
    <row r="226" spans="1:9">
      <c r="A226" s="539" t="s">
        <v>83</v>
      </c>
      <c r="B226" s="542">
        <v>7.8399999999999995E-5</v>
      </c>
      <c r="C226" s="531" t="s">
        <v>84</v>
      </c>
      <c r="D226" s="539" t="s">
        <v>26</v>
      </c>
      <c r="E226" s="539" t="s">
        <v>85</v>
      </c>
      <c r="F226" s="539"/>
      <c r="G226" s="531" t="s">
        <v>18</v>
      </c>
      <c r="H226" s="531" t="s">
        <v>28</v>
      </c>
      <c r="I226" s="531"/>
    </row>
    <row r="227" spans="1:9">
      <c r="A227" s="539" t="s">
        <v>94</v>
      </c>
      <c r="B227" s="542">
        <v>5.4600000000000004E-4</v>
      </c>
      <c r="C227" s="531" t="s">
        <v>95</v>
      </c>
      <c r="D227" s="539" t="s">
        <v>96</v>
      </c>
      <c r="E227" s="539" t="s">
        <v>85</v>
      </c>
      <c r="F227" s="539"/>
      <c r="G227" s="531" t="s">
        <v>18</v>
      </c>
      <c r="H227" s="531" t="s">
        <v>28</v>
      </c>
      <c r="I227" s="531"/>
    </row>
    <row r="228" spans="1:9">
      <c r="A228" s="539" t="s">
        <v>86</v>
      </c>
      <c r="B228" s="540">
        <v>1.01E-2</v>
      </c>
      <c r="C228" s="531" t="s">
        <v>87</v>
      </c>
      <c r="D228" s="539" t="s">
        <v>8</v>
      </c>
      <c r="E228" s="539" t="s">
        <v>85</v>
      </c>
      <c r="F228" s="539"/>
      <c r="G228" s="531" t="s">
        <v>18</v>
      </c>
      <c r="H228" s="531" t="s">
        <v>28</v>
      </c>
      <c r="I228" s="531"/>
    </row>
    <row r="229" spans="1:9">
      <c r="A229" s="539" t="s">
        <v>83</v>
      </c>
      <c r="B229" s="542">
        <v>1.2400000000000001E-4</v>
      </c>
      <c r="C229" s="531" t="s">
        <v>84</v>
      </c>
      <c r="D229" s="539" t="s">
        <v>26</v>
      </c>
      <c r="E229" s="543" t="s">
        <v>85</v>
      </c>
      <c r="F229" s="543"/>
      <c r="G229" s="531" t="s">
        <v>18</v>
      </c>
      <c r="H229" s="531" t="s">
        <v>28</v>
      </c>
      <c r="I229" s="531"/>
    </row>
    <row r="231" spans="1:9" ht="15.75">
      <c r="A231" s="529" t="s">
        <v>4</v>
      </c>
      <c r="B231" s="530" t="s">
        <v>21</v>
      </c>
      <c r="C231" s="531"/>
      <c r="D231" s="532"/>
      <c r="E231" s="531"/>
      <c r="F231" s="531"/>
      <c r="G231" s="531"/>
      <c r="H231" s="531"/>
      <c r="I231" s="531"/>
    </row>
    <row r="232" spans="1:9">
      <c r="A232" s="533" t="s">
        <v>5</v>
      </c>
      <c r="B232" s="534">
        <v>1</v>
      </c>
      <c r="C232" s="531"/>
      <c r="D232" s="531"/>
      <c r="E232" s="531"/>
      <c r="F232" s="531"/>
      <c r="G232" s="531"/>
      <c r="H232" s="531"/>
      <c r="I232" s="531"/>
    </row>
    <row r="233" spans="1:9">
      <c r="A233" s="533" t="s">
        <v>6</v>
      </c>
      <c r="B233" s="535" t="s">
        <v>149</v>
      </c>
      <c r="C233" s="531"/>
      <c r="D233" s="531"/>
      <c r="E233" s="531"/>
      <c r="F233" s="531"/>
      <c r="G233" s="531"/>
      <c r="H233" s="531"/>
      <c r="I233" s="531"/>
    </row>
    <row r="234" spans="1:9">
      <c r="A234" s="533" t="s">
        <v>7</v>
      </c>
      <c r="B234" s="534" t="s">
        <v>39</v>
      </c>
      <c r="C234" s="531"/>
      <c r="D234" s="531"/>
      <c r="E234" s="531"/>
      <c r="F234" s="531"/>
      <c r="G234" s="531"/>
      <c r="H234" s="531"/>
      <c r="I234" s="531"/>
    </row>
    <row r="235" spans="1:9">
      <c r="A235" s="533" t="s">
        <v>9</v>
      </c>
      <c r="B235" s="134" t="s">
        <v>9</v>
      </c>
      <c r="C235" s="531"/>
      <c r="D235" s="531"/>
      <c r="E235" s="531"/>
      <c r="F235" s="531"/>
      <c r="G235" s="531"/>
      <c r="H235" s="531"/>
      <c r="I235" s="531"/>
    </row>
    <row r="236" spans="1:9" ht="15.75">
      <c r="A236" s="536" t="s">
        <v>10</v>
      </c>
      <c r="B236" s="530"/>
      <c r="C236" s="536"/>
      <c r="D236" s="536"/>
      <c r="E236" s="536"/>
      <c r="F236" s="536"/>
      <c r="G236" s="536"/>
      <c r="H236" s="536"/>
      <c r="I236" s="536"/>
    </row>
    <row r="237" spans="1:9" ht="15.75">
      <c r="A237" s="536" t="s">
        <v>11</v>
      </c>
      <c r="B237" s="530" t="s">
        <v>12</v>
      </c>
      <c r="C237" s="536" t="s">
        <v>6</v>
      </c>
      <c r="D237" s="536" t="s">
        <v>7</v>
      </c>
      <c r="E237" s="536" t="s">
        <v>9</v>
      </c>
      <c r="F237" s="536" t="s">
        <v>13</v>
      </c>
      <c r="G237" s="536" t="s">
        <v>14</v>
      </c>
      <c r="H237" s="536" t="s">
        <v>15</v>
      </c>
      <c r="I237" s="536" t="s">
        <v>172</v>
      </c>
    </row>
    <row r="238" spans="1:9">
      <c r="A238" s="133" t="str">
        <f>B231</f>
        <v>mechanical disinfection</v>
      </c>
      <c r="B238" s="134">
        <f>B232</f>
        <v>1</v>
      </c>
      <c r="C238" s="133" t="str">
        <f>B233</f>
        <v>dishwasher cycle</v>
      </c>
      <c r="D238" s="133" t="str">
        <f>B234</f>
        <v>DK</v>
      </c>
      <c r="E238" s="133" t="str">
        <f>B235</f>
        <v>unit</v>
      </c>
      <c r="F238" s="133"/>
      <c r="G238" s="531" t="s">
        <v>16</v>
      </c>
      <c r="H238" s="133" t="str">
        <f>$B$1</f>
        <v>case1_apos</v>
      </c>
      <c r="I238" s="133"/>
    </row>
    <row r="239" spans="1:9">
      <c r="A239" s="531" t="s">
        <v>97</v>
      </c>
      <c r="B239" s="134">
        <v>5.1999999999999998E-3</v>
      </c>
      <c r="C239" s="541" t="s">
        <v>98</v>
      </c>
      <c r="D239" s="531" t="s">
        <v>26</v>
      </c>
      <c r="E239" s="531" t="s">
        <v>27</v>
      </c>
      <c r="F239" s="531"/>
      <c r="G239" s="531" t="s">
        <v>18</v>
      </c>
      <c r="H239" s="531" t="s">
        <v>28</v>
      </c>
      <c r="I239" s="531"/>
    </row>
    <row r="240" spans="1:9">
      <c r="A240" s="537" t="s">
        <v>69</v>
      </c>
      <c r="B240" s="134">
        <v>15</v>
      </c>
      <c r="C240" s="541" t="s">
        <v>70</v>
      </c>
      <c r="D240" s="531" t="s">
        <v>39</v>
      </c>
      <c r="E240" s="531" t="s">
        <v>40</v>
      </c>
      <c r="F240" s="531"/>
      <c r="G240" s="531" t="s">
        <v>18</v>
      </c>
      <c r="H240" s="531" t="s">
        <v>28</v>
      </c>
      <c r="I240" s="531"/>
    </row>
    <row r="241" spans="1:9">
      <c r="A241" s="537" t="s">
        <v>99</v>
      </c>
      <c r="B241" s="535">
        <v>70</v>
      </c>
      <c r="C241" s="531" t="s">
        <v>100</v>
      </c>
      <c r="D241" s="537" t="s">
        <v>60</v>
      </c>
      <c r="E241" s="537" t="s">
        <v>27</v>
      </c>
      <c r="F241" s="537"/>
      <c r="G241" s="531" t="s">
        <v>18</v>
      </c>
      <c r="H241" s="531" t="s">
        <v>28</v>
      </c>
      <c r="I241" s="531"/>
    </row>
    <row r="242" spans="1:9">
      <c r="A242" s="539" t="s">
        <v>101</v>
      </c>
      <c r="B242" s="540">
        <v>140</v>
      </c>
      <c r="C242" s="531" t="s">
        <v>102</v>
      </c>
      <c r="D242" s="539" t="s">
        <v>26</v>
      </c>
      <c r="E242" s="537" t="s">
        <v>27</v>
      </c>
      <c r="F242" s="537"/>
      <c r="G242" s="531" t="s">
        <v>18</v>
      </c>
      <c r="H242" s="531" t="s">
        <v>28</v>
      </c>
      <c r="I242" s="531"/>
    </row>
    <row r="243" spans="1:9">
      <c r="A243" s="539" t="s">
        <v>103</v>
      </c>
      <c r="B243" s="540">
        <v>-0.21</v>
      </c>
      <c r="C243" s="531" t="s">
        <v>104</v>
      </c>
      <c r="D243" s="537" t="s">
        <v>60</v>
      </c>
      <c r="E243" s="539" t="s">
        <v>105</v>
      </c>
      <c r="F243" s="539"/>
      <c r="G243" s="531" t="s">
        <v>18</v>
      </c>
      <c r="H243" s="531" t="s">
        <v>28</v>
      </c>
      <c r="I243" s="531"/>
    </row>
    <row r="245" spans="1:9" ht="15.75">
      <c r="A245" s="529" t="s">
        <v>4</v>
      </c>
      <c r="B245" s="530" t="s">
        <v>106</v>
      </c>
      <c r="C245" s="531"/>
      <c r="D245" s="532"/>
      <c r="E245" s="531"/>
      <c r="F245" s="543"/>
      <c r="G245" s="531"/>
      <c r="H245" s="531"/>
      <c r="I245" s="531"/>
    </row>
    <row r="246" spans="1:9">
      <c r="A246" s="533" t="s">
        <v>5</v>
      </c>
      <c r="B246" s="534">
        <v>1</v>
      </c>
      <c r="C246" s="531"/>
      <c r="D246" s="531"/>
      <c r="E246" s="531"/>
      <c r="F246" s="543"/>
      <c r="G246" s="531"/>
      <c r="H246" s="531"/>
      <c r="I246" s="531"/>
    </row>
    <row r="247" spans="1:9">
      <c r="A247" s="533" t="s">
        <v>6</v>
      </c>
      <c r="B247" s="535" t="s">
        <v>106</v>
      </c>
      <c r="C247" s="531"/>
      <c r="D247" s="531"/>
      <c r="E247" s="531"/>
      <c r="F247" s="543"/>
      <c r="G247" s="531"/>
      <c r="H247" s="531"/>
      <c r="I247" s="531"/>
    </row>
    <row r="248" spans="1:9">
      <c r="A248" s="533" t="s">
        <v>7</v>
      </c>
      <c r="B248" s="534" t="s">
        <v>8</v>
      </c>
      <c r="C248" s="531"/>
      <c r="D248" s="531"/>
      <c r="E248" s="531"/>
      <c r="F248" s="543"/>
      <c r="G248" s="531"/>
      <c r="H248" s="531"/>
      <c r="I248" s="531"/>
    </row>
    <row r="249" spans="1:9">
      <c r="A249" s="533" t="s">
        <v>9</v>
      </c>
      <c r="B249" s="134" t="s">
        <v>9</v>
      </c>
      <c r="C249" s="531"/>
      <c r="D249" s="531"/>
      <c r="E249" s="531"/>
      <c r="F249" s="543"/>
      <c r="G249" s="531"/>
      <c r="H249" s="531"/>
      <c r="I249" s="531"/>
    </row>
    <row r="250" spans="1:9" ht="15.75">
      <c r="A250" s="536" t="s">
        <v>10</v>
      </c>
      <c r="B250" s="530"/>
      <c r="C250" s="536"/>
      <c r="D250" s="536"/>
      <c r="E250" s="536"/>
      <c r="F250" s="543"/>
      <c r="G250" s="536"/>
      <c r="H250" s="536"/>
      <c r="I250" s="536"/>
    </row>
    <row r="251" spans="1:9" ht="15.75">
      <c r="A251" s="536" t="s">
        <v>11</v>
      </c>
      <c r="B251" s="530" t="s">
        <v>12</v>
      </c>
      <c r="C251" s="536" t="s">
        <v>6</v>
      </c>
      <c r="D251" s="536" t="s">
        <v>7</v>
      </c>
      <c r="E251" s="536" t="s">
        <v>9</v>
      </c>
      <c r="F251" s="544" t="s">
        <v>13</v>
      </c>
      <c r="G251" s="536" t="s">
        <v>14</v>
      </c>
      <c r="H251" s="536" t="s">
        <v>15</v>
      </c>
      <c r="I251" s="536" t="s">
        <v>172</v>
      </c>
    </row>
    <row r="252" spans="1:9">
      <c r="A252" s="133" t="str">
        <f>B245</f>
        <v>wet wipe</v>
      </c>
      <c r="B252" s="134">
        <f>B246</f>
        <v>1</v>
      </c>
      <c r="C252" s="133" t="str">
        <f>B247</f>
        <v>wet wipe</v>
      </c>
      <c r="D252" s="133" t="str">
        <f>B248</f>
        <v>GLO</v>
      </c>
      <c r="E252" s="133" t="str">
        <f>B249</f>
        <v>unit</v>
      </c>
      <c r="F252" s="543"/>
      <c r="G252" s="531" t="s">
        <v>16</v>
      </c>
      <c r="H252" s="133" t="str">
        <f>$B$1</f>
        <v>case1_apos</v>
      </c>
      <c r="I252" s="133"/>
    </row>
    <row r="253" spans="1:9">
      <c r="A253" s="531" t="s">
        <v>107</v>
      </c>
      <c r="B253" s="143">
        <v>1E-3</v>
      </c>
      <c r="C253" s="541" t="s">
        <v>108</v>
      </c>
      <c r="D253" s="531" t="s">
        <v>8</v>
      </c>
      <c r="E253" s="531" t="s">
        <v>27</v>
      </c>
      <c r="F253" s="543"/>
      <c r="G253" s="531" t="s">
        <v>18</v>
      </c>
      <c r="H253" s="531" t="s">
        <v>28</v>
      </c>
      <c r="I253" s="531"/>
    </row>
    <row r="254" spans="1:9">
      <c r="A254" s="537" t="s">
        <v>109</v>
      </c>
      <c r="B254" s="143">
        <f>$B$253/35%*5%</f>
        <v>1.4285714285714289E-4</v>
      </c>
      <c r="C254" s="541" t="s">
        <v>110</v>
      </c>
      <c r="D254" s="531" t="s">
        <v>26</v>
      </c>
      <c r="E254" s="531" t="s">
        <v>27</v>
      </c>
      <c r="F254" s="543"/>
      <c r="G254" s="531" t="s">
        <v>18</v>
      </c>
      <c r="H254" s="531" t="s">
        <v>28</v>
      </c>
      <c r="I254" s="531"/>
    </row>
    <row r="255" spans="1:9">
      <c r="A255" s="537" t="s">
        <v>111</v>
      </c>
      <c r="B255" s="143">
        <f>$B$253/35%*60%</f>
        <v>1.7142857142857144E-3</v>
      </c>
      <c r="C255" s="531" t="s">
        <v>112</v>
      </c>
      <c r="D255" s="537" t="s">
        <v>26</v>
      </c>
      <c r="E255" s="537" t="s">
        <v>27</v>
      </c>
      <c r="F255" s="543"/>
      <c r="G255" s="531" t="s">
        <v>18</v>
      </c>
      <c r="H255" s="531" t="s">
        <v>28</v>
      </c>
      <c r="I255" s="531"/>
    </row>
    <row r="256" spans="1:9">
      <c r="A256" s="539" t="s">
        <v>92</v>
      </c>
      <c r="B256" s="542">
        <f>60/25*10^-3</f>
        <v>2.3999999999999998E-3</v>
      </c>
      <c r="C256" s="531" t="s">
        <v>93</v>
      </c>
      <c r="D256" s="539" t="s">
        <v>26</v>
      </c>
      <c r="E256" s="537" t="s">
        <v>27</v>
      </c>
      <c r="F256" s="543"/>
      <c r="G256" s="531" t="s">
        <v>18</v>
      </c>
      <c r="H256" s="531" t="s">
        <v>28</v>
      </c>
      <c r="I256" s="531"/>
    </row>
    <row r="257" spans="1:9">
      <c r="A257" s="537" t="s">
        <v>113</v>
      </c>
      <c r="B257" s="538">
        <f>B255</f>
        <v>1.7142857142857144E-3</v>
      </c>
      <c r="C257" s="537"/>
      <c r="D257" s="537"/>
      <c r="E257" s="537" t="s">
        <v>27</v>
      </c>
      <c r="F257" s="537" t="s">
        <v>114</v>
      </c>
      <c r="G257" s="537" t="s">
        <v>67</v>
      </c>
      <c r="H257" s="537" t="s">
        <v>68</v>
      </c>
      <c r="I257" s="537"/>
    </row>
    <row r="258" spans="1:9">
      <c r="A258" s="537" t="s">
        <v>115</v>
      </c>
      <c r="B258" s="133">
        <f>B254</f>
        <v>1.4285714285714289E-4</v>
      </c>
      <c r="C258" s="537"/>
      <c r="D258" s="537"/>
      <c r="E258" s="537" t="s">
        <v>27</v>
      </c>
      <c r="F258" s="537" t="s">
        <v>114</v>
      </c>
      <c r="G258" s="537" t="s">
        <v>67</v>
      </c>
      <c r="H258" s="537" t="s">
        <v>68</v>
      </c>
      <c r="I258" s="537"/>
    </row>
    <row r="260" spans="1:9" ht="15.75">
      <c r="A260" s="529" t="s">
        <v>4</v>
      </c>
      <c r="B260" s="530" t="s">
        <v>22</v>
      </c>
      <c r="C260" s="531"/>
      <c r="D260" s="532"/>
      <c r="E260" s="531"/>
      <c r="F260" s="543"/>
      <c r="G260" s="531"/>
      <c r="H260" s="531"/>
      <c r="I260" s="531"/>
    </row>
    <row r="261" spans="1:9">
      <c r="A261" s="533" t="s">
        <v>5</v>
      </c>
      <c r="B261" s="534">
        <v>1</v>
      </c>
      <c r="C261" s="531"/>
      <c r="D261" s="531"/>
      <c r="E261" s="531"/>
      <c r="F261" s="543"/>
      <c r="G261" s="531"/>
      <c r="H261" s="531"/>
      <c r="I261" s="531"/>
    </row>
    <row r="262" spans="1:9">
      <c r="A262" s="533" t="s">
        <v>6</v>
      </c>
      <c r="B262" s="535" t="s">
        <v>23</v>
      </c>
      <c r="C262" s="531"/>
      <c r="D262" s="531"/>
      <c r="E262" s="531"/>
      <c r="F262" s="543"/>
      <c r="G262" s="531"/>
      <c r="H262" s="531"/>
      <c r="I262" s="531"/>
    </row>
    <row r="263" spans="1:9">
      <c r="A263" s="533" t="s">
        <v>7</v>
      </c>
      <c r="B263" s="534" t="s">
        <v>39</v>
      </c>
      <c r="C263" s="531"/>
      <c r="D263" s="531"/>
      <c r="E263" s="531"/>
      <c r="F263" s="543"/>
      <c r="G263" s="531"/>
      <c r="H263" s="531"/>
      <c r="I263" s="531"/>
    </row>
    <row r="264" spans="1:9">
      <c r="A264" s="533" t="s">
        <v>9</v>
      </c>
      <c r="B264" s="134" t="s">
        <v>9</v>
      </c>
      <c r="C264" s="531"/>
      <c r="D264" s="531"/>
      <c r="E264" s="531"/>
      <c r="F264" s="543"/>
      <c r="G264" s="531"/>
      <c r="H264" s="531"/>
      <c r="I264" s="531"/>
    </row>
    <row r="265" spans="1:9" ht="15.75">
      <c r="A265" s="536" t="s">
        <v>10</v>
      </c>
      <c r="B265" s="530"/>
      <c r="C265" s="536"/>
      <c r="D265" s="536"/>
      <c r="E265" s="536"/>
      <c r="F265" s="543"/>
      <c r="G265" s="536"/>
      <c r="H265" s="536"/>
      <c r="I265" s="536"/>
    </row>
    <row r="266" spans="1:9" ht="15.75">
      <c r="A266" s="536" t="s">
        <v>11</v>
      </c>
      <c r="B266" s="530" t="s">
        <v>12</v>
      </c>
      <c r="C266" s="536" t="s">
        <v>6</v>
      </c>
      <c r="D266" s="536" t="s">
        <v>7</v>
      </c>
      <c r="E266" s="536" t="s">
        <v>9</v>
      </c>
      <c r="F266" s="544" t="s">
        <v>13</v>
      </c>
      <c r="G266" s="536" t="s">
        <v>14</v>
      </c>
      <c r="H266" s="536" t="s">
        <v>15</v>
      </c>
      <c r="I266" s="536" t="s">
        <v>172</v>
      </c>
    </row>
    <row r="267" spans="1:9">
      <c r="A267" s="133" t="str">
        <f>B260</f>
        <v>autoclave</v>
      </c>
      <c r="B267" s="134">
        <f>B261</f>
        <v>1</v>
      </c>
      <c r="C267" s="133" t="str">
        <f>B262</f>
        <v>autoclave cycle</v>
      </c>
      <c r="D267" s="133" t="str">
        <f>B263</f>
        <v>DK</v>
      </c>
      <c r="E267" s="133" t="str">
        <f>B264</f>
        <v>unit</v>
      </c>
      <c r="F267" s="543"/>
      <c r="G267" s="531" t="s">
        <v>16</v>
      </c>
      <c r="H267" s="133" t="str">
        <f>$B$1</f>
        <v>case1_apos</v>
      </c>
      <c r="I267" s="133"/>
    </row>
    <row r="268" spans="1:9">
      <c r="A268" s="537" t="s">
        <v>69</v>
      </c>
      <c r="B268" s="134">
        <v>10.9</v>
      </c>
      <c r="C268" s="541" t="s">
        <v>70</v>
      </c>
      <c r="D268" s="531" t="s">
        <v>39</v>
      </c>
      <c r="E268" s="531" t="s">
        <v>40</v>
      </c>
      <c r="F268" s="543"/>
      <c r="G268" s="531" t="s">
        <v>18</v>
      </c>
      <c r="H268" s="531" t="s">
        <v>28</v>
      </c>
      <c r="I268" s="531"/>
    </row>
    <row r="269" spans="1:9">
      <c r="A269" s="537" t="s">
        <v>99</v>
      </c>
      <c r="B269" s="134">
        <v>280</v>
      </c>
      <c r="C269" s="531" t="s">
        <v>100</v>
      </c>
      <c r="D269" s="537" t="s">
        <v>60</v>
      </c>
      <c r="E269" s="531" t="s">
        <v>27</v>
      </c>
      <c r="F269" s="543"/>
      <c r="G269" s="531" t="s">
        <v>18</v>
      </c>
      <c r="H269" s="531" t="s">
        <v>28</v>
      </c>
      <c r="I269" s="531"/>
    </row>
    <row r="270" spans="1:9">
      <c r="A270" s="539" t="s">
        <v>103</v>
      </c>
      <c r="B270" s="535">
        <v>-0.28000000000000003</v>
      </c>
      <c r="C270" s="531" t="s">
        <v>104</v>
      </c>
      <c r="D270" s="537" t="s">
        <v>60</v>
      </c>
      <c r="E270" s="537" t="s">
        <v>105</v>
      </c>
      <c r="F270" s="543"/>
      <c r="G270" s="531" t="s">
        <v>18</v>
      </c>
      <c r="H270" s="531" t="s">
        <v>28</v>
      </c>
      <c r="I270" s="531"/>
    </row>
    <row r="272" spans="1:9" ht="15.75">
      <c r="A272" s="545" t="s">
        <v>4</v>
      </c>
      <c r="B272" s="546" t="s">
        <v>41</v>
      </c>
      <c r="C272" s="547"/>
      <c r="D272" s="547"/>
      <c r="E272" s="547"/>
      <c r="F272" s="547"/>
      <c r="G272" s="547"/>
      <c r="H272" s="547"/>
      <c r="I272" s="547"/>
    </row>
    <row r="273" spans="1:9">
      <c r="A273" s="547" t="s">
        <v>5</v>
      </c>
      <c r="B273" s="548">
        <v>1</v>
      </c>
      <c r="C273" s="547"/>
      <c r="D273" s="547"/>
      <c r="E273" s="547"/>
      <c r="F273" s="547"/>
      <c r="G273" s="547"/>
      <c r="H273" s="547"/>
      <c r="I273" s="547"/>
    </row>
    <row r="274" spans="1:9">
      <c r="A274" s="547" t="s">
        <v>6</v>
      </c>
      <c r="B274" s="549" t="s">
        <v>41</v>
      </c>
      <c r="C274" s="547"/>
      <c r="D274" s="547"/>
      <c r="E274" s="547"/>
      <c r="F274" s="547"/>
      <c r="G274" s="547"/>
      <c r="H274" s="547"/>
      <c r="I274" s="547"/>
    </row>
    <row r="275" spans="1:9">
      <c r="A275" s="547" t="s">
        <v>7</v>
      </c>
      <c r="B275" s="549" t="s">
        <v>39</v>
      </c>
      <c r="C275" s="547"/>
      <c r="D275" s="547"/>
      <c r="E275" s="547"/>
      <c r="F275" s="547"/>
      <c r="G275" s="547"/>
      <c r="H275" s="547"/>
      <c r="I275" s="547"/>
    </row>
    <row r="276" spans="1:9">
      <c r="A276" s="547" t="s">
        <v>9</v>
      </c>
      <c r="B276" s="549" t="s">
        <v>42</v>
      </c>
      <c r="C276" s="547"/>
      <c r="D276" s="547"/>
      <c r="E276" s="547"/>
      <c r="F276" s="547"/>
      <c r="G276" s="547"/>
      <c r="H276" s="547"/>
      <c r="I276" s="547"/>
    </row>
    <row r="277" spans="1:9" ht="15.75">
      <c r="A277" s="545" t="s">
        <v>10</v>
      </c>
      <c r="B277" s="549"/>
      <c r="C277" s="547"/>
      <c r="D277" s="547"/>
      <c r="E277" s="547"/>
      <c r="F277" s="547"/>
      <c r="G277" s="547"/>
      <c r="H277" s="547"/>
      <c r="I277" s="547"/>
    </row>
    <row r="278" spans="1:9" ht="15.75">
      <c r="A278" s="550" t="s">
        <v>11</v>
      </c>
      <c r="B278" s="551" t="s">
        <v>12</v>
      </c>
      <c r="C278" s="550" t="s">
        <v>6</v>
      </c>
      <c r="D278" s="550" t="s">
        <v>7</v>
      </c>
      <c r="E278" s="550" t="s">
        <v>9</v>
      </c>
      <c r="F278" s="552" t="s">
        <v>13</v>
      </c>
      <c r="G278" s="550" t="s">
        <v>14</v>
      </c>
      <c r="H278" s="550" t="s">
        <v>15</v>
      </c>
      <c r="I278" s="550" t="s">
        <v>172</v>
      </c>
    </row>
    <row r="279" spans="1:9">
      <c r="A279" s="547" t="s">
        <v>41</v>
      </c>
      <c r="B279" s="549">
        <v>1</v>
      </c>
      <c r="C279" s="547" t="s">
        <v>41</v>
      </c>
      <c r="D279" s="547" t="str">
        <f>B275</f>
        <v>DK</v>
      </c>
      <c r="E279" s="547" t="s">
        <v>42</v>
      </c>
      <c r="F279" s="547"/>
      <c r="G279" s="547" t="s">
        <v>16</v>
      </c>
      <c r="H279" s="547" t="str">
        <f t="shared" ref="H279" si="7">$B$1</f>
        <v>case1_apos</v>
      </c>
      <c r="I279" s="547"/>
    </row>
    <row r="280" spans="1:9">
      <c r="A280" s="547" t="s">
        <v>175</v>
      </c>
      <c r="B280" s="553">
        <v>0.487179487179487</v>
      </c>
      <c r="C280" s="547" t="s">
        <v>73</v>
      </c>
      <c r="D280" s="547" t="s">
        <v>33</v>
      </c>
      <c r="E280" s="547" t="s">
        <v>42</v>
      </c>
      <c r="F280" s="547"/>
      <c r="G280" s="547" t="s">
        <v>18</v>
      </c>
      <c r="H280" s="547" t="s">
        <v>28</v>
      </c>
      <c r="I280" s="547"/>
    </row>
    <row r="281" spans="1:9">
      <c r="A281" s="547" t="s">
        <v>173</v>
      </c>
      <c r="B281" s="553">
        <v>0.15384615384615399</v>
      </c>
      <c r="C281" s="547" t="s">
        <v>74</v>
      </c>
      <c r="D281" s="547" t="s">
        <v>39</v>
      </c>
      <c r="E281" s="547" t="s">
        <v>42</v>
      </c>
      <c r="F281" s="547"/>
      <c r="G281" s="547" t="s">
        <v>18</v>
      </c>
      <c r="H281" s="547" t="s">
        <v>28</v>
      </c>
      <c r="I281" s="547"/>
    </row>
    <row r="282" spans="1:9">
      <c r="A282" s="549" t="str">
        <f>A$345</f>
        <v>heat and power co-generation, bio gas, conventional power plant, 100MW electrical</v>
      </c>
      <c r="B282" s="553">
        <v>5.1282051282051301E-2</v>
      </c>
      <c r="C282" s="549" t="str">
        <f>C$345</f>
        <v>heat, district or industrial, bio gas</v>
      </c>
      <c r="D282" s="549" t="str">
        <f t="shared" ref="D282:E282" si="8">D$345</f>
        <v>DK</v>
      </c>
      <c r="E282" s="549" t="str">
        <f t="shared" si="8"/>
        <v>megajoule</v>
      </c>
      <c r="F282" s="547"/>
      <c r="G282" s="547" t="s">
        <v>18</v>
      </c>
      <c r="H282" s="547" t="str">
        <f t="shared" ref="H282" si="9">$B$1</f>
        <v>case1_apos</v>
      </c>
      <c r="I282" s="547"/>
    </row>
    <row r="283" spans="1:9">
      <c r="A283" s="547" t="s">
        <v>174</v>
      </c>
      <c r="B283" s="553">
        <v>5.1282051282051301E-2</v>
      </c>
      <c r="C283" s="547" t="s">
        <v>73</v>
      </c>
      <c r="D283" s="547" t="s">
        <v>39</v>
      </c>
      <c r="E283" s="547" t="s">
        <v>42</v>
      </c>
      <c r="F283" s="547"/>
      <c r="G283" s="547" t="s">
        <v>18</v>
      </c>
      <c r="H283" s="547" t="s">
        <v>28</v>
      </c>
      <c r="I283" s="547"/>
    </row>
    <row r="284" spans="1:9">
      <c r="A284" s="547" t="s">
        <v>187</v>
      </c>
      <c r="B284" s="553">
        <v>0.141025641025641</v>
      </c>
      <c r="C284" s="547" t="s">
        <v>73</v>
      </c>
      <c r="D284" s="547" t="s">
        <v>26</v>
      </c>
      <c r="E284" s="547" t="s">
        <v>42</v>
      </c>
      <c r="F284" s="547"/>
      <c r="G284" s="547" t="s">
        <v>18</v>
      </c>
      <c r="H284" s="547" t="s">
        <v>28</v>
      </c>
      <c r="I284" s="547"/>
    </row>
    <row r="285" spans="1:9">
      <c r="A285" s="547" t="s">
        <v>76</v>
      </c>
      <c r="B285" s="553">
        <v>1.2820512820512799E-2</v>
      </c>
      <c r="C285" s="547" t="s">
        <v>76</v>
      </c>
      <c r="D285" s="547" t="s">
        <v>33</v>
      </c>
      <c r="E285" s="547" t="s">
        <v>42</v>
      </c>
      <c r="F285" s="547"/>
      <c r="G285" s="547" t="s">
        <v>18</v>
      </c>
      <c r="H285" s="547" t="s">
        <v>28</v>
      </c>
      <c r="I285" s="547"/>
    </row>
    <row r="286" spans="1:9">
      <c r="A286" s="549" t="str">
        <f>A$321</f>
        <v>heat production, at heat pump 30kW, allocation exergy</v>
      </c>
      <c r="B286" s="553">
        <v>6.4102564102564097E-2</v>
      </c>
      <c r="C286" s="549" t="str">
        <f>C$321</f>
        <v>heat, central or small-scale, other than natural gas</v>
      </c>
      <c r="D286" s="549" t="str">
        <f t="shared" ref="D286:E286" si="10">D$321</f>
        <v>DK</v>
      </c>
      <c r="E286" s="549" t="str">
        <f t="shared" si="10"/>
        <v>megajoule</v>
      </c>
      <c r="F286" s="547"/>
      <c r="G286" s="547" t="s">
        <v>18</v>
      </c>
      <c r="H286" s="547" t="str">
        <f t="shared" ref="H286:H287" si="11">$B$1</f>
        <v>case1_apos</v>
      </c>
      <c r="I286" s="547"/>
    </row>
    <row r="287" spans="1:9">
      <c r="A287" s="549" t="str">
        <f>A$333</f>
        <v>heat production, solar</v>
      </c>
      <c r="B287" s="553">
        <v>3.8461538461538498E-2</v>
      </c>
      <c r="C287" s="549" t="str">
        <f>C$333</f>
        <v>heat, solar</v>
      </c>
      <c r="D287" s="549" t="str">
        <f t="shared" ref="D287:E287" si="12">D$333</f>
        <v>DK</v>
      </c>
      <c r="E287" s="549" t="str">
        <f t="shared" si="12"/>
        <v>megajoule</v>
      </c>
      <c r="F287" s="547"/>
      <c r="G287" s="547" t="s">
        <v>18</v>
      </c>
      <c r="H287" s="547" t="str">
        <f t="shared" si="11"/>
        <v>case1_apos</v>
      </c>
      <c r="I287" s="547"/>
    </row>
    <row r="289" spans="1:9" ht="15.75">
      <c r="A289" s="247" t="s">
        <v>4</v>
      </c>
      <c r="B289" s="554" t="s">
        <v>159</v>
      </c>
      <c r="C289" s="249"/>
      <c r="D289" s="250"/>
      <c r="E289" s="249"/>
      <c r="F289" s="251"/>
      <c r="G289" s="249"/>
      <c r="H289" s="249"/>
      <c r="I289" s="249"/>
    </row>
    <row r="290" spans="1:9">
      <c r="A290" s="252" t="s">
        <v>5</v>
      </c>
      <c r="B290" s="253">
        <v>1</v>
      </c>
      <c r="C290" s="249"/>
      <c r="D290" s="249"/>
      <c r="E290" s="249"/>
      <c r="F290" s="251"/>
      <c r="G290" s="249"/>
      <c r="H290" s="249"/>
      <c r="I290" s="249"/>
    </row>
    <row r="291" spans="1:9">
      <c r="A291" s="252" t="s">
        <v>6</v>
      </c>
      <c r="B291" s="555" t="s">
        <v>160</v>
      </c>
      <c r="C291" s="249"/>
      <c r="D291" s="249"/>
      <c r="E291" s="249"/>
      <c r="F291" s="251"/>
      <c r="G291" s="249"/>
      <c r="H291" s="249"/>
      <c r="I291" s="249"/>
    </row>
    <row r="292" spans="1:9">
      <c r="A292" s="252" t="s">
        <v>7</v>
      </c>
      <c r="B292" s="253" t="s">
        <v>26</v>
      </c>
      <c r="C292" s="249"/>
      <c r="D292" s="249"/>
      <c r="E292" s="249"/>
      <c r="F292" s="251"/>
      <c r="G292" s="249"/>
      <c r="H292" s="249"/>
      <c r="I292" s="249"/>
    </row>
    <row r="293" spans="1:9">
      <c r="A293" s="252" t="s">
        <v>9</v>
      </c>
      <c r="B293" s="260" t="s">
        <v>27</v>
      </c>
      <c r="C293" s="249"/>
      <c r="D293" s="249"/>
      <c r="E293" s="249"/>
      <c r="F293" s="251"/>
      <c r="G293" s="249"/>
      <c r="H293" s="249"/>
      <c r="I293" s="249"/>
    </row>
    <row r="294" spans="1:9" ht="15.75">
      <c r="A294" s="257" t="s">
        <v>10</v>
      </c>
      <c r="B294" s="556"/>
      <c r="C294" s="257"/>
      <c r="D294" s="257"/>
      <c r="E294" s="257"/>
      <c r="F294" s="251"/>
      <c r="G294" s="257"/>
      <c r="H294" s="257"/>
      <c r="I294" s="257"/>
    </row>
    <row r="295" spans="1:9" ht="15.75">
      <c r="A295" s="257" t="s">
        <v>11</v>
      </c>
      <c r="B295" s="556" t="s">
        <v>12</v>
      </c>
      <c r="C295" s="257" t="s">
        <v>6</v>
      </c>
      <c r="D295" s="257" t="s">
        <v>7</v>
      </c>
      <c r="E295" s="257" t="s">
        <v>9</v>
      </c>
      <c r="F295" s="259" t="s">
        <v>13</v>
      </c>
      <c r="G295" s="257" t="s">
        <v>14</v>
      </c>
      <c r="H295" s="257" t="s">
        <v>15</v>
      </c>
      <c r="I295" s="257" t="s">
        <v>172</v>
      </c>
    </row>
    <row r="296" spans="1:9">
      <c r="A296" s="256" t="str">
        <f>B289</f>
        <v xml:space="preserve">assembly of aluminium container </v>
      </c>
      <c r="B296" s="260">
        <f>B290</f>
        <v>1</v>
      </c>
      <c r="C296" s="256" t="str">
        <f>B291</f>
        <v>assembly process</v>
      </c>
      <c r="D296" s="256" t="str">
        <f>B292</f>
        <v>RER</v>
      </c>
      <c r="E296" s="256" t="str">
        <f>B293</f>
        <v>kilogram</v>
      </c>
      <c r="F296" s="251"/>
      <c r="G296" s="249" t="s">
        <v>16</v>
      </c>
      <c r="H296" s="256" t="str">
        <f>$B$1</f>
        <v>case1_apos</v>
      </c>
      <c r="I296" s="256"/>
    </row>
    <row r="297" spans="1:9">
      <c r="A297" s="261" t="s">
        <v>156</v>
      </c>
      <c r="B297" s="262">
        <f>29.9606978647957/57.9</f>
        <v>0.51745592167177379</v>
      </c>
      <c r="C297" s="263" t="s">
        <v>153</v>
      </c>
      <c r="D297" s="264" t="s">
        <v>26</v>
      </c>
      <c r="E297" s="264" t="s">
        <v>40</v>
      </c>
      <c r="F297" s="264"/>
      <c r="G297" s="263" t="s">
        <v>18</v>
      </c>
      <c r="H297" s="263" t="s">
        <v>28</v>
      </c>
      <c r="I297" s="263"/>
    </row>
    <row r="298" spans="1:9">
      <c r="A298" s="251" t="s">
        <v>157</v>
      </c>
      <c r="B298" s="265">
        <f>4.828916289625E-09/57.9+2.16545429809825E-08/57.9</f>
        <v>4.5739998740254746E-10</v>
      </c>
      <c r="C298" s="251" t="s">
        <v>154</v>
      </c>
      <c r="D298" s="251" t="s">
        <v>26</v>
      </c>
      <c r="E298" s="264" t="s">
        <v>27</v>
      </c>
      <c r="F298" s="251"/>
      <c r="G298" s="251" t="s">
        <v>18</v>
      </c>
      <c r="H298" s="263" t="s">
        <v>28</v>
      </c>
      <c r="I298" s="263"/>
    </row>
    <row r="299" spans="1:9">
      <c r="A299" s="251" t="s">
        <v>158</v>
      </c>
      <c r="B299" s="265">
        <f>2.64834592706075E-08/57.9</f>
        <v>4.5739998740254751E-10</v>
      </c>
      <c r="C299" s="251" t="s">
        <v>155</v>
      </c>
      <c r="D299" s="251" t="s">
        <v>8</v>
      </c>
      <c r="E299" s="264" t="s">
        <v>9</v>
      </c>
      <c r="F299" s="251"/>
      <c r="G299" s="251" t="s">
        <v>18</v>
      </c>
      <c r="H299" s="263" t="s">
        <v>28</v>
      </c>
      <c r="I299" s="263"/>
    </row>
    <row r="301" spans="1:9" ht="15.75">
      <c r="A301" s="201" t="s">
        <v>4</v>
      </c>
      <c r="B301" s="557" t="s">
        <v>163</v>
      </c>
      <c r="C301" s="203"/>
      <c r="D301" s="204"/>
      <c r="E301" s="203"/>
      <c r="F301" s="205"/>
      <c r="G301" s="203"/>
      <c r="H301" s="203"/>
      <c r="I301" s="203"/>
    </row>
    <row r="302" spans="1:9">
      <c r="A302" s="206" t="s">
        <v>5</v>
      </c>
      <c r="B302" s="207">
        <v>1</v>
      </c>
      <c r="C302" s="203"/>
      <c r="D302" s="203"/>
      <c r="E302" s="203"/>
      <c r="F302" s="205"/>
      <c r="G302" s="203"/>
      <c r="H302" s="203"/>
      <c r="I302" s="203"/>
    </row>
    <row r="303" spans="1:9">
      <c r="A303" s="206" t="s">
        <v>6</v>
      </c>
      <c r="B303" s="558" t="s">
        <v>163</v>
      </c>
      <c r="C303" s="203"/>
      <c r="D303" s="203"/>
      <c r="E303" s="203"/>
      <c r="F303" s="205"/>
      <c r="G303" s="203"/>
      <c r="H303" s="203"/>
      <c r="I303" s="203"/>
    </row>
    <row r="304" spans="1:9">
      <c r="A304" s="206" t="s">
        <v>7</v>
      </c>
      <c r="B304" s="207" t="s">
        <v>26</v>
      </c>
      <c r="C304" s="203"/>
      <c r="D304" s="203"/>
      <c r="E304" s="203"/>
      <c r="F304" s="205"/>
      <c r="G304" s="203"/>
      <c r="H304" s="203"/>
      <c r="I304" s="203"/>
    </row>
    <row r="305" spans="1:9">
      <c r="A305" s="206" t="s">
        <v>9</v>
      </c>
      <c r="B305" s="214" t="s">
        <v>27</v>
      </c>
      <c r="C305" s="203"/>
      <c r="D305" s="203"/>
      <c r="E305" s="203"/>
      <c r="F305" s="205"/>
      <c r="G305" s="203"/>
      <c r="H305" s="203"/>
      <c r="I305" s="203"/>
    </row>
    <row r="306" spans="1:9" ht="15.75">
      <c r="A306" s="211" t="s">
        <v>10</v>
      </c>
      <c r="B306" s="559"/>
      <c r="C306" s="211"/>
      <c r="D306" s="211"/>
      <c r="E306" s="211"/>
      <c r="F306" s="205"/>
      <c r="G306" s="211"/>
      <c r="H306" s="211"/>
      <c r="I306" s="211"/>
    </row>
    <row r="307" spans="1:9" ht="15.75">
      <c r="A307" s="211" t="s">
        <v>11</v>
      </c>
      <c r="B307" s="559" t="s">
        <v>12</v>
      </c>
      <c r="C307" s="211" t="s">
        <v>6</v>
      </c>
      <c r="D307" s="211" t="s">
        <v>7</v>
      </c>
      <c r="E307" s="211" t="s">
        <v>9</v>
      </c>
      <c r="F307" s="213" t="s">
        <v>13</v>
      </c>
      <c r="G307" s="211" t="s">
        <v>14</v>
      </c>
      <c r="H307" s="211" t="s">
        <v>15</v>
      </c>
      <c r="I307" s="211" t="s">
        <v>172</v>
      </c>
    </row>
    <row r="308" spans="1:9">
      <c r="A308" s="210" t="str">
        <f>B301</f>
        <v>steel recycling</v>
      </c>
      <c r="B308" s="214">
        <f>B302</f>
        <v>1</v>
      </c>
      <c r="C308" s="210" t="str">
        <f>B303</f>
        <v>steel recycling</v>
      </c>
      <c r="D308" s="210" t="str">
        <f>B304</f>
        <v>RER</v>
      </c>
      <c r="E308" s="210" t="str">
        <f>B305</f>
        <v>kilogram</v>
      </c>
      <c r="F308" s="205"/>
      <c r="G308" s="203" t="s">
        <v>16</v>
      </c>
      <c r="H308" s="210" t="str">
        <f>$B$1</f>
        <v>case1_apos</v>
      </c>
      <c r="I308" s="210"/>
    </row>
    <row r="309" spans="1:9">
      <c r="A309" s="269" t="s">
        <v>164</v>
      </c>
      <c r="B309" s="270">
        <v>1</v>
      </c>
      <c r="C309" s="202" t="s">
        <v>165</v>
      </c>
      <c r="D309" s="218" t="s">
        <v>26</v>
      </c>
      <c r="E309" s="218" t="s">
        <v>27</v>
      </c>
      <c r="F309" s="218"/>
      <c r="G309" s="202" t="s">
        <v>18</v>
      </c>
      <c r="H309" s="202" t="s">
        <v>28</v>
      </c>
      <c r="I309" s="202"/>
    </row>
    <row r="310" spans="1:9">
      <c r="A310" s="205" t="s">
        <v>167</v>
      </c>
      <c r="B310" s="271">
        <v>-0.26470798457675399</v>
      </c>
      <c r="C310" s="205" t="s">
        <v>166</v>
      </c>
      <c r="D310" s="205" t="s">
        <v>8</v>
      </c>
      <c r="E310" s="218" t="s">
        <v>27</v>
      </c>
      <c r="F310" s="205"/>
      <c r="G310" s="205" t="s">
        <v>18</v>
      </c>
      <c r="H310" s="202" t="s">
        <v>28</v>
      </c>
      <c r="I310" s="202"/>
    </row>
    <row r="311" spans="1:9">
      <c r="A311" s="205" t="s">
        <v>169</v>
      </c>
      <c r="B311" s="271">
        <v>-0.31999756361513099</v>
      </c>
      <c r="C311" s="205" t="s">
        <v>168</v>
      </c>
      <c r="D311" s="205" t="s">
        <v>8</v>
      </c>
      <c r="E311" s="218" t="s">
        <v>27</v>
      </c>
      <c r="F311" s="205"/>
      <c r="G311" s="205" t="s">
        <v>18</v>
      </c>
      <c r="H311" s="202" t="s">
        <v>28</v>
      </c>
      <c r="I311" s="202"/>
    </row>
    <row r="312" spans="1:9">
      <c r="A312" s="205" t="s">
        <v>171</v>
      </c>
      <c r="B312" s="271">
        <v>-0.55078580644868103</v>
      </c>
      <c r="C312" s="205" t="s">
        <v>170</v>
      </c>
      <c r="D312" s="205" t="s">
        <v>26</v>
      </c>
      <c r="E312" s="218" t="s">
        <v>27</v>
      </c>
      <c r="F312" s="205"/>
      <c r="G312" s="205" t="s">
        <v>18</v>
      </c>
      <c r="H312" s="202" t="s">
        <v>28</v>
      </c>
      <c r="I312" s="202"/>
    </row>
    <row r="314" spans="1:9" ht="15.75">
      <c r="A314" s="461" t="s">
        <v>4</v>
      </c>
      <c r="B314" s="462" t="s">
        <v>150</v>
      </c>
      <c r="C314" s="463"/>
      <c r="D314" s="463"/>
      <c r="E314" s="463"/>
      <c r="F314" s="463"/>
      <c r="G314" s="463"/>
      <c r="H314" s="463"/>
      <c r="I314" s="463"/>
    </row>
    <row r="315" spans="1:9">
      <c r="A315" s="463" t="s">
        <v>5</v>
      </c>
      <c r="B315" s="464">
        <v>1</v>
      </c>
      <c r="C315" s="463"/>
      <c r="D315" s="463"/>
      <c r="E315" s="463"/>
      <c r="F315" s="463"/>
      <c r="G315" s="463"/>
      <c r="H315" s="463"/>
      <c r="I315" s="463"/>
    </row>
    <row r="316" spans="1:9">
      <c r="A316" s="463" t="s">
        <v>6</v>
      </c>
      <c r="B316" s="465" t="s">
        <v>75</v>
      </c>
      <c r="C316" s="463"/>
      <c r="D316" s="463"/>
      <c r="E316" s="463"/>
      <c r="F316" s="463"/>
      <c r="G316" s="463"/>
      <c r="H316" s="463"/>
      <c r="I316" s="463"/>
    </row>
    <row r="317" spans="1:9">
      <c r="A317" s="463" t="s">
        <v>7</v>
      </c>
      <c r="B317" s="465" t="s">
        <v>39</v>
      </c>
      <c r="C317" s="463"/>
      <c r="D317" s="463"/>
      <c r="E317" s="463"/>
      <c r="F317" s="463"/>
      <c r="G317" s="463"/>
      <c r="H317" s="463"/>
      <c r="I317" s="463"/>
    </row>
    <row r="318" spans="1:9">
      <c r="A318" s="463" t="s">
        <v>9</v>
      </c>
      <c r="B318" s="465" t="s">
        <v>42</v>
      </c>
      <c r="C318" s="463"/>
      <c r="D318" s="463"/>
      <c r="E318" s="463"/>
      <c r="F318" s="463"/>
      <c r="G318" s="463"/>
      <c r="H318" s="463"/>
      <c r="I318" s="463"/>
    </row>
    <row r="319" spans="1:9" ht="15.75">
      <c r="A319" s="461" t="s">
        <v>10</v>
      </c>
      <c r="B319" s="465"/>
      <c r="C319" s="463"/>
      <c r="D319" s="463"/>
      <c r="E319" s="463"/>
      <c r="F319" s="463"/>
      <c r="G319" s="463"/>
      <c r="H319" s="463"/>
      <c r="I319" s="463"/>
    </row>
    <row r="320" spans="1:9" ht="15.75">
      <c r="A320" s="466" t="s">
        <v>11</v>
      </c>
      <c r="B320" s="467" t="s">
        <v>12</v>
      </c>
      <c r="C320" s="466" t="s">
        <v>6</v>
      </c>
      <c r="D320" s="466" t="s">
        <v>7</v>
      </c>
      <c r="E320" s="466" t="s">
        <v>9</v>
      </c>
      <c r="F320" s="468" t="s">
        <v>13</v>
      </c>
      <c r="G320" s="466" t="s">
        <v>14</v>
      </c>
      <c r="H320" s="466" t="s">
        <v>15</v>
      </c>
      <c r="I320" s="466" t="s">
        <v>172</v>
      </c>
    </row>
    <row r="321" spans="1:9">
      <c r="A321" s="465" t="str">
        <f>B314</f>
        <v>heat production, at heat pump 30kW, allocation exergy</v>
      </c>
      <c r="B321" s="465">
        <f>B315</f>
        <v>1</v>
      </c>
      <c r="C321" s="465" t="str">
        <f>B316</f>
        <v>heat, central or small-scale, other than natural gas</v>
      </c>
      <c r="D321" s="465" t="str">
        <f>B317</f>
        <v>DK</v>
      </c>
      <c r="E321" s="465" t="str">
        <f>B318</f>
        <v>megajoule</v>
      </c>
      <c r="F321" s="463"/>
      <c r="G321" s="463" t="s">
        <v>16</v>
      </c>
      <c r="H321" s="463" t="str">
        <f t="shared" ref="H321" si="13">$B$1</f>
        <v>case1_apos</v>
      </c>
      <c r="I321" s="463" t="s">
        <v>177</v>
      </c>
    </row>
    <row r="322" spans="1:9">
      <c r="A322" s="463" t="s">
        <v>69</v>
      </c>
      <c r="B322" s="465">
        <v>6.1699999999999998E-2</v>
      </c>
      <c r="C322" s="463" t="s">
        <v>70</v>
      </c>
      <c r="D322" s="463" t="s">
        <v>39</v>
      </c>
      <c r="E322" s="463" t="s">
        <v>40</v>
      </c>
      <c r="F322" s="463"/>
      <c r="G322" s="463" t="s">
        <v>18</v>
      </c>
      <c r="H322" s="463" t="s">
        <v>28</v>
      </c>
      <c r="I322" s="463"/>
    </row>
    <row r="323" spans="1:9">
      <c r="A323" s="463" t="s">
        <v>152</v>
      </c>
      <c r="B323" s="469">
        <v>3.47E-8</v>
      </c>
      <c r="C323" s="463" t="s">
        <v>151</v>
      </c>
      <c r="D323" s="463" t="s">
        <v>8</v>
      </c>
      <c r="E323" s="463" t="s">
        <v>9</v>
      </c>
      <c r="F323" s="463"/>
      <c r="G323" s="463" t="s">
        <v>18</v>
      </c>
      <c r="H323" s="463" t="s">
        <v>28</v>
      </c>
      <c r="I323" s="463"/>
    </row>
    <row r="324" spans="1:9">
      <c r="A324" s="463" t="s">
        <v>176</v>
      </c>
      <c r="B324" s="469">
        <v>3.9299999999999999E-7</v>
      </c>
      <c r="C324" s="463"/>
      <c r="D324" s="463"/>
      <c r="E324" s="463" t="s">
        <v>27</v>
      </c>
      <c r="F324" s="463" t="s">
        <v>191</v>
      </c>
      <c r="G324" s="560" t="s">
        <v>67</v>
      </c>
      <c r="H324" s="463" t="s">
        <v>68</v>
      </c>
      <c r="I324" s="463"/>
    </row>
    <row r="326" spans="1:9" ht="15.75">
      <c r="A326" s="470" t="s">
        <v>4</v>
      </c>
      <c r="B326" s="471" t="s">
        <v>193</v>
      </c>
      <c r="C326" s="472"/>
      <c r="D326" s="472"/>
      <c r="E326" s="472"/>
      <c r="F326" s="472"/>
      <c r="G326" s="472"/>
      <c r="H326" s="472"/>
      <c r="I326" s="472"/>
    </row>
    <row r="327" spans="1:9">
      <c r="A327" s="472" t="s">
        <v>5</v>
      </c>
      <c r="B327" s="473">
        <v>1</v>
      </c>
      <c r="C327" s="472"/>
      <c r="D327" s="472"/>
      <c r="E327" s="472"/>
      <c r="F327" s="472"/>
      <c r="G327" s="472"/>
      <c r="H327" s="472"/>
      <c r="I327" s="472"/>
    </row>
    <row r="328" spans="1:9">
      <c r="A328" s="472" t="s">
        <v>6</v>
      </c>
      <c r="B328" s="474" t="s">
        <v>194</v>
      </c>
      <c r="C328" s="472"/>
      <c r="D328" s="472"/>
      <c r="E328" s="472"/>
      <c r="F328" s="472"/>
      <c r="G328" s="472"/>
      <c r="H328" s="472"/>
      <c r="I328" s="472"/>
    </row>
    <row r="329" spans="1:9">
      <c r="A329" s="472" t="s">
        <v>7</v>
      </c>
      <c r="B329" s="474" t="s">
        <v>39</v>
      </c>
      <c r="C329" s="472"/>
      <c r="D329" s="472"/>
      <c r="E329" s="472"/>
      <c r="F329" s="472"/>
      <c r="G329" s="472"/>
      <c r="H329" s="472"/>
      <c r="I329" s="472"/>
    </row>
    <row r="330" spans="1:9">
      <c r="A330" s="472" t="s">
        <v>9</v>
      </c>
      <c r="B330" s="474" t="s">
        <v>42</v>
      </c>
      <c r="C330" s="472"/>
      <c r="D330" s="472"/>
      <c r="E330" s="472"/>
      <c r="F330" s="472"/>
      <c r="G330" s="472"/>
      <c r="H330" s="472"/>
      <c r="I330" s="472"/>
    </row>
    <row r="331" spans="1:9" ht="15.75">
      <c r="A331" s="470" t="s">
        <v>10</v>
      </c>
      <c r="B331" s="474"/>
      <c r="C331" s="472"/>
      <c r="D331" s="472"/>
      <c r="E331" s="472"/>
      <c r="F331" s="472"/>
      <c r="G331" s="472"/>
      <c r="H331" s="472"/>
      <c r="I331" s="472"/>
    </row>
    <row r="332" spans="1:9" ht="15.75">
      <c r="A332" s="475" t="s">
        <v>11</v>
      </c>
      <c r="B332" s="476" t="s">
        <v>12</v>
      </c>
      <c r="C332" s="475" t="s">
        <v>6</v>
      </c>
      <c r="D332" s="475" t="s">
        <v>7</v>
      </c>
      <c r="E332" s="475" t="s">
        <v>9</v>
      </c>
      <c r="F332" s="477" t="s">
        <v>13</v>
      </c>
      <c r="G332" s="475" t="s">
        <v>14</v>
      </c>
      <c r="H332" s="475" t="s">
        <v>15</v>
      </c>
      <c r="I332" s="475" t="s">
        <v>172</v>
      </c>
    </row>
    <row r="333" spans="1:9">
      <c r="A333" s="474" t="str">
        <f>B326</f>
        <v>heat production, solar</v>
      </c>
      <c r="B333" s="474">
        <f>B327</f>
        <v>1</v>
      </c>
      <c r="C333" s="474" t="str">
        <f>B328</f>
        <v>heat, solar</v>
      </c>
      <c r="D333" s="474" t="str">
        <f>B329</f>
        <v>DK</v>
      </c>
      <c r="E333" s="474" t="str">
        <f>B330</f>
        <v>megajoule</v>
      </c>
      <c r="F333" s="472"/>
      <c r="G333" s="472" t="s">
        <v>16</v>
      </c>
      <c r="H333" s="472" t="str">
        <f t="shared" ref="H333" si="14">$B$1</f>
        <v>case1_apos</v>
      </c>
      <c r="I333" s="472" t="s">
        <v>177</v>
      </c>
    </row>
    <row r="334" spans="1:9">
      <c r="A334" s="472" t="s">
        <v>69</v>
      </c>
      <c r="B334" s="478">
        <v>1.5579000000000001E-3</v>
      </c>
      <c r="C334" s="472" t="s">
        <v>70</v>
      </c>
      <c r="D334" s="472" t="s">
        <v>39</v>
      </c>
      <c r="E334" s="472" t="s">
        <v>40</v>
      </c>
      <c r="F334" s="472"/>
      <c r="G334" s="472" t="s">
        <v>18</v>
      </c>
      <c r="H334" s="472" t="s">
        <v>28</v>
      </c>
      <c r="I334" s="472"/>
    </row>
    <row r="335" spans="1:9">
      <c r="A335" s="472" t="s">
        <v>71</v>
      </c>
      <c r="B335" s="478">
        <v>2.5707000000000001E-7</v>
      </c>
      <c r="C335" s="472" t="s">
        <v>72</v>
      </c>
      <c r="D335" s="472" t="s">
        <v>33</v>
      </c>
      <c r="E335" s="472" t="s">
        <v>9</v>
      </c>
      <c r="F335" s="472"/>
      <c r="G335" s="472" t="s">
        <v>18</v>
      </c>
      <c r="H335" s="472" t="s">
        <v>28</v>
      </c>
      <c r="I335" s="472"/>
    </row>
    <row r="336" spans="1:9">
      <c r="A336" s="472" t="s">
        <v>66</v>
      </c>
      <c r="B336" s="474">
        <v>1.1315</v>
      </c>
      <c r="C336" s="472"/>
      <c r="D336" s="472"/>
      <c r="E336" s="472" t="s">
        <v>42</v>
      </c>
      <c r="F336" s="472" t="s">
        <v>192</v>
      </c>
      <c r="G336" s="561" t="s">
        <v>67</v>
      </c>
      <c r="H336" s="472" t="s">
        <v>68</v>
      </c>
      <c r="I336" s="472"/>
    </row>
    <row r="338" spans="1:9" ht="15.75">
      <c r="A338" s="479" t="s">
        <v>4</v>
      </c>
      <c r="B338" s="480" t="s">
        <v>178</v>
      </c>
      <c r="C338" s="481"/>
      <c r="D338" s="481"/>
      <c r="E338" s="481"/>
      <c r="F338" s="481"/>
      <c r="G338" s="481"/>
      <c r="H338" s="481"/>
      <c r="I338" s="481"/>
    </row>
    <row r="339" spans="1:9">
      <c r="A339" s="481" t="s">
        <v>5</v>
      </c>
      <c r="B339" s="482">
        <v>1</v>
      </c>
      <c r="C339" s="481"/>
      <c r="D339" s="481"/>
      <c r="E339" s="481"/>
      <c r="F339" s="481"/>
      <c r="G339" s="481"/>
      <c r="H339" s="481"/>
      <c r="I339" s="481"/>
    </row>
    <row r="340" spans="1:9">
      <c r="A340" s="481" t="s">
        <v>6</v>
      </c>
      <c r="B340" s="483" t="s">
        <v>179</v>
      </c>
      <c r="C340" s="481"/>
      <c r="D340" s="481"/>
      <c r="E340" s="481"/>
      <c r="F340" s="481"/>
      <c r="G340" s="481"/>
      <c r="H340" s="481"/>
      <c r="I340" s="481"/>
    </row>
    <row r="341" spans="1:9">
      <c r="A341" s="481" t="s">
        <v>7</v>
      </c>
      <c r="B341" s="483" t="s">
        <v>39</v>
      </c>
      <c r="C341" s="481"/>
      <c r="D341" s="481"/>
      <c r="E341" s="481"/>
      <c r="F341" s="481"/>
      <c r="G341" s="481"/>
      <c r="H341" s="481"/>
      <c r="I341" s="481"/>
    </row>
    <row r="342" spans="1:9">
      <c r="A342" s="481" t="s">
        <v>9</v>
      </c>
      <c r="B342" s="483" t="s">
        <v>42</v>
      </c>
      <c r="C342" s="481"/>
      <c r="D342" s="481"/>
      <c r="E342" s="481"/>
      <c r="F342" s="481"/>
      <c r="G342" s="481"/>
      <c r="H342" s="481"/>
      <c r="I342" s="481"/>
    </row>
    <row r="343" spans="1:9" ht="15.75">
      <c r="A343" s="479" t="s">
        <v>10</v>
      </c>
      <c r="B343" s="483"/>
      <c r="C343" s="481"/>
      <c r="D343" s="481"/>
      <c r="E343" s="481"/>
      <c r="F343" s="481"/>
      <c r="G343" s="481"/>
      <c r="H343" s="481"/>
      <c r="I343" s="481"/>
    </row>
    <row r="344" spans="1:9" ht="15.75">
      <c r="A344" s="484" t="s">
        <v>11</v>
      </c>
      <c r="B344" s="485" t="s">
        <v>12</v>
      </c>
      <c r="C344" s="484" t="s">
        <v>6</v>
      </c>
      <c r="D344" s="484" t="s">
        <v>7</v>
      </c>
      <c r="E344" s="484" t="s">
        <v>9</v>
      </c>
      <c r="F344" s="486" t="s">
        <v>13</v>
      </c>
      <c r="G344" s="484" t="s">
        <v>14</v>
      </c>
      <c r="H344" s="484" t="s">
        <v>15</v>
      </c>
      <c r="I344" s="484" t="s">
        <v>172</v>
      </c>
    </row>
    <row r="345" spans="1:9">
      <c r="A345" s="483" t="str">
        <f>B338</f>
        <v>heat and power co-generation, bio gas, conventional power plant, 100MW electrical</v>
      </c>
      <c r="B345" s="483">
        <f>B339</f>
        <v>1</v>
      </c>
      <c r="C345" s="483" t="str">
        <f>B340</f>
        <v>heat, district or industrial, bio gas</v>
      </c>
      <c r="D345" s="483" t="str">
        <f>B341</f>
        <v>DK</v>
      </c>
      <c r="E345" s="483" t="str">
        <f>B342</f>
        <v>megajoule</v>
      </c>
      <c r="F345" s="481"/>
      <c r="G345" s="481" t="s">
        <v>16</v>
      </c>
      <c r="H345" s="481" t="str">
        <f t="shared" ref="H345" si="15">$B$1</f>
        <v>case1_apos</v>
      </c>
      <c r="I345" s="481" t="s">
        <v>177</v>
      </c>
    </row>
    <row r="346" spans="1:9">
      <c r="A346" s="481" t="s">
        <v>173</v>
      </c>
      <c r="B346" s="483">
        <v>1</v>
      </c>
      <c r="C346" s="481" t="s">
        <v>74</v>
      </c>
      <c r="D346" s="481" t="s">
        <v>39</v>
      </c>
      <c r="E346" s="483" t="s">
        <v>42</v>
      </c>
      <c r="F346" s="481"/>
      <c r="G346" s="481" t="s">
        <v>18</v>
      </c>
      <c r="H346" s="481" t="s">
        <v>28</v>
      </c>
      <c r="I346" s="481"/>
    </row>
    <row r="347" spans="1:9">
      <c r="A347" s="481" t="s">
        <v>181</v>
      </c>
      <c r="B347" s="483">
        <f>-0.0123797167117415</f>
        <v>-1.23797167117415E-2</v>
      </c>
      <c r="C347" s="481" t="s">
        <v>180</v>
      </c>
      <c r="D347" s="481" t="s">
        <v>39</v>
      </c>
      <c r="E347" s="481" t="s">
        <v>105</v>
      </c>
      <c r="F347" s="481"/>
      <c r="G347" s="481" t="s">
        <v>18</v>
      </c>
      <c r="H347" s="481" t="s">
        <v>28</v>
      </c>
      <c r="I347" s="481" t="s">
        <v>185</v>
      </c>
    </row>
    <row r="348" spans="1:9">
      <c r="A348" s="481" t="s">
        <v>183</v>
      </c>
      <c r="B348" s="483">
        <f>36/22.73*ABS(B347)</f>
        <v>1.9607118417188471E-2</v>
      </c>
      <c r="C348" s="481" t="s">
        <v>182</v>
      </c>
      <c r="D348" s="481" t="s">
        <v>184</v>
      </c>
      <c r="E348" s="481" t="s">
        <v>105</v>
      </c>
      <c r="F348" s="481"/>
      <c r="G348" s="481" t="s">
        <v>18</v>
      </c>
      <c r="H348" s="481" t="s">
        <v>28</v>
      </c>
      <c r="I348" s="481" t="s">
        <v>186</v>
      </c>
    </row>
    <row r="349" spans="1:9">
      <c r="A349" s="481" t="s">
        <v>199</v>
      </c>
      <c r="B349" s="483">
        <v>-2.3798767406651801E-2</v>
      </c>
      <c r="C349" s="481"/>
      <c r="D349" s="481"/>
      <c r="E349" s="481" t="s">
        <v>27</v>
      </c>
      <c r="F349" s="481" t="s">
        <v>201</v>
      </c>
      <c r="G349" s="481" t="s">
        <v>67</v>
      </c>
      <c r="H349" s="481" t="s">
        <v>68</v>
      </c>
      <c r="I349" s="481"/>
    </row>
    <row r="350" spans="1:9">
      <c r="A350" s="481" t="s">
        <v>200</v>
      </c>
      <c r="B350" s="589">
        <v>-8.9133960324538801E-6</v>
      </c>
      <c r="C350" s="481"/>
      <c r="D350" s="481"/>
      <c r="E350" s="481" t="s">
        <v>27</v>
      </c>
      <c r="F350" s="481" t="s">
        <v>201</v>
      </c>
      <c r="G350" s="481" t="s">
        <v>67</v>
      </c>
      <c r="H350" s="481" t="s">
        <v>68</v>
      </c>
      <c r="I350" s="481"/>
    </row>
    <row r="352" spans="1:9">
      <c r="B352" s="56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A505-1D17-4E8B-8A2A-C03874A6F184}">
  <dimension ref="A1:J413"/>
  <sheetViews>
    <sheetView zoomScale="85" zoomScaleNormal="85" workbookViewId="0">
      <selection activeCell="B52" sqref="B52"/>
    </sheetView>
  </sheetViews>
  <sheetFormatPr defaultRowHeight="15"/>
  <cols>
    <col min="1" max="1" width="83.375" style="129" bestFit="1" customWidth="1"/>
    <col min="2" max="3" width="53.875" style="129" bestFit="1" customWidth="1"/>
    <col min="4" max="4" width="24.875" style="129" bestFit="1" customWidth="1"/>
    <col min="5" max="5" width="12.625" style="129" bestFit="1" customWidth="1"/>
    <col min="6" max="6" width="26.25" style="129" bestFit="1" customWidth="1"/>
    <col min="7" max="8" width="12.875" style="129" bestFit="1" customWidth="1"/>
    <col min="9" max="9" width="40.125" style="129" bestFit="1" customWidth="1"/>
    <col min="10" max="10" width="29.625" style="129" bestFit="1" customWidth="1"/>
    <col min="11" max="11" width="9.75" style="129" bestFit="1" customWidth="1"/>
    <col min="12" max="12" width="51" style="129" bestFit="1" customWidth="1"/>
    <col min="13" max="16384" width="9" style="129"/>
  </cols>
  <sheetData>
    <row r="1" spans="1:9" ht="15.75">
      <c r="A1" s="1" t="s">
        <v>0</v>
      </c>
      <c r="B1" s="2" t="s">
        <v>1</v>
      </c>
    </row>
    <row r="3" spans="1:9" ht="15.75">
      <c r="A3" s="3" t="s">
        <v>4</v>
      </c>
      <c r="B3" s="4" t="s">
        <v>17</v>
      </c>
      <c r="C3" s="5"/>
      <c r="D3" s="6"/>
      <c r="E3" s="5"/>
      <c r="F3" s="7"/>
      <c r="G3" s="5"/>
      <c r="H3" s="5"/>
      <c r="I3" s="5"/>
    </row>
    <row r="4" spans="1:9">
      <c r="A4" s="8" t="s">
        <v>5</v>
      </c>
      <c r="B4" s="9">
        <v>1</v>
      </c>
      <c r="C4" s="5"/>
      <c r="D4" s="5"/>
      <c r="E4" s="5"/>
      <c r="F4" s="7"/>
      <c r="G4" s="5"/>
      <c r="H4" s="5"/>
      <c r="I4" s="5"/>
    </row>
    <row r="5" spans="1:9">
      <c r="A5" s="8" t="s">
        <v>6</v>
      </c>
      <c r="B5" s="10" t="s">
        <v>135</v>
      </c>
      <c r="C5" s="5"/>
      <c r="D5" s="5"/>
      <c r="E5" s="5"/>
      <c r="F5" s="7"/>
      <c r="G5" s="5"/>
      <c r="H5" s="5"/>
      <c r="I5" s="5"/>
    </row>
    <row r="6" spans="1:9">
      <c r="A6" s="8" t="s">
        <v>7</v>
      </c>
      <c r="B6" s="11" t="s">
        <v>8</v>
      </c>
      <c r="C6" s="5"/>
      <c r="D6" s="5"/>
      <c r="E6" s="5"/>
      <c r="F6" s="7"/>
      <c r="G6" s="5"/>
      <c r="H6" s="5"/>
      <c r="I6" s="5"/>
    </row>
    <row r="7" spans="1:9">
      <c r="A7" s="8" t="s">
        <v>9</v>
      </c>
      <c r="B7" s="12" t="s">
        <v>9</v>
      </c>
      <c r="C7" s="5"/>
      <c r="D7" s="5"/>
      <c r="E7" s="5"/>
      <c r="F7" s="7"/>
      <c r="G7" s="5"/>
      <c r="H7" s="5"/>
      <c r="I7" s="5"/>
    </row>
    <row r="8" spans="1:9" ht="15.75">
      <c r="A8" s="13" t="s">
        <v>10</v>
      </c>
      <c r="B8" s="4"/>
      <c r="C8" s="13"/>
      <c r="D8" s="13"/>
      <c r="E8" s="13"/>
      <c r="F8" s="7"/>
      <c r="G8" s="13"/>
      <c r="H8" s="13"/>
      <c r="I8" s="13"/>
    </row>
    <row r="9" spans="1:9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  <c r="I9" s="13" t="s">
        <v>172</v>
      </c>
    </row>
    <row r="10" spans="1:9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case1_consq</v>
      </c>
      <c r="I10" s="12"/>
    </row>
    <row r="11" spans="1:9">
      <c r="A11" s="12" t="str">
        <f>A185</f>
        <v>alubox (large)</v>
      </c>
      <c r="B11" s="12">
        <f>ev391apos!B11</f>
        <v>1.9493177387914229E-3</v>
      </c>
      <c r="C11" s="12" t="str">
        <f>C185</f>
        <v>large alubox</v>
      </c>
      <c r="D11" s="12" t="str">
        <f t="shared" ref="D11:E11" si="0">D185</f>
        <v>GLO</v>
      </c>
      <c r="E11" s="12" t="str">
        <f t="shared" si="0"/>
        <v>unit</v>
      </c>
      <c r="F11" s="7"/>
      <c r="G11" s="5" t="s">
        <v>18</v>
      </c>
      <c r="H11" s="12" t="str">
        <f>$B$1</f>
        <v>case1_consq</v>
      </c>
      <c r="I11" s="12" t="str">
        <f>ev391apos!I11</f>
        <v>Dividing by 513 to scale to one use</v>
      </c>
    </row>
    <row r="12" spans="1:9">
      <c r="A12" s="12" t="s">
        <v>21</v>
      </c>
      <c r="B12" s="15">
        <f>ev391apos!B12</f>
        <v>6.25E-2</v>
      </c>
      <c r="C12" s="12" t="s">
        <v>149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case1_consq</v>
      </c>
      <c r="I12" s="12" t="str">
        <f>ev391apos!I12</f>
        <v>The cabinet washer can handle 16 boxes</v>
      </c>
    </row>
    <row r="13" spans="1:9">
      <c r="A13" s="12" t="s">
        <v>22</v>
      </c>
      <c r="B13" s="15">
        <f>ev391apos!B13</f>
        <v>0.2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case1_consq</v>
      </c>
      <c r="I13" s="12" t="str">
        <f>ev391apos!I13</f>
        <v>The autoclave can handle 5 boxes</v>
      </c>
    </row>
    <row r="14" spans="1:9">
      <c r="A14" s="150" t="str">
        <f>A339</f>
        <v>aluminium scrap</v>
      </c>
      <c r="B14" s="12">
        <f>ev391apos!B14</f>
        <v>-7.4824561403508778E-3</v>
      </c>
      <c r="C14" s="150" t="str">
        <f>C339</f>
        <v>aluminium scrap</v>
      </c>
      <c r="D14" s="69" t="s">
        <v>26</v>
      </c>
      <c r="E14" s="69" t="s">
        <v>27</v>
      </c>
      <c r="F14" s="70"/>
      <c r="G14" s="69" t="s">
        <v>18</v>
      </c>
      <c r="H14" s="69" t="s">
        <v>119</v>
      </c>
      <c r="I14" s="12" t="str">
        <f>ev391apos!I14</f>
        <v>Scaled to 1 use</v>
      </c>
    </row>
    <row r="15" spans="1:9">
      <c r="A15" s="68" t="s">
        <v>29</v>
      </c>
      <c r="B15" s="12">
        <f>ev391apos!B15</f>
        <v>-7.1182657972364578E-3</v>
      </c>
      <c r="C15" s="69" t="s">
        <v>30</v>
      </c>
      <c r="D15" s="69" t="s">
        <v>8</v>
      </c>
      <c r="E15" s="69" t="s">
        <v>27</v>
      </c>
      <c r="F15" s="70"/>
      <c r="G15" s="69" t="s">
        <v>18</v>
      </c>
      <c r="H15" s="69" t="s">
        <v>119</v>
      </c>
      <c r="I15" s="12" t="str">
        <f>ev391apos!I15</f>
        <v>Scaled to 1 use</v>
      </c>
    </row>
    <row r="16" spans="1:9">
      <c r="A16" s="194" t="str">
        <f>A291</f>
        <v>waste plastic, mixture</v>
      </c>
      <c r="B16" s="12">
        <f>ev391apos!B16</f>
        <v>-1.5799999999999999E-4</v>
      </c>
      <c r="C16" s="194" t="str">
        <f>C291</f>
        <v>eol pastuer filter</v>
      </c>
      <c r="D16" s="68" t="s">
        <v>33</v>
      </c>
      <c r="E16" s="68" t="s">
        <v>27</v>
      </c>
      <c r="F16" s="70"/>
      <c r="G16" s="69" t="s">
        <v>18</v>
      </c>
      <c r="H16" s="151" t="str">
        <f>$B$1</f>
        <v>case1_consq</v>
      </c>
      <c r="I16" s="12" t="str">
        <f>ev391apos!I16</f>
        <v>Scaled to 1 use</v>
      </c>
    </row>
    <row r="17" spans="1:9">
      <c r="A17" s="70" t="s">
        <v>34</v>
      </c>
      <c r="B17" s="12">
        <f>-ev391apos!B17</f>
        <v>5.9100000000000005E-4</v>
      </c>
      <c r="C17" s="70" t="s">
        <v>35</v>
      </c>
      <c r="D17" s="70" t="s">
        <v>60</v>
      </c>
      <c r="E17" s="70" t="s">
        <v>27</v>
      </c>
      <c r="F17" s="70"/>
      <c r="G17" s="69" t="s">
        <v>18</v>
      </c>
      <c r="H17" s="69" t="s">
        <v>119</v>
      </c>
      <c r="I17" s="12" t="str">
        <f>ev391apos!I17</f>
        <v>Scaled to 1 use</v>
      </c>
    </row>
    <row r="18" spans="1:9">
      <c r="A18" s="12" t="str">
        <f>ev391apos!A18</f>
        <v>steel recycling</v>
      </c>
      <c r="B18" s="12">
        <f>ev391apos!B18</f>
        <v>8.7719298245614029E-5</v>
      </c>
      <c r="C18" s="12" t="str">
        <f>ev391apos!C18</f>
        <v>steel recycling</v>
      </c>
      <c r="D18" s="12" t="str">
        <f>ev391apos!D18</f>
        <v>RER</v>
      </c>
      <c r="E18" s="12" t="str">
        <f>ev391apos!E18</f>
        <v>kilogram</v>
      </c>
      <c r="F18" s="12"/>
      <c r="G18" s="12" t="str">
        <f>ev391apos!G18</f>
        <v>technosphere</v>
      </c>
      <c r="H18" s="151" t="str">
        <f>$B$1</f>
        <v>case1_consq</v>
      </c>
      <c r="I18" s="12" t="str">
        <f>ev391apos!I18</f>
        <v>Scaled to 1 use</v>
      </c>
    </row>
    <row r="19" spans="1:9">
      <c r="A19" s="12" t="str">
        <f>ev391apos!A19</f>
        <v>steel production, chromium steel 18/8, hot rolled</v>
      </c>
      <c r="B19" s="12">
        <f>ev391apos!B19</f>
        <v>-7.7252281919293979E-5</v>
      </c>
      <c r="C19" s="12" t="str">
        <f>ev391apos!C19</f>
        <v>steel, chromium steel 18/8, hot rolled</v>
      </c>
      <c r="D19" s="12" t="str">
        <f>ev391apos!D19</f>
        <v>RER</v>
      </c>
      <c r="E19" s="12" t="str">
        <f>ev391apos!E19</f>
        <v>kilogram</v>
      </c>
      <c r="F19" s="12"/>
      <c r="G19" s="12" t="str">
        <f>ev391apos!G19</f>
        <v>technosphere</v>
      </c>
      <c r="H19" s="69" t="s">
        <v>119</v>
      </c>
      <c r="I19" s="12" t="str">
        <f>ev391apos!I19</f>
        <v>Scaled to 1 use</v>
      </c>
    </row>
    <row r="20" spans="1:9">
      <c r="A20" s="70" t="s">
        <v>37</v>
      </c>
      <c r="B20" s="12">
        <f>ev391apos!B20</f>
        <v>-3.7039473684210498E-4</v>
      </c>
      <c r="C20" s="70" t="s">
        <v>38</v>
      </c>
      <c r="D20" s="70" t="s">
        <v>39</v>
      </c>
      <c r="E20" s="70" t="s">
        <v>40</v>
      </c>
      <c r="F20" s="70"/>
      <c r="G20" s="69" t="s">
        <v>18</v>
      </c>
      <c r="H20" s="69" t="s">
        <v>119</v>
      </c>
      <c r="I20" s="12" t="str">
        <f>ev391apos!I20</f>
        <v>Scaled to 1 use</v>
      </c>
    </row>
    <row r="21" spans="1:9">
      <c r="A21" s="70" t="s">
        <v>121</v>
      </c>
      <c r="B21" s="12">
        <f>ev391apos!B21</f>
        <v>-6.6671052631578796E-3</v>
      </c>
      <c r="C21" s="70" t="s">
        <v>121</v>
      </c>
      <c r="D21" s="70" t="s">
        <v>39</v>
      </c>
      <c r="E21" s="70" t="s">
        <v>42</v>
      </c>
      <c r="F21" s="70"/>
      <c r="G21" s="69" t="s">
        <v>18</v>
      </c>
      <c r="H21" s="12" t="str">
        <f>$B$1</f>
        <v>case1_consq</v>
      </c>
      <c r="I21" s="12" t="str">
        <f>ev391apos!I21</f>
        <v>Scaled to 1 use</v>
      </c>
    </row>
    <row r="23" spans="1:9" ht="15.75">
      <c r="A23" s="16" t="s">
        <v>4</v>
      </c>
      <c r="B23" s="17" t="s">
        <v>43</v>
      </c>
      <c r="C23" s="18"/>
      <c r="D23" s="19"/>
      <c r="E23" s="18"/>
      <c r="F23" s="20"/>
      <c r="G23" s="18"/>
      <c r="H23" s="18"/>
      <c r="I23" s="18"/>
    </row>
    <row r="24" spans="1:9">
      <c r="A24" s="21" t="s">
        <v>5</v>
      </c>
      <c r="B24" s="22">
        <v>1</v>
      </c>
      <c r="C24" s="18"/>
      <c r="D24" s="18"/>
      <c r="E24" s="18"/>
      <c r="F24" s="20"/>
      <c r="G24" s="18"/>
      <c r="H24" s="18"/>
      <c r="I24" s="18"/>
    </row>
    <row r="25" spans="1:9">
      <c r="A25" s="21" t="s">
        <v>6</v>
      </c>
      <c r="B25" s="23" t="s">
        <v>136</v>
      </c>
      <c r="C25" s="18"/>
      <c r="D25" s="18"/>
      <c r="E25" s="18"/>
      <c r="F25" s="20"/>
      <c r="G25" s="18"/>
      <c r="H25" s="18"/>
      <c r="I25" s="18"/>
    </row>
    <row r="26" spans="1:9">
      <c r="A26" s="21" t="s">
        <v>7</v>
      </c>
      <c r="B26" s="24" t="s">
        <v>8</v>
      </c>
      <c r="C26" s="18"/>
      <c r="D26" s="18"/>
      <c r="E26" s="18"/>
      <c r="F26" s="20"/>
      <c r="G26" s="18"/>
      <c r="H26" s="18"/>
      <c r="I26" s="18"/>
    </row>
    <row r="27" spans="1:9">
      <c r="A27" s="21" t="s">
        <v>9</v>
      </c>
      <c r="B27" s="25" t="s">
        <v>9</v>
      </c>
      <c r="C27" s="18"/>
      <c r="D27" s="18"/>
      <c r="E27" s="18"/>
      <c r="F27" s="20"/>
      <c r="G27" s="18"/>
      <c r="H27" s="18"/>
      <c r="I27" s="18"/>
    </row>
    <row r="28" spans="1:9" ht="15.75">
      <c r="A28" s="26" t="s">
        <v>10</v>
      </c>
      <c r="B28" s="17"/>
      <c r="C28" s="26"/>
      <c r="D28" s="26"/>
      <c r="E28" s="26"/>
      <c r="F28" s="20"/>
      <c r="G28" s="26"/>
      <c r="H28" s="26"/>
      <c r="I28" s="26"/>
    </row>
    <row r="29" spans="1:9" ht="15.75">
      <c r="A29" s="26" t="s">
        <v>11</v>
      </c>
      <c r="B29" s="26" t="s">
        <v>12</v>
      </c>
      <c r="C29" s="26" t="s">
        <v>6</v>
      </c>
      <c r="D29" s="26" t="s">
        <v>7</v>
      </c>
      <c r="E29" s="26" t="s">
        <v>9</v>
      </c>
      <c r="F29" s="27" t="s">
        <v>13</v>
      </c>
      <c r="G29" s="26" t="s">
        <v>14</v>
      </c>
      <c r="H29" s="26" t="s">
        <v>15</v>
      </c>
      <c r="I29" s="26" t="s">
        <v>172</v>
      </c>
    </row>
    <row r="30" spans="1:9">
      <c r="A30" s="25" t="str">
        <f>B23</f>
        <v>alubox (small + dishwasher)</v>
      </c>
      <c r="B30" s="28">
        <f>B24</f>
        <v>1</v>
      </c>
      <c r="C30" s="25" t="str">
        <f>B25</f>
        <v>ASC</v>
      </c>
      <c r="D30" s="25" t="str">
        <f>B26</f>
        <v>GLO</v>
      </c>
      <c r="E30" s="25" t="str">
        <f>B27</f>
        <v>unit</v>
      </c>
      <c r="F30" s="20"/>
      <c r="G30" s="18" t="s">
        <v>16</v>
      </c>
      <c r="H30" s="25" t="str">
        <f>$B$1</f>
        <v>case1_consq</v>
      </c>
      <c r="I30" s="25"/>
    </row>
    <row r="31" spans="1:9">
      <c r="A31" s="25" t="s">
        <v>45</v>
      </c>
      <c r="B31" s="25">
        <f>ev391apos!B31</f>
        <v>1.9493177387914229E-3</v>
      </c>
      <c r="C31" s="25" t="s">
        <v>44</v>
      </c>
      <c r="D31" s="25" t="s">
        <v>8</v>
      </c>
      <c r="E31" s="25" t="s">
        <v>9</v>
      </c>
      <c r="F31" s="20"/>
      <c r="G31" s="18" t="s">
        <v>18</v>
      </c>
      <c r="H31" s="25" t="str">
        <f>$B$1</f>
        <v>case1_consq</v>
      </c>
      <c r="I31" s="25" t="str">
        <f>ev391apos!I31</f>
        <v>Dividing by 513 to scale to one use</v>
      </c>
    </row>
    <row r="32" spans="1:9">
      <c r="A32" s="25" t="s">
        <v>21</v>
      </c>
      <c r="B32" s="28">
        <f>ev391apos!B32</f>
        <v>3.125E-2</v>
      </c>
      <c r="C32" s="25" t="s">
        <v>149</v>
      </c>
      <c r="D32" s="25" t="s">
        <v>39</v>
      </c>
      <c r="E32" s="25" t="s">
        <v>9</v>
      </c>
      <c r="F32" s="20"/>
      <c r="G32" s="18" t="s">
        <v>18</v>
      </c>
      <c r="H32" s="25" t="str">
        <f>$B$1</f>
        <v>case1_consq</v>
      </c>
      <c r="I32" s="25" t="str">
        <f>ev391apos!I32</f>
        <v>The cabinet washer can handle 32 boxes</v>
      </c>
    </row>
    <row r="33" spans="1:9">
      <c r="A33" s="25" t="s">
        <v>22</v>
      </c>
      <c r="B33" s="28">
        <f>ev391apos!B33</f>
        <v>0.1111111111111111</v>
      </c>
      <c r="C33" s="25" t="s">
        <v>23</v>
      </c>
      <c r="D33" s="25" t="s">
        <v>39</v>
      </c>
      <c r="E33" s="25" t="s">
        <v>9</v>
      </c>
      <c r="F33" s="20"/>
      <c r="G33" s="18" t="s">
        <v>18</v>
      </c>
      <c r="H33" s="25" t="str">
        <f>$B$1</f>
        <v>case1_consq</v>
      </c>
      <c r="I33" s="25" t="str">
        <f>ev391apos!I33</f>
        <v>The autoclave can handle 9 boxes</v>
      </c>
    </row>
    <row r="34" spans="1:9">
      <c r="A34" s="65" t="str">
        <f>A14</f>
        <v>aluminium scrap</v>
      </c>
      <c r="B34" s="25">
        <f>ev391apos!B34</f>
        <v>-4.435672514619883E-3</v>
      </c>
      <c r="C34" s="65" t="str">
        <f>C14</f>
        <v>aluminium scrap</v>
      </c>
      <c r="D34" s="66" t="s">
        <v>26</v>
      </c>
      <c r="E34" s="66" t="s">
        <v>27</v>
      </c>
      <c r="F34" s="67"/>
      <c r="G34" s="66" t="s">
        <v>18</v>
      </c>
      <c r="H34" s="25" t="str">
        <f>$B$1</f>
        <v>case1_consq</v>
      </c>
      <c r="I34" s="25" t="str">
        <f>ev391apos!I34</f>
        <v>Scaled to 1 use</v>
      </c>
    </row>
    <row r="35" spans="1:9">
      <c r="A35" s="65" t="s">
        <v>29</v>
      </c>
      <c r="B35" s="25">
        <f>ev391apos!B35</f>
        <v>-4.2197769497490057E-3</v>
      </c>
      <c r="C35" s="66" t="s">
        <v>30</v>
      </c>
      <c r="D35" s="66" t="s">
        <v>8</v>
      </c>
      <c r="E35" s="66" t="s">
        <v>27</v>
      </c>
      <c r="F35" s="67"/>
      <c r="G35" s="66" t="s">
        <v>18</v>
      </c>
      <c r="H35" s="66" t="s">
        <v>119</v>
      </c>
      <c r="I35" s="25" t="str">
        <f>ev391apos!I35</f>
        <v>Scaled to 1 use</v>
      </c>
    </row>
    <row r="36" spans="1:9">
      <c r="A36" s="195" t="str">
        <f>A291</f>
        <v>waste plastic, mixture</v>
      </c>
      <c r="B36" s="25">
        <f>ev391apos!B36</f>
        <v>-3.1599999999999998E-4</v>
      </c>
      <c r="C36" s="195" t="str">
        <f>C291</f>
        <v>eol pastuer filter</v>
      </c>
      <c r="D36" s="65" t="s">
        <v>33</v>
      </c>
      <c r="E36" s="65" t="s">
        <v>27</v>
      </c>
      <c r="F36" s="67"/>
      <c r="G36" s="66" t="s">
        <v>18</v>
      </c>
      <c r="H36" s="152" t="str">
        <f>$B$1</f>
        <v>case1_consq</v>
      </c>
      <c r="I36" s="25" t="str">
        <f>ev391apos!I36</f>
        <v>Scaled to 1 use</v>
      </c>
    </row>
    <row r="37" spans="1:9">
      <c r="A37" s="67" t="s">
        <v>34</v>
      </c>
      <c r="B37" s="25">
        <f>-ev391apos!B37</f>
        <v>9.8900000000000008E-4</v>
      </c>
      <c r="C37" s="67" t="s">
        <v>35</v>
      </c>
      <c r="D37" s="67" t="s">
        <v>60</v>
      </c>
      <c r="E37" s="67" t="s">
        <v>27</v>
      </c>
      <c r="F37" s="67"/>
      <c r="G37" s="66" t="s">
        <v>18</v>
      </c>
      <c r="H37" s="66" t="s">
        <v>119</v>
      </c>
      <c r="I37" s="25" t="str">
        <f>ev391apos!I37</f>
        <v>Scaled to 1 use</v>
      </c>
    </row>
    <row r="38" spans="1:9">
      <c r="A38" s="25" t="str">
        <f>ev391apos!A38</f>
        <v>steel recycling</v>
      </c>
      <c r="B38" s="25">
        <f>ev391apos!B38</f>
        <v>8.7719298245614029E-5</v>
      </c>
      <c r="C38" s="25" t="str">
        <f>ev391apos!C38</f>
        <v>steel recycling</v>
      </c>
      <c r="D38" s="25" t="str">
        <f>ev391apos!D38</f>
        <v>RER</v>
      </c>
      <c r="E38" s="25" t="str">
        <f>ev391apos!E38</f>
        <v>kilogram</v>
      </c>
      <c r="F38" s="25"/>
      <c r="G38" s="25" t="str">
        <f>ev391apos!G38</f>
        <v>technosphere</v>
      </c>
      <c r="H38" s="25" t="str">
        <f>ev391apos!H38</f>
        <v>case1_apos</v>
      </c>
      <c r="I38" s="25" t="str">
        <f>ev391apos!I38</f>
        <v>Scaled to 1 use</v>
      </c>
    </row>
    <row r="39" spans="1:9">
      <c r="A39" s="25" t="str">
        <f>ev391apos!A39</f>
        <v>steel production, chromium steel 18/8, hot rolled</v>
      </c>
      <c r="B39" s="25">
        <f>ev391apos!B39</f>
        <v>-7.7252281919293979E-5</v>
      </c>
      <c r="C39" s="25" t="str">
        <f>ev391apos!C39</f>
        <v>steel, chromium steel 18/8, hot rolled</v>
      </c>
      <c r="D39" s="25" t="str">
        <f>ev391apos!D39</f>
        <v>RER</v>
      </c>
      <c r="E39" s="25" t="str">
        <f>ev391apos!E39</f>
        <v>kilogram</v>
      </c>
      <c r="F39" s="25"/>
      <c r="G39" s="25" t="str">
        <f>ev391apos!G39</f>
        <v>technosphere</v>
      </c>
      <c r="H39" s="25" t="str">
        <f>ev391apos!H39</f>
        <v>ev391apos</v>
      </c>
      <c r="I39" s="25" t="str">
        <f>ev391apos!I39</f>
        <v>Scaled to 1 use</v>
      </c>
    </row>
    <row r="40" spans="1:9">
      <c r="A40" s="67" t="s">
        <v>37</v>
      </c>
      <c r="B40" s="25">
        <f>ev391apos!B40</f>
        <v>-1.85197368421052E-4</v>
      </c>
      <c r="C40" s="67" t="s">
        <v>38</v>
      </c>
      <c r="D40" s="67" t="s">
        <v>39</v>
      </c>
      <c r="E40" s="67" t="s">
        <v>40</v>
      </c>
      <c r="F40" s="67"/>
      <c r="G40" s="66" t="s">
        <v>18</v>
      </c>
      <c r="H40" s="66" t="s">
        <v>119</v>
      </c>
      <c r="I40" s="25" t="str">
        <f>ev391apos!I40</f>
        <v>Scaled to 1 use</v>
      </c>
    </row>
    <row r="41" spans="1:9">
      <c r="A41" s="67" t="s">
        <v>121</v>
      </c>
      <c r="B41" s="25">
        <f>ev391apos!B41</f>
        <v>-3.3335526315789398E-3</v>
      </c>
      <c r="C41" s="67" t="s">
        <v>121</v>
      </c>
      <c r="D41" s="67" t="s">
        <v>39</v>
      </c>
      <c r="E41" s="67" t="s">
        <v>42</v>
      </c>
      <c r="F41" s="67"/>
      <c r="G41" s="66" t="s">
        <v>18</v>
      </c>
      <c r="H41" s="25" t="str">
        <f>$B$1</f>
        <v>case1_consq</v>
      </c>
      <c r="I41" s="25" t="str">
        <f>ev391apos!I41</f>
        <v>Scaled to 1 use</v>
      </c>
    </row>
    <row r="43" spans="1:9" ht="15.75">
      <c r="A43" s="29" t="s">
        <v>4</v>
      </c>
      <c r="B43" s="30" t="s">
        <v>117</v>
      </c>
      <c r="C43" s="31"/>
      <c r="D43" s="32"/>
      <c r="E43" s="31"/>
      <c r="F43" s="33"/>
      <c r="G43" s="31"/>
      <c r="H43" s="31"/>
      <c r="I43" s="31"/>
    </row>
    <row r="44" spans="1:9">
      <c r="A44" s="34" t="s">
        <v>5</v>
      </c>
      <c r="B44" s="35">
        <v>1</v>
      </c>
      <c r="C44" s="31"/>
      <c r="D44" s="31"/>
      <c r="E44" s="31"/>
      <c r="F44" s="33"/>
      <c r="G44" s="31"/>
      <c r="H44" s="31"/>
      <c r="I44" s="31"/>
    </row>
    <row r="45" spans="1:9">
      <c r="A45" s="34" t="s">
        <v>6</v>
      </c>
      <c r="B45" s="36" t="s">
        <v>137</v>
      </c>
      <c r="C45" s="31"/>
      <c r="D45" s="31"/>
      <c r="E45" s="31"/>
      <c r="F45" s="33"/>
      <c r="G45" s="31"/>
      <c r="H45" s="31"/>
      <c r="I45" s="31"/>
    </row>
    <row r="46" spans="1:9">
      <c r="A46" s="34" t="s">
        <v>7</v>
      </c>
      <c r="B46" s="37" t="s">
        <v>8</v>
      </c>
      <c r="C46" s="31"/>
      <c r="D46" s="31"/>
      <c r="E46" s="31"/>
      <c r="F46" s="33"/>
      <c r="G46" s="31"/>
      <c r="H46" s="31"/>
      <c r="I46" s="31"/>
    </row>
    <row r="47" spans="1:9">
      <c r="A47" s="34" t="s">
        <v>9</v>
      </c>
      <c r="B47" s="38" t="s">
        <v>9</v>
      </c>
      <c r="C47" s="31"/>
      <c r="D47" s="31"/>
      <c r="E47" s="31"/>
      <c r="F47" s="33"/>
      <c r="G47" s="31"/>
      <c r="H47" s="31"/>
      <c r="I47" s="31"/>
    </row>
    <row r="48" spans="1:9" ht="15.75">
      <c r="A48" s="39" t="s">
        <v>10</v>
      </c>
      <c r="B48" s="30"/>
      <c r="C48" s="39"/>
      <c r="D48" s="39"/>
      <c r="E48" s="39"/>
      <c r="F48" s="33"/>
      <c r="G48" s="39"/>
      <c r="H48" s="39"/>
      <c r="I48" s="39"/>
    </row>
    <row r="49" spans="1:10" ht="15.75">
      <c r="A49" s="39" t="s">
        <v>11</v>
      </c>
      <c r="B49" s="39" t="s">
        <v>12</v>
      </c>
      <c r="C49" s="39" t="s">
        <v>6</v>
      </c>
      <c r="D49" s="39" t="s">
        <v>7</v>
      </c>
      <c r="E49" s="39" t="s">
        <v>9</v>
      </c>
      <c r="F49" s="40" t="s">
        <v>13</v>
      </c>
      <c r="G49" s="39" t="s">
        <v>14</v>
      </c>
      <c r="H49" s="39" t="s">
        <v>15</v>
      </c>
      <c r="I49" s="39" t="s">
        <v>172</v>
      </c>
    </row>
    <row r="50" spans="1:10">
      <c r="A50" s="38" t="str">
        <f>B43</f>
        <v>alubox (large + wipe)</v>
      </c>
      <c r="B50" s="41">
        <f>B44</f>
        <v>1</v>
      </c>
      <c r="C50" s="42" t="str">
        <f>B45</f>
        <v>ALW</v>
      </c>
      <c r="D50" s="31" t="s">
        <v>8</v>
      </c>
      <c r="E50" s="38" t="str">
        <f>B47</f>
        <v>unit</v>
      </c>
      <c r="F50" s="33"/>
      <c r="G50" s="31" t="s">
        <v>16</v>
      </c>
      <c r="H50" s="38" t="str">
        <f>$B$1</f>
        <v>case1_consq</v>
      </c>
      <c r="I50" s="38"/>
      <c r="J50" s="460"/>
    </row>
    <row r="51" spans="1:10">
      <c r="A51" s="38" t="s">
        <v>19</v>
      </c>
      <c r="B51" s="38">
        <f>ev391apos!B51</f>
        <v>1.9493177387914229E-3</v>
      </c>
      <c r="C51" s="42" t="s">
        <v>20</v>
      </c>
      <c r="D51" s="38" t="s">
        <v>8</v>
      </c>
      <c r="E51" s="38" t="s">
        <v>9</v>
      </c>
      <c r="F51" s="33"/>
      <c r="G51" s="31" t="s">
        <v>18</v>
      </c>
      <c r="H51" s="38" t="str">
        <f>$B$1</f>
        <v>case1_consq</v>
      </c>
      <c r="I51" s="38" t="str">
        <f>ev391apos!I51</f>
        <v>Dividing by 513 to scale to one use</v>
      </c>
      <c r="J51" s="460"/>
    </row>
    <row r="52" spans="1:10">
      <c r="A52" s="38" t="str">
        <f>A252</f>
        <v>wet wipe</v>
      </c>
      <c r="B52" s="266">
        <f>ev391apos!B52</f>
        <v>2</v>
      </c>
      <c r="C52" s="38" t="str">
        <f>C252</f>
        <v>wet wipe</v>
      </c>
      <c r="D52" s="38" t="s">
        <v>8</v>
      </c>
      <c r="E52" s="38" t="s">
        <v>9</v>
      </c>
      <c r="F52" s="33"/>
      <c r="G52" s="31" t="s">
        <v>18</v>
      </c>
      <c r="H52" s="38" t="str">
        <f>$B$1</f>
        <v>case1_consq</v>
      </c>
      <c r="I52" s="38"/>
    </row>
    <row r="53" spans="1:10">
      <c r="A53" s="38" t="s">
        <v>22</v>
      </c>
      <c r="B53" s="41">
        <f>ev391apos!B53</f>
        <v>0.2</v>
      </c>
      <c r="C53" s="42" t="s">
        <v>23</v>
      </c>
      <c r="D53" s="38" t="s">
        <v>39</v>
      </c>
      <c r="E53" s="38" t="s">
        <v>9</v>
      </c>
      <c r="F53" s="33"/>
      <c r="G53" s="31" t="s">
        <v>18</v>
      </c>
      <c r="H53" s="38" t="str">
        <f>$B$1</f>
        <v>case1_consq</v>
      </c>
      <c r="I53" s="38" t="str">
        <f>ev391apos!I53</f>
        <v>The autoclave can handle 5 boxes</v>
      </c>
    </row>
    <row r="54" spans="1:10">
      <c r="A54" s="60" t="str">
        <f>A14</f>
        <v>aluminium scrap</v>
      </c>
      <c r="B54" s="38">
        <f>ev391apos!B54</f>
        <v>-7.4824561403508778E-3</v>
      </c>
      <c r="C54" s="60" t="str">
        <f>C14</f>
        <v>aluminium scrap</v>
      </c>
      <c r="D54" s="62" t="s">
        <v>26</v>
      </c>
      <c r="E54" s="62" t="s">
        <v>27</v>
      </c>
      <c r="F54" s="63"/>
      <c r="G54" s="62" t="s">
        <v>18</v>
      </c>
      <c r="H54" s="38" t="str">
        <f>$B$1</f>
        <v>case1_consq</v>
      </c>
      <c r="I54" s="38" t="str">
        <f>ev391apos!I54</f>
        <v>Scaled to 1 use</v>
      </c>
    </row>
    <row r="55" spans="1:10">
      <c r="A55" s="60" t="s">
        <v>29</v>
      </c>
      <c r="B55" s="38">
        <f>ev391apos!B55</f>
        <v>-7.1182657972364578E-3</v>
      </c>
      <c r="C55" s="60" t="s">
        <v>30</v>
      </c>
      <c r="D55" s="62" t="s">
        <v>8</v>
      </c>
      <c r="E55" s="62" t="s">
        <v>27</v>
      </c>
      <c r="F55" s="63"/>
      <c r="G55" s="62" t="s">
        <v>18</v>
      </c>
      <c r="H55" s="62" t="s">
        <v>119</v>
      </c>
      <c r="I55" s="38" t="str">
        <f>ev391apos!I55</f>
        <v>Scaled to 1 use</v>
      </c>
    </row>
    <row r="56" spans="1:10">
      <c r="A56" s="196" t="str">
        <f>A291</f>
        <v>waste plastic, mixture</v>
      </c>
      <c r="B56" s="38">
        <f>ev391apos!B56</f>
        <v>-1.5799999999999999E-4</v>
      </c>
      <c r="C56" s="196" t="str">
        <f>C291</f>
        <v>eol pastuer filter</v>
      </c>
      <c r="D56" s="60" t="s">
        <v>33</v>
      </c>
      <c r="E56" s="60" t="s">
        <v>27</v>
      </c>
      <c r="F56" s="63"/>
      <c r="G56" s="62" t="s">
        <v>18</v>
      </c>
      <c r="H56" s="153" t="str">
        <f>$B$1</f>
        <v>case1_consq</v>
      </c>
      <c r="I56" s="38" t="str">
        <f>ev391apos!I56</f>
        <v>Scaled to 1 use</v>
      </c>
    </row>
    <row r="57" spans="1:10">
      <c r="A57" s="64" t="s">
        <v>34</v>
      </c>
      <c r="B57" s="38">
        <f>-ev391apos!B57</f>
        <v>5.9100000000000005E-4</v>
      </c>
      <c r="C57" s="60" t="s">
        <v>35</v>
      </c>
      <c r="D57" s="63" t="s">
        <v>60</v>
      </c>
      <c r="E57" s="63" t="s">
        <v>27</v>
      </c>
      <c r="F57" s="63"/>
      <c r="G57" s="62" t="s">
        <v>18</v>
      </c>
      <c r="H57" s="62" t="s">
        <v>119</v>
      </c>
      <c r="I57" s="38" t="str">
        <f>ev391apos!I57</f>
        <v>Scaled to 1 use</v>
      </c>
    </row>
    <row r="58" spans="1:10">
      <c r="A58" s="61" t="str">
        <f>A327</f>
        <v>waste wipe incineration</v>
      </c>
      <c r="B58" s="38">
        <f>ev391apos!B58</f>
        <v>-2E-3</v>
      </c>
      <c r="C58" s="61" t="str">
        <f>C327</f>
        <v>wipe incineation</v>
      </c>
      <c r="D58" s="63" t="s">
        <v>33</v>
      </c>
      <c r="E58" s="63" t="s">
        <v>27</v>
      </c>
      <c r="F58" s="63"/>
      <c r="G58" s="62" t="s">
        <v>18</v>
      </c>
      <c r="H58" s="153" t="str">
        <f>$B$1</f>
        <v>case1_consq</v>
      </c>
      <c r="I58" s="38" t="str">
        <f>ev391apos!I58</f>
        <v>Scaled to 1 use</v>
      </c>
    </row>
    <row r="59" spans="1:10">
      <c r="A59" s="61" t="str">
        <f>A303</f>
        <v>waste polyethylene</v>
      </c>
      <c r="B59" s="38">
        <f>ev391apos!B59</f>
        <v>-4.7999999999999996E-3</v>
      </c>
      <c r="C59" s="61" t="str">
        <f>C303</f>
        <v>waste polyethylene</v>
      </c>
      <c r="D59" s="63" t="s">
        <v>33</v>
      </c>
      <c r="E59" s="63" t="s">
        <v>27</v>
      </c>
      <c r="F59" s="63"/>
      <c r="G59" s="62" t="s">
        <v>18</v>
      </c>
      <c r="H59" s="153" t="str">
        <f>$B$1</f>
        <v>case1_consq</v>
      </c>
      <c r="I59" s="38" t="str">
        <f>ev391apos!I59</f>
        <v>Scaled to 1 use</v>
      </c>
    </row>
    <row r="60" spans="1:10">
      <c r="A60" s="38" t="str">
        <f>ev391apos!A60</f>
        <v>steel recycling</v>
      </c>
      <c r="B60" s="38">
        <f>ev391apos!B60</f>
        <v>8.7719298245614029E-5</v>
      </c>
      <c r="C60" s="38" t="str">
        <f>ev391apos!C60</f>
        <v>steel recycling</v>
      </c>
      <c r="D60" s="38" t="str">
        <f>ev391apos!D60</f>
        <v>RER</v>
      </c>
      <c r="E60" s="38" t="str">
        <f>ev391apos!E60</f>
        <v>kilogram</v>
      </c>
      <c r="F60" s="38"/>
      <c r="G60" s="38" t="str">
        <f>ev391apos!G60</f>
        <v>technosphere</v>
      </c>
      <c r="H60" s="153" t="str">
        <f>$B$1</f>
        <v>case1_consq</v>
      </c>
      <c r="I60" s="38" t="str">
        <f>ev391apos!I60</f>
        <v>Scaled to 1 use</v>
      </c>
    </row>
    <row r="61" spans="1:10">
      <c r="A61" s="38" t="str">
        <f>ev391apos!A61</f>
        <v>steel production, chromium steel 18/8, hot rolled</v>
      </c>
      <c r="B61" s="38">
        <f>ev391apos!B61</f>
        <v>-7.7252281919293979E-5</v>
      </c>
      <c r="C61" s="38" t="str">
        <f>ev391apos!C61</f>
        <v>steel, chromium steel 18/8, hot rolled</v>
      </c>
      <c r="D61" s="38" t="str">
        <f>ev391apos!D61</f>
        <v>RER</v>
      </c>
      <c r="E61" s="38" t="str">
        <f>ev391apos!E61</f>
        <v>kilogram</v>
      </c>
      <c r="F61" s="38"/>
      <c r="G61" s="38" t="str">
        <f>ev391apos!G61</f>
        <v>technosphere</v>
      </c>
      <c r="H61" s="62" t="s">
        <v>119</v>
      </c>
      <c r="I61" s="38" t="str">
        <f>ev391apos!I61</f>
        <v>Scaled to 1 use</v>
      </c>
    </row>
    <row r="62" spans="1:10">
      <c r="A62" s="60" t="s">
        <v>37</v>
      </c>
      <c r="B62" s="41">
        <f>ev391apos!B62</f>
        <v>-4.0159561403508799E-2</v>
      </c>
      <c r="C62" s="60" t="s">
        <v>38</v>
      </c>
      <c r="D62" s="63" t="s">
        <v>39</v>
      </c>
      <c r="E62" s="63" t="s">
        <v>40</v>
      </c>
      <c r="F62" s="63"/>
      <c r="G62" s="62" t="s">
        <v>18</v>
      </c>
      <c r="H62" s="62" t="s">
        <v>119</v>
      </c>
      <c r="I62" s="38" t="str">
        <f>ev391apos!I62</f>
        <v>Scaled to 1 use</v>
      </c>
    </row>
    <row r="63" spans="1:10">
      <c r="A63" s="60" t="s">
        <v>121</v>
      </c>
      <c r="B63" s="41">
        <f>ev391apos!B63</f>
        <v>-0.72287210526315804</v>
      </c>
      <c r="C63" s="60" t="s">
        <v>121</v>
      </c>
      <c r="D63" s="63" t="s">
        <v>39</v>
      </c>
      <c r="E63" s="63" t="s">
        <v>42</v>
      </c>
      <c r="F63" s="63"/>
      <c r="G63" s="62" t="s">
        <v>18</v>
      </c>
      <c r="H63" s="38" t="str">
        <f>$B$1</f>
        <v>case1_consq</v>
      </c>
      <c r="I63" s="38" t="str">
        <f>ev391apos!I63</f>
        <v>Scaled to 1 use</v>
      </c>
    </row>
    <row r="65" spans="1:9" ht="15.75">
      <c r="A65" s="43" t="s">
        <v>4</v>
      </c>
      <c r="B65" s="44" t="s">
        <v>50</v>
      </c>
      <c r="C65" s="45"/>
      <c r="D65" s="46"/>
      <c r="E65" s="45"/>
      <c r="F65" s="47"/>
      <c r="G65" s="45"/>
      <c r="H65" s="45"/>
      <c r="I65" s="45"/>
    </row>
    <row r="66" spans="1:9">
      <c r="A66" s="48" t="s">
        <v>5</v>
      </c>
      <c r="B66" s="49">
        <v>1</v>
      </c>
      <c r="C66" s="45"/>
      <c r="D66" s="45"/>
      <c r="E66" s="45"/>
      <c r="F66" s="47"/>
      <c r="G66" s="45"/>
      <c r="H66" s="45"/>
      <c r="I66" s="45"/>
    </row>
    <row r="67" spans="1:9">
      <c r="A67" s="48" t="s">
        <v>6</v>
      </c>
      <c r="B67" s="50" t="s">
        <v>138</v>
      </c>
      <c r="C67" s="45"/>
      <c r="D67" s="45"/>
      <c r="E67" s="45"/>
      <c r="F67" s="47"/>
      <c r="G67" s="45"/>
      <c r="H67" s="45"/>
      <c r="I67" s="45"/>
    </row>
    <row r="68" spans="1:9">
      <c r="A68" s="48" t="s">
        <v>7</v>
      </c>
      <c r="B68" s="51" t="s">
        <v>8</v>
      </c>
      <c r="C68" s="45"/>
      <c r="D68" s="45"/>
      <c r="E68" s="45"/>
      <c r="F68" s="47"/>
      <c r="G68" s="45"/>
      <c r="H68" s="45"/>
      <c r="I68" s="45"/>
    </row>
    <row r="69" spans="1:9">
      <c r="A69" s="48" t="s">
        <v>9</v>
      </c>
      <c r="B69" s="52" t="s">
        <v>9</v>
      </c>
      <c r="C69" s="45"/>
      <c r="D69" s="45"/>
      <c r="E69" s="45"/>
      <c r="F69" s="47"/>
      <c r="G69" s="45"/>
      <c r="H69" s="45"/>
      <c r="I69" s="45"/>
    </row>
    <row r="70" spans="1:9" ht="15.75">
      <c r="A70" s="53" t="s">
        <v>10</v>
      </c>
      <c r="B70" s="44"/>
      <c r="C70" s="53"/>
      <c r="D70" s="53"/>
      <c r="E70" s="53"/>
      <c r="F70" s="47"/>
      <c r="G70" s="53"/>
      <c r="H70" s="53"/>
      <c r="I70" s="53"/>
    </row>
    <row r="71" spans="1:9" ht="15.75">
      <c r="A71" s="53" t="s">
        <v>11</v>
      </c>
      <c r="B71" s="53" t="s">
        <v>12</v>
      </c>
      <c r="C71" s="53" t="s">
        <v>6</v>
      </c>
      <c r="D71" s="53" t="s">
        <v>7</v>
      </c>
      <c r="E71" s="53" t="s">
        <v>9</v>
      </c>
      <c r="F71" s="54" t="s">
        <v>13</v>
      </c>
      <c r="G71" s="53" t="s">
        <v>14</v>
      </c>
      <c r="H71" s="53" t="s">
        <v>15</v>
      </c>
      <c r="I71" s="53" t="s">
        <v>172</v>
      </c>
    </row>
    <row r="72" spans="1:9">
      <c r="A72" s="52" t="str">
        <f>B65</f>
        <v>alubox (small + wipe)</v>
      </c>
      <c r="B72" s="55">
        <f>B66</f>
        <v>1</v>
      </c>
      <c r="C72" s="52" t="str">
        <f>B67</f>
        <v>ASW</v>
      </c>
      <c r="D72" s="52" t="str">
        <f>B68</f>
        <v>GLO</v>
      </c>
      <c r="E72" s="52" t="str">
        <f>B69</f>
        <v>unit</v>
      </c>
      <c r="F72" s="47"/>
      <c r="G72" s="45" t="s">
        <v>16</v>
      </c>
      <c r="H72" s="52" t="str">
        <f>$B$1</f>
        <v>case1_consq</v>
      </c>
      <c r="I72" s="52"/>
    </row>
    <row r="73" spans="1:9">
      <c r="A73" s="52" t="s">
        <v>45</v>
      </c>
      <c r="B73" s="52">
        <f>ev391apos!B73</f>
        <v>1.9493177387914229E-3</v>
      </c>
      <c r="C73" s="52" t="s">
        <v>44</v>
      </c>
      <c r="D73" s="52" t="s">
        <v>8</v>
      </c>
      <c r="E73" s="52" t="s">
        <v>9</v>
      </c>
      <c r="F73" s="47"/>
      <c r="G73" s="45" t="s">
        <v>18</v>
      </c>
      <c r="H73" s="52" t="str">
        <f>$B$1</f>
        <v>case1_consq</v>
      </c>
      <c r="I73" s="52" t="str">
        <f>ev391apos!I73</f>
        <v>Dividing by 513 to scale to one use</v>
      </c>
    </row>
    <row r="74" spans="1:9">
      <c r="A74" s="52" t="str">
        <f>A52</f>
        <v>wet wipe</v>
      </c>
      <c r="B74" s="55">
        <f>ev391apos!B74</f>
        <v>2</v>
      </c>
      <c r="C74" s="52" t="str">
        <f>C52</f>
        <v>wet wipe</v>
      </c>
      <c r="D74" s="52" t="s">
        <v>8</v>
      </c>
      <c r="E74" s="52" t="s">
        <v>9</v>
      </c>
      <c r="F74" s="47"/>
      <c r="G74" s="45" t="s">
        <v>18</v>
      </c>
      <c r="H74" s="52" t="str">
        <f>$B$1</f>
        <v>case1_consq</v>
      </c>
      <c r="I74" s="52"/>
    </row>
    <row r="75" spans="1:9">
      <c r="A75" s="52" t="s">
        <v>22</v>
      </c>
      <c r="B75" s="55">
        <f>ev391apos!B75</f>
        <v>0.1111111111111111</v>
      </c>
      <c r="C75" s="52" t="s">
        <v>23</v>
      </c>
      <c r="D75" s="52" t="s">
        <v>39</v>
      </c>
      <c r="E75" s="52" t="s">
        <v>9</v>
      </c>
      <c r="F75" s="47"/>
      <c r="G75" s="45" t="s">
        <v>18</v>
      </c>
      <c r="H75" s="52" t="str">
        <f>$B$1</f>
        <v>case1_consq</v>
      </c>
      <c r="I75" s="52" t="str">
        <f>ev391apos!I75</f>
        <v>The autoclave can handle 9 boxes</v>
      </c>
    </row>
    <row r="76" spans="1:9">
      <c r="A76" s="56" t="str">
        <f>A14</f>
        <v>aluminium scrap</v>
      </c>
      <c r="B76" s="52">
        <f>ev391apos!B76</f>
        <v>-4.435672514619883E-3</v>
      </c>
      <c r="C76" s="56" t="str">
        <f>C14</f>
        <v>aluminium scrap</v>
      </c>
      <c r="D76" s="58" t="s">
        <v>26</v>
      </c>
      <c r="E76" s="58" t="s">
        <v>27</v>
      </c>
      <c r="F76" s="59"/>
      <c r="G76" s="58" t="s">
        <v>18</v>
      </c>
      <c r="H76" s="57" t="str">
        <f>$B$1</f>
        <v>case1_consq</v>
      </c>
      <c r="I76" s="52" t="str">
        <f>ev391apos!I76</f>
        <v>Scaled to 1 use</v>
      </c>
    </row>
    <row r="77" spans="1:9">
      <c r="A77" s="56" t="s">
        <v>29</v>
      </c>
      <c r="B77" s="52">
        <f>ev391apos!B77</f>
        <v>-4.2197769497490057E-3</v>
      </c>
      <c r="C77" s="58" t="s">
        <v>30</v>
      </c>
      <c r="D77" s="58" t="s">
        <v>8</v>
      </c>
      <c r="E77" s="58" t="s">
        <v>27</v>
      </c>
      <c r="F77" s="59"/>
      <c r="G77" s="58" t="s">
        <v>18</v>
      </c>
      <c r="H77" s="58" t="s">
        <v>119</v>
      </c>
      <c r="I77" s="52" t="str">
        <f>ev391apos!I77</f>
        <v>Scaled to 1 use</v>
      </c>
    </row>
    <row r="78" spans="1:9">
      <c r="A78" s="197" t="str">
        <f>A291</f>
        <v>waste plastic, mixture</v>
      </c>
      <c r="B78" s="52">
        <f>ev391apos!B78</f>
        <v>-3.1599999999999998E-4</v>
      </c>
      <c r="C78" s="197" t="str">
        <f>C291</f>
        <v>eol pastuer filter</v>
      </c>
      <c r="D78" s="56" t="s">
        <v>33</v>
      </c>
      <c r="E78" s="56" t="s">
        <v>27</v>
      </c>
      <c r="F78" s="59"/>
      <c r="G78" s="58" t="s">
        <v>18</v>
      </c>
      <c r="H78" s="57" t="str">
        <f>$B$1</f>
        <v>case1_consq</v>
      </c>
      <c r="I78" s="52" t="str">
        <f>ev391apos!I78</f>
        <v>Scaled to 1 use</v>
      </c>
    </row>
    <row r="79" spans="1:9">
      <c r="A79" s="59" t="s">
        <v>34</v>
      </c>
      <c r="B79" s="52">
        <f>-ev391apos!B79</f>
        <v>9.8900000000000008E-4</v>
      </c>
      <c r="C79" s="58" t="s">
        <v>35</v>
      </c>
      <c r="D79" s="59" t="s">
        <v>60</v>
      </c>
      <c r="E79" s="59" t="s">
        <v>27</v>
      </c>
      <c r="F79" s="59"/>
      <c r="G79" s="58" t="s">
        <v>18</v>
      </c>
      <c r="H79" s="58" t="s">
        <v>119</v>
      </c>
      <c r="I79" s="52" t="str">
        <f>ev391apos!I79</f>
        <v>Scaled to 1 use</v>
      </c>
    </row>
    <row r="80" spans="1:9">
      <c r="A80" s="198" t="str">
        <f>A327</f>
        <v>waste wipe incineration</v>
      </c>
      <c r="B80" s="52">
        <f>ev391apos!B80</f>
        <v>-2E-3</v>
      </c>
      <c r="C80" s="198" t="str">
        <f>C327</f>
        <v>wipe incineation</v>
      </c>
      <c r="D80" s="59" t="s">
        <v>33</v>
      </c>
      <c r="E80" s="59" t="s">
        <v>27</v>
      </c>
      <c r="F80" s="59"/>
      <c r="G80" s="58" t="s">
        <v>18</v>
      </c>
      <c r="H80" s="57" t="str">
        <f>$B$1</f>
        <v>case1_consq</v>
      </c>
      <c r="I80" s="52" t="str">
        <f>ev391apos!I80</f>
        <v>Scaled to 1 use</v>
      </c>
    </row>
    <row r="81" spans="1:9">
      <c r="A81" s="198" t="str">
        <f>A303</f>
        <v>waste polyethylene</v>
      </c>
      <c r="B81" s="52">
        <f>ev391apos!B81</f>
        <v>-4.7999999999999996E-3</v>
      </c>
      <c r="C81" s="57" t="str">
        <f>A303</f>
        <v>waste polyethylene</v>
      </c>
      <c r="D81" s="59" t="s">
        <v>33</v>
      </c>
      <c r="E81" s="59" t="s">
        <v>27</v>
      </c>
      <c r="F81" s="59"/>
      <c r="G81" s="58" t="s">
        <v>18</v>
      </c>
      <c r="H81" s="57" t="str">
        <f>$B$1</f>
        <v>case1_consq</v>
      </c>
      <c r="I81" s="52" t="str">
        <f>ev391apos!I81</f>
        <v>Scaled to 1 use</v>
      </c>
    </row>
    <row r="82" spans="1:9">
      <c r="A82" s="52" t="str">
        <f>ev391apos!A82</f>
        <v>steel recycling</v>
      </c>
      <c r="B82" s="52">
        <f>ev391apos!B82</f>
        <v>8.7719298245614029E-5</v>
      </c>
      <c r="C82" s="52" t="str">
        <f>ev391apos!C82</f>
        <v>steel recycling</v>
      </c>
      <c r="D82" s="52" t="str">
        <f>ev391apos!D82</f>
        <v>RER</v>
      </c>
      <c r="E82" s="52" t="str">
        <f>ev391apos!E82</f>
        <v>kilogram</v>
      </c>
      <c r="F82" s="52"/>
      <c r="G82" s="52" t="str">
        <f>ev391apos!G82</f>
        <v>technosphere</v>
      </c>
      <c r="H82" s="57" t="str">
        <f>$B$1</f>
        <v>case1_consq</v>
      </c>
      <c r="I82" s="52" t="str">
        <f>ev391apos!I82</f>
        <v>Scaled to 1 use</v>
      </c>
    </row>
    <row r="83" spans="1:9">
      <c r="A83" s="52" t="str">
        <f>ev391apos!A83</f>
        <v>steel production, chromium steel 18/8, hot rolled</v>
      </c>
      <c r="B83" s="52">
        <f>ev391apos!B83</f>
        <v>-7.7252281919293979E-5</v>
      </c>
      <c r="C83" s="52" t="str">
        <f>ev391apos!C83</f>
        <v>steel, chromium steel 18/8, hot rolled</v>
      </c>
      <c r="D83" s="52" t="str">
        <f>ev391apos!D83</f>
        <v>RER</v>
      </c>
      <c r="E83" s="52" t="str">
        <f>ev391apos!E83</f>
        <v>kilogram</v>
      </c>
      <c r="F83" s="52"/>
      <c r="G83" s="52" t="str">
        <f>ev391apos!G83</f>
        <v>technosphere</v>
      </c>
      <c r="H83" s="58" t="s">
        <v>119</v>
      </c>
      <c r="I83" s="52" t="str">
        <f>ev391apos!I83</f>
        <v>Scaled to 1 use</v>
      </c>
    </row>
    <row r="84" spans="1:9">
      <c r="A84" s="59" t="s">
        <v>37</v>
      </c>
      <c r="B84" s="55">
        <f>ev391apos!B84</f>
        <v>3.9974364035087723E-2</v>
      </c>
      <c r="C84" s="58" t="s">
        <v>38</v>
      </c>
      <c r="D84" s="59" t="s">
        <v>39</v>
      </c>
      <c r="E84" s="59" t="s">
        <v>40</v>
      </c>
      <c r="F84" s="59"/>
      <c r="G84" s="58" t="s">
        <v>18</v>
      </c>
      <c r="H84" s="58" t="s">
        <v>119</v>
      </c>
      <c r="I84" s="52" t="str">
        <f>ev391apos!I84</f>
        <v>Scaled to 1 use</v>
      </c>
    </row>
    <row r="85" spans="1:9">
      <c r="A85" s="59" t="s">
        <v>121</v>
      </c>
      <c r="B85" s="55">
        <f>ev391apos!B85</f>
        <v>-0.71953855263157895</v>
      </c>
      <c r="C85" s="58" t="s">
        <v>121</v>
      </c>
      <c r="D85" s="59" t="s">
        <v>39</v>
      </c>
      <c r="E85" s="59" t="s">
        <v>42</v>
      </c>
      <c r="F85" s="59"/>
      <c r="G85" s="58" t="s">
        <v>18</v>
      </c>
      <c r="H85" s="52" t="str">
        <f>$B$1</f>
        <v>case1_consq</v>
      </c>
      <c r="I85" s="52" t="str">
        <f>ev391apos!I85</f>
        <v>Scaled to 1 use</v>
      </c>
    </row>
    <row r="87" spans="1:9" ht="15.75">
      <c r="A87" s="71" t="s">
        <v>4</v>
      </c>
      <c r="B87" s="72" t="s">
        <v>51</v>
      </c>
      <c r="C87" s="73"/>
      <c r="D87" s="74"/>
      <c r="E87" s="73"/>
      <c r="F87" s="75"/>
      <c r="G87" s="73"/>
      <c r="H87" s="73"/>
      <c r="I87" s="73"/>
    </row>
    <row r="88" spans="1:9">
      <c r="A88" s="76" t="s">
        <v>5</v>
      </c>
      <c r="B88" s="77">
        <v>1</v>
      </c>
      <c r="C88" s="73"/>
      <c r="D88" s="73"/>
      <c r="E88" s="73"/>
      <c r="F88" s="75"/>
      <c r="G88" s="73"/>
      <c r="H88" s="73"/>
      <c r="I88" s="73"/>
    </row>
    <row r="89" spans="1:9">
      <c r="A89" s="76" t="s">
        <v>6</v>
      </c>
      <c r="B89" s="78" t="s">
        <v>139</v>
      </c>
      <c r="C89" s="73"/>
      <c r="D89" s="73"/>
      <c r="E89" s="73"/>
      <c r="F89" s="75"/>
      <c r="G89" s="73"/>
      <c r="H89" s="73"/>
      <c r="I89" s="73"/>
    </row>
    <row r="90" spans="1:9">
      <c r="A90" s="76" t="s">
        <v>7</v>
      </c>
      <c r="B90" s="79" t="s">
        <v>8</v>
      </c>
      <c r="C90" s="73"/>
      <c r="D90" s="73"/>
      <c r="E90" s="73"/>
      <c r="F90" s="75"/>
      <c r="G90" s="73"/>
      <c r="H90" s="73"/>
      <c r="I90" s="73"/>
    </row>
    <row r="91" spans="1:9">
      <c r="A91" s="76" t="s">
        <v>9</v>
      </c>
      <c r="B91" s="80" t="s">
        <v>9</v>
      </c>
      <c r="C91" s="73"/>
      <c r="D91" s="73"/>
      <c r="E91" s="73"/>
      <c r="F91" s="75"/>
      <c r="G91" s="73"/>
      <c r="H91" s="73"/>
      <c r="I91" s="73"/>
    </row>
    <row r="92" spans="1:9" ht="15.75">
      <c r="A92" s="81" t="s">
        <v>10</v>
      </c>
      <c r="B92" s="72"/>
      <c r="C92" s="81"/>
      <c r="D92" s="81"/>
      <c r="E92" s="81"/>
      <c r="F92" s="75"/>
      <c r="G92" s="81"/>
      <c r="H92" s="81"/>
      <c r="I92" s="81"/>
    </row>
    <row r="93" spans="1:9" ht="15.75">
      <c r="A93" s="81" t="s">
        <v>11</v>
      </c>
      <c r="B93" s="81" t="s">
        <v>12</v>
      </c>
      <c r="C93" s="81" t="s">
        <v>6</v>
      </c>
      <c r="D93" s="81" t="s">
        <v>7</v>
      </c>
      <c r="E93" s="81" t="s">
        <v>9</v>
      </c>
      <c r="F93" s="82" t="s">
        <v>13</v>
      </c>
      <c r="G93" s="81" t="s">
        <v>14</v>
      </c>
      <c r="H93" s="81" t="s">
        <v>15</v>
      </c>
      <c r="I93" s="81" t="s">
        <v>172</v>
      </c>
    </row>
    <row r="94" spans="1:9">
      <c r="A94" s="80" t="str">
        <f>B87</f>
        <v>H200 SU</v>
      </c>
      <c r="B94" s="83">
        <f>B88</f>
        <v>1</v>
      </c>
      <c r="C94" s="80" t="str">
        <f>B89</f>
        <v>H2S</v>
      </c>
      <c r="D94" s="80" t="str">
        <f>B90</f>
        <v>GLO</v>
      </c>
      <c r="E94" s="80" t="str">
        <f>B91</f>
        <v>unit</v>
      </c>
      <c r="F94" s="75"/>
      <c r="G94" s="73" t="s">
        <v>16</v>
      </c>
      <c r="H94" s="80" t="str">
        <f>$B$1</f>
        <v>case1_consq</v>
      </c>
      <c r="I94" s="80"/>
    </row>
    <row r="95" spans="1:9">
      <c r="A95" s="80" t="s">
        <v>52</v>
      </c>
      <c r="B95" s="83">
        <f>ev391apos!B95</f>
        <v>1</v>
      </c>
      <c r="C95" s="80" t="s">
        <v>52</v>
      </c>
      <c r="D95" s="80" t="s">
        <v>8</v>
      </c>
      <c r="E95" s="80" t="s">
        <v>9</v>
      </c>
      <c r="F95" s="75"/>
      <c r="G95" s="73" t="s">
        <v>18</v>
      </c>
      <c r="H95" s="80" t="str">
        <f>$B$1</f>
        <v>case1_consq</v>
      </c>
      <c r="I95" s="80"/>
    </row>
    <row r="96" spans="1:9">
      <c r="A96" s="80" t="s">
        <v>22</v>
      </c>
      <c r="B96" s="83">
        <f>ev391apos!B96</f>
        <v>7.1428571428571425E-2</v>
      </c>
      <c r="C96" s="80" t="s">
        <v>23</v>
      </c>
      <c r="D96" s="80" t="s">
        <v>39</v>
      </c>
      <c r="E96" s="80" t="s">
        <v>9</v>
      </c>
      <c r="F96" s="75"/>
      <c r="G96" s="73" t="s">
        <v>18</v>
      </c>
      <c r="H96" s="80" t="str">
        <f>$B$1</f>
        <v>case1_consq</v>
      </c>
      <c r="I96" s="83" t="str">
        <f>ev391apos!I96</f>
        <v>The autoclave can handle 14 boxes</v>
      </c>
    </row>
    <row r="97" spans="1:9">
      <c r="A97" s="200" t="str">
        <f>A315</f>
        <v>waste polypropylene</v>
      </c>
      <c r="B97" s="83">
        <f>ev391apos!B97</f>
        <v>-7.0999999999999994E-2</v>
      </c>
      <c r="C97" s="200" t="str">
        <f>C315</f>
        <v>waste polypropylene</v>
      </c>
      <c r="D97" s="84" t="s">
        <v>33</v>
      </c>
      <c r="E97" s="84" t="s">
        <v>27</v>
      </c>
      <c r="F97" s="84"/>
      <c r="G97" s="85" t="s">
        <v>18</v>
      </c>
      <c r="H97" s="86" t="str">
        <f>$B$1</f>
        <v>case1_consq</v>
      </c>
      <c r="I97" s="86"/>
    </row>
    <row r="98" spans="1:9">
      <c r="A98" s="86" t="str">
        <f>A303</f>
        <v>waste polyethylene</v>
      </c>
      <c r="B98" s="83">
        <f>ev391apos!B98</f>
        <v>-7.2700000000000004E-3</v>
      </c>
      <c r="C98" s="86" t="str">
        <f>C303</f>
        <v>waste polyethylene</v>
      </c>
      <c r="D98" s="84" t="s">
        <v>33</v>
      </c>
      <c r="E98" s="84" t="s">
        <v>27</v>
      </c>
      <c r="F98" s="84"/>
      <c r="G98" s="85" t="s">
        <v>18</v>
      </c>
      <c r="H98" s="86" t="str">
        <f>$B$1</f>
        <v>case1_consq</v>
      </c>
      <c r="I98" s="86"/>
    </row>
    <row r="99" spans="1:9">
      <c r="A99" s="86" t="s">
        <v>37</v>
      </c>
      <c r="B99" s="83">
        <f>ev391apos!B99</f>
        <v>-0.14709144573749999</v>
      </c>
      <c r="C99" s="85" t="s">
        <v>38</v>
      </c>
      <c r="D99" s="84" t="s">
        <v>39</v>
      </c>
      <c r="E99" s="84" t="s">
        <v>40</v>
      </c>
      <c r="F99" s="84"/>
      <c r="G99" s="85" t="s">
        <v>18</v>
      </c>
      <c r="H99" s="85" t="s">
        <v>119</v>
      </c>
      <c r="I99" s="85"/>
    </row>
    <row r="100" spans="1:9">
      <c r="A100" s="86" t="s">
        <v>121</v>
      </c>
      <c r="B100" s="83">
        <f>ev391apos!B100</f>
        <v>-2.6476460232750001</v>
      </c>
      <c r="C100" s="85" t="s">
        <v>121</v>
      </c>
      <c r="D100" s="84" t="s">
        <v>39</v>
      </c>
      <c r="E100" s="84" t="s">
        <v>42</v>
      </c>
      <c r="F100" s="84"/>
      <c r="G100" s="85" t="s">
        <v>18</v>
      </c>
      <c r="H100" s="80" t="str">
        <f>$B$1</f>
        <v>case1_consq</v>
      </c>
      <c r="I100" s="80"/>
    </row>
    <row r="101" spans="1:9">
      <c r="A101" s="86" t="s">
        <v>34</v>
      </c>
      <c r="B101" s="80">
        <f>-ev391apos!B101</f>
        <v>3.16E-3</v>
      </c>
      <c r="C101" s="85" t="s">
        <v>35</v>
      </c>
      <c r="D101" s="84" t="s">
        <v>60</v>
      </c>
      <c r="E101" s="84" t="s">
        <v>27</v>
      </c>
      <c r="F101" s="84"/>
      <c r="G101" s="85" t="s">
        <v>18</v>
      </c>
      <c r="H101" s="85" t="s">
        <v>119</v>
      </c>
      <c r="I101" s="85"/>
    </row>
    <row r="103" spans="1:9" ht="15.75">
      <c r="A103" s="87" t="s">
        <v>4</v>
      </c>
      <c r="B103" s="88" t="s">
        <v>55</v>
      </c>
      <c r="C103" s="89"/>
      <c r="D103" s="90"/>
      <c r="E103" s="89"/>
      <c r="F103" s="91"/>
      <c r="G103" s="89"/>
      <c r="H103" s="89"/>
      <c r="I103" s="89"/>
    </row>
    <row r="104" spans="1:9">
      <c r="A104" s="92" t="s">
        <v>5</v>
      </c>
      <c r="B104" s="93">
        <v>1</v>
      </c>
      <c r="C104" s="89"/>
      <c r="D104" s="89"/>
      <c r="E104" s="89"/>
      <c r="F104" s="91"/>
      <c r="G104" s="89"/>
      <c r="H104" s="89"/>
      <c r="I104" s="89"/>
    </row>
    <row r="105" spans="1:9">
      <c r="A105" s="92" t="s">
        <v>6</v>
      </c>
      <c r="B105" s="94" t="s">
        <v>140</v>
      </c>
      <c r="C105" s="89"/>
      <c r="D105" s="89"/>
      <c r="E105" s="89"/>
      <c r="F105" s="91"/>
      <c r="G105" s="89"/>
      <c r="H105" s="89"/>
      <c r="I105" s="89"/>
    </row>
    <row r="106" spans="1:9">
      <c r="A106" s="92" t="s">
        <v>7</v>
      </c>
      <c r="B106" s="95" t="s">
        <v>8</v>
      </c>
      <c r="C106" s="89"/>
      <c r="D106" s="89"/>
      <c r="E106" s="89"/>
      <c r="F106" s="91"/>
      <c r="G106" s="89"/>
      <c r="H106" s="89"/>
      <c r="I106" s="89"/>
    </row>
    <row r="107" spans="1:9">
      <c r="A107" s="92" t="s">
        <v>9</v>
      </c>
      <c r="B107" s="96" t="s">
        <v>9</v>
      </c>
      <c r="C107" s="89"/>
      <c r="D107" s="89"/>
      <c r="E107" s="89"/>
      <c r="F107" s="91"/>
      <c r="G107" s="89"/>
      <c r="H107" s="89"/>
      <c r="I107" s="89"/>
    </row>
    <row r="108" spans="1:9" ht="15.75">
      <c r="A108" s="97" t="s">
        <v>10</v>
      </c>
      <c r="B108" s="88"/>
      <c r="C108" s="97"/>
      <c r="D108" s="97"/>
      <c r="E108" s="97"/>
      <c r="F108" s="91"/>
      <c r="G108" s="97"/>
      <c r="H108" s="97"/>
      <c r="I108" s="97"/>
    </row>
    <row r="109" spans="1:9" ht="15.75">
      <c r="A109" s="97" t="s">
        <v>11</v>
      </c>
      <c r="B109" s="97" t="s">
        <v>12</v>
      </c>
      <c r="C109" s="97" t="s">
        <v>6</v>
      </c>
      <c r="D109" s="97" t="s">
        <v>7</v>
      </c>
      <c r="E109" s="97" t="s">
        <v>9</v>
      </c>
      <c r="F109" s="98" t="s">
        <v>13</v>
      </c>
      <c r="G109" s="97" t="s">
        <v>14</v>
      </c>
      <c r="H109" s="97" t="s">
        <v>15</v>
      </c>
      <c r="I109" s="97" t="s">
        <v>172</v>
      </c>
    </row>
    <row r="110" spans="1:9">
      <c r="A110" s="96" t="str">
        <f>B103</f>
        <v>H400 SU</v>
      </c>
      <c r="B110" s="99">
        <f>B104</f>
        <v>1</v>
      </c>
      <c r="C110" s="96" t="str">
        <f>B105</f>
        <v>H4S</v>
      </c>
      <c r="D110" s="96" t="str">
        <f>B106</f>
        <v>GLO</v>
      </c>
      <c r="E110" s="96" t="str">
        <f>B107</f>
        <v>unit</v>
      </c>
      <c r="F110" s="91"/>
      <c r="G110" s="89" t="s">
        <v>16</v>
      </c>
      <c r="H110" s="96" t="str">
        <f>$B$1</f>
        <v>case1_consq</v>
      </c>
      <c r="I110" s="96"/>
    </row>
    <row r="111" spans="1:9">
      <c r="A111" s="96" t="s">
        <v>65</v>
      </c>
      <c r="B111" s="99">
        <f>ev391apos!B111</f>
        <v>1</v>
      </c>
      <c r="C111" s="96" t="s">
        <v>65</v>
      </c>
      <c r="D111" s="96" t="s">
        <v>8</v>
      </c>
      <c r="E111" s="96" t="s">
        <v>9</v>
      </c>
      <c r="F111" s="91"/>
      <c r="G111" s="89" t="s">
        <v>18</v>
      </c>
      <c r="H111" s="96" t="str">
        <f>$B$1</f>
        <v>case1_consq</v>
      </c>
      <c r="I111" s="96"/>
    </row>
    <row r="112" spans="1:9">
      <c r="A112" s="96" t="s">
        <v>22</v>
      </c>
      <c r="B112" s="99">
        <f>ev391apos!B112</f>
        <v>0.14285714285714285</v>
      </c>
      <c r="C112" s="96" t="s">
        <v>23</v>
      </c>
      <c r="D112" s="96" t="s">
        <v>39</v>
      </c>
      <c r="E112" s="96" t="s">
        <v>9</v>
      </c>
      <c r="F112" s="91"/>
      <c r="G112" s="89" t="s">
        <v>18</v>
      </c>
      <c r="H112" s="96" t="str">
        <f>$B$1</f>
        <v>case1_consq</v>
      </c>
      <c r="I112" s="99" t="str">
        <f>ev391apos!I112</f>
        <v>The autoclave can handle 7 boxes</v>
      </c>
    </row>
    <row r="113" spans="1:9">
      <c r="A113" s="199" t="str">
        <f>A315</f>
        <v>waste polypropylene</v>
      </c>
      <c r="B113" s="99">
        <f>ev391apos!B113</f>
        <v>-0.2</v>
      </c>
      <c r="C113" s="199" t="str">
        <f>C315</f>
        <v>waste polypropylene</v>
      </c>
      <c r="D113" s="100" t="s">
        <v>33</v>
      </c>
      <c r="E113" s="100" t="s">
        <v>27</v>
      </c>
      <c r="F113" s="100"/>
      <c r="G113" s="101" t="s">
        <v>18</v>
      </c>
      <c r="H113" s="102" t="str">
        <f>$B$1</f>
        <v>case1_consq</v>
      </c>
      <c r="I113" s="102"/>
    </row>
    <row r="114" spans="1:9">
      <c r="A114" s="102" t="str">
        <f>A303</f>
        <v>waste polyethylene</v>
      </c>
      <c r="B114" s="99">
        <f>ev391apos!B114</f>
        <v>-2.1899999999999999E-2</v>
      </c>
      <c r="C114" s="102" t="str">
        <f>C303</f>
        <v>waste polyethylene</v>
      </c>
      <c r="D114" s="100" t="s">
        <v>33</v>
      </c>
      <c r="E114" s="100" t="s">
        <v>27</v>
      </c>
      <c r="F114" s="100"/>
      <c r="G114" s="101" t="s">
        <v>18</v>
      </c>
      <c r="H114" s="102" t="str">
        <f>$B$1</f>
        <v>case1_consq</v>
      </c>
      <c r="I114" s="102"/>
    </row>
    <row r="115" spans="1:9">
      <c r="A115" s="102" t="s">
        <v>37</v>
      </c>
      <c r="B115" s="99">
        <f>ev391apos!B115</f>
        <v>-0.42082049689166701</v>
      </c>
      <c r="C115" s="101" t="s">
        <v>38</v>
      </c>
      <c r="D115" s="100" t="s">
        <v>39</v>
      </c>
      <c r="E115" s="100" t="s">
        <v>40</v>
      </c>
      <c r="F115" s="100"/>
      <c r="G115" s="101" t="s">
        <v>18</v>
      </c>
      <c r="H115" s="101" t="s">
        <v>119</v>
      </c>
      <c r="I115" s="101"/>
    </row>
    <row r="116" spans="1:9">
      <c r="A116" s="102" t="s">
        <v>121</v>
      </c>
      <c r="B116" s="99">
        <f>ev391apos!B116</f>
        <v>-7.5747689440499997</v>
      </c>
      <c r="C116" s="101" t="s">
        <v>121</v>
      </c>
      <c r="D116" s="100" t="s">
        <v>39</v>
      </c>
      <c r="E116" s="100" t="s">
        <v>42</v>
      </c>
      <c r="F116" s="100"/>
      <c r="G116" s="101" t="s">
        <v>18</v>
      </c>
      <c r="H116" s="96" t="str">
        <f>$B$1</f>
        <v>case1_consq</v>
      </c>
      <c r="I116" s="96"/>
    </row>
    <row r="117" spans="1:9">
      <c r="A117" s="102" t="s">
        <v>34</v>
      </c>
      <c r="B117" s="99">
        <f>-ev391apos!B117</f>
        <v>8.9899999999999997E-3</v>
      </c>
      <c r="C117" s="101" t="s">
        <v>35</v>
      </c>
      <c r="D117" s="100" t="s">
        <v>60</v>
      </c>
      <c r="E117" s="100" t="s">
        <v>27</v>
      </c>
      <c r="F117" s="100"/>
      <c r="G117" s="101" t="s">
        <v>18</v>
      </c>
      <c r="H117" s="101" t="s">
        <v>119</v>
      </c>
      <c r="I117" s="101"/>
    </row>
    <row r="119" spans="1:9" ht="15.75">
      <c r="A119" s="103" t="s">
        <v>4</v>
      </c>
      <c r="B119" s="104" t="s">
        <v>116</v>
      </c>
      <c r="C119" s="105"/>
      <c r="D119" s="106"/>
      <c r="E119" s="105"/>
      <c r="F119" s="107"/>
      <c r="G119" s="105"/>
      <c r="H119" s="105"/>
      <c r="I119" s="105"/>
    </row>
    <row r="120" spans="1:9">
      <c r="A120" s="108" t="s">
        <v>5</v>
      </c>
      <c r="B120" s="109">
        <v>1</v>
      </c>
      <c r="C120" s="105"/>
      <c r="D120" s="105"/>
      <c r="E120" s="105"/>
      <c r="F120" s="107"/>
      <c r="G120" s="105"/>
      <c r="H120" s="105"/>
      <c r="I120" s="105"/>
    </row>
    <row r="121" spans="1:9">
      <c r="A121" s="108" t="s">
        <v>6</v>
      </c>
      <c r="B121" s="110" t="s">
        <v>141</v>
      </c>
      <c r="C121" s="105"/>
      <c r="D121" s="105"/>
      <c r="E121" s="105"/>
      <c r="F121" s="107"/>
      <c r="G121" s="105"/>
      <c r="H121" s="105"/>
      <c r="I121" s="105"/>
    </row>
    <row r="122" spans="1:9">
      <c r="A122" s="108" t="s">
        <v>7</v>
      </c>
      <c r="B122" s="111" t="s">
        <v>8</v>
      </c>
      <c r="C122" s="105"/>
      <c r="D122" s="105"/>
      <c r="E122" s="105"/>
      <c r="F122" s="107"/>
      <c r="G122" s="105"/>
      <c r="H122" s="105"/>
      <c r="I122" s="105"/>
    </row>
    <row r="123" spans="1:9">
      <c r="A123" s="108" t="s">
        <v>9</v>
      </c>
      <c r="B123" s="112" t="s">
        <v>9</v>
      </c>
      <c r="C123" s="105"/>
      <c r="D123" s="105"/>
      <c r="E123" s="105"/>
      <c r="F123" s="107"/>
      <c r="G123" s="105"/>
      <c r="H123" s="105"/>
      <c r="I123" s="105"/>
    </row>
    <row r="124" spans="1:9" ht="15.75">
      <c r="A124" s="113" t="s">
        <v>10</v>
      </c>
      <c r="B124" s="104"/>
      <c r="C124" s="113"/>
      <c r="D124" s="113"/>
      <c r="E124" s="113"/>
      <c r="F124" s="107"/>
      <c r="G124" s="113"/>
      <c r="H124" s="113"/>
      <c r="I124" s="113"/>
    </row>
    <row r="125" spans="1:9" ht="15.75">
      <c r="A125" s="113" t="s">
        <v>11</v>
      </c>
      <c r="B125" s="113" t="s">
        <v>12</v>
      </c>
      <c r="C125" s="113" t="s">
        <v>6</v>
      </c>
      <c r="D125" s="113" t="s">
        <v>7</v>
      </c>
      <c r="E125" s="113" t="s">
        <v>9</v>
      </c>
      <c r="F125" s="114" t="s">
        <v>13</v>
      </c>
      <c r="G125" s="113" t="s">
        <v>14</v>
      </c>
      <c r="H125" s="113" t="s">
        <v>15</v>
      </c>
      <c r="I125" s="113" t="s">
        <v>172</v>
      </c>
    </row>
    <row r="126" spans="1:9">
      <c r="A126" s="112" t="str">
        <f>B119</f>
        <v>H200 REC</v>
      </c>
      <c r="B126" s="115">
        <f>B120</f>
        <v>1</v>
      </c>
      <c r="C126" s="112" t="str">
        <f>B121</f>
        <v>H2R</v>
      </c>
      <c r="D126" s="112" t="str">
        <f>B122</f>
        <v>GLO</v>
      </c>
      <c r="E126" s="112" t="str">
        <f>B123</f>
        <v>unit</v>
      </c>
      <c r="F126" s="107"/>
      <c r="G126" s="105" t="s">
        <v>16</v>
      </c>
      <c r="H126" s="112" t="str">
        <f>$B$1</f>
        <v>case1_consq</v>
      </c>
      <c r="I126" s="112"/>
    </row>
    <row r="127" spans="1:9">
      <c r="A127" s="112" t="s">
        <v>52</v>
      </c>
      <c r="B127" s="115">
        <f>ev391apos!B127</f>
        <v>1</v>
      </c>
      <c r="C127" s="112" t="s">
        <v>52</v>
      </c>
      <c r="D127" s="112" t="s">
        <v>8</v>
      </c>
      <c r="E127" s="112" t="s">
        <v>9</v>
      </c>
      <c r="F127" s="107"/>
      <c r="G127" s="105" t="s">
        <v>18</v>
      </c>
      <c r="H127" s="112" t="str">
        <f>$B$1</f>
        <v>case1_consq</v>
      </c>
      <c r="I127" s="112"/>
    </row>
    <row r="128" spans="1:9">
      <c r="A128" s="112" t="s">
        <v>22</v>
      </c>
      <c r="B128" s="115">
        <f>ev391apos!B128</f>
        <v>7.1428571428571425E-2</v>
      </c>
      <c r="C128" s="112" t="s">
        <v>23</v>
      </c>
      <c r="D128" s="112" t="s">
        <v>39</v>
      </c>
      <c r="E128" s="112" t="s">
        <v>9</v>
      </c>
      <c r="F128" s="107"/>
      <c r="G128" s="105" t="s">
        <v>18</v>
      </c>
      <c r="H128" s="112" t="str">
        <f>$B$1</f>
        <v>case1_consq</v>
      </c>
      <c r="I128" s="115" t="str">
        <f>ev391apos!I128</f>
        <v>The autoclave can handle 14 boxes</v>
      </c>
    </row>
    <row r="129" spans="1:9">
      <c r="A129" s="112" t="str">
        <f>A315</f>
        <v>waste polypropylene</v>
      </c>
      <c r="B129" s="115">
        <f>ev391apos!B129</f>
        <v>-1.0699999999999999E-2</v>
      </c>
      <c r="C129" s="112" t="str">
        <f>C315</f>
        <v>waste polypropylene</v>
      </c>
      <c r="D129" s="107" t="s">
        <v>33</v>
      </c>
      <c r="E129" s="107" t="s">
        <v>27</v>
      </c>
      <c r="F129" s="107"/>
      <c r="G129" s="105" t="str">
        <f>[1]ev391cutoff!G108</f>
        <v>technosphere</v>
      </c>
      <c r="H129" s="112" t="str">
        <f>$B$1</f>
        <v>case1_consq</v>
      </c>
      <c r="I129" s="112"/>
    </row>
    <row r="130" spans="1:9">
      <c r="A130" s="112" t="str">
        <f>A303</f>
        <v>waste polyethylene</v>
      </c>
      <c r="B130" s="115">
        <f>ev391apos!B130</f>
        <v>-1.09E-2</v>
      </c>
      <c r="C130" s="112" t="str">
        <f>C303</f>
        <v>waste polyethylene</v>
      </c>
      <c r="D130" s="107" t="s">
        <v>33</v>
      </c>
      <c r="E130" s="107" t="s">
        <v>27</v>
      </c>
      <c r="F130" s="107"/>
      <c r="G130" s="105" t="str">
        <f>[1]ev391cutoff!G109</f>
        <v>technosphere</v>
      </c>
      <c r="H130" s="112" t="str">
        <f>$B$1</f>
        <v>case1_consq</v>
      </c>
      <c r="I130" s="112"/>
    </row>
    <row r="131" spans="1:9">
      <c r="A131" s="112" t="s">
        <v>37</v>
      </c>
      <c r="B131" s="115">
        <f>ev391apos!B131</f>
        <v>-2.2063716860624999E-2</v>
      </c>
      <c r="C131" s="105" t="s">
        <v>38</v>
      </c>
      <c r="D131" s="107" t="s">
        <v>39</v>
      </c>
      <c r="E131" s="107" t="s">
        <v>40</v>
      </c>
      <c r="F131" s="107"/>
      <c r="G131" s="105" t="s">
        <v>18</v>
      </c>
      <c r="H131" s="105" t="s">
        <v>119</v>
      </c>
      <c r="I131" s="105"/>
    </row>
    <row r="132" spans="1:9">
      <c r="A132" s="112" t="s">
        <v>121</v>
      </c>
      <c r="B132" s="115">
        <f>ev391apos!B132</f>
        <v>-0.39714690349124998</v>
      </c>
      <c r="C132" s="105" t="s">
        <v>121</v>
      </c>
      <c r="D132" s="107" t="s">
        <v>39</v>
      </c>
      <c r="E132" s="107" t="s">
        <v>42</v>
      </c>
      <c r="F132" s="107"/>
      <c r="G132" s="105" t="s">
        <v>18</v>
      </c>
      <c r="H132" s="112" t="str">
        <f>$B$1</f>
        <v>case1_consq</v>
      </c>
      <c r="I132" s="112"/>
    </row>
    <row r="133" spans="1:9">
      <c r="A133" s="112" t="s">
        <v>56</v>
      </c>
      <c r="B133" s="115">
        <f>ev391apos!B133</f>
        <v>-6.0400000000000002E-2</v>
      </c>
      <c r="C133" s="105" t="s">
        <v>57</v>
      </c>
      <c r="D133" s="107" t="s">
        <v>8</v>
      </c>
      <c r="E133" s="107" t="s">
        <v>27</v>
      </c>
      <c r="F133" s="107"/>
      <c r="G133" s="105" t="s">
        <v>18</v>
      </c>
      <c r="H133" s="105" t="s">
        <v>119</v>
      </c>
      <c r="I133" s="105"/>
    </row>
    <row r="134" spans="1:9">
      <c r="A134" s="112" t="s">
        <v>58</v>
      </c>
      <c r="B134" s="115">
        <f>ev391apos!B134</f>
        <v>-6.1799999999999997E-3</v>
      </c>
      <c r="C134" s="105" t="s">
        <v>62</v>
      </c>
      <c r="D134" s="107" t="s">
        <v>60</v>
      </c>
      <c r="E134" s="107" t="s">
        <v>27</v>
      </c>
      <c r="F134" s="107"/>
      <c r="G134" s="105" t="s">
        <v>18</v>
      </c>
      <c r="H134" s="105" t="s">
        <v>119</v>
      </c>
      <c r="I134" s="105"/>
    </row>
    <row r="135" spans="1:9">
      <c r="A135" s="112" t="str">
        <f>A350</f>
        <v>polyethylene recycling</v>
      </c>
      <c r="B135" s="115">
        <f>-ev391apos!B135</f>
        <v>-7.2700000000000004E-3</v>
      </c>
      <c r="C135" s="112" t="str">
        <f>C350</f>
        <v>polyethylene recycling</v>
      </c>
      <c r="D135" s="107" t="s">
        <v>60</v>
      </c>
      <c r="E135" s="107" t="s">
        <v>27</v>
      </c>
      <c r="F135" s="107"/>
      <c r="G135" s="105" t="s">
        <v>18</v>
      </c>
      <c r="H135" s="112" t="str">
        <f>$B$1</f>
        <v>case1_consq</v>
      </c>
      <c r="I135" s="112"/>
    </row>
    <row r="136" spans="1:9">
      <c r="A136" s="112" t="str">
        <f>A361</f>
        <v>polypropylene recycling</v>
      </c>
      <c r="B136" s="115">
        <f>-ev391apos!B136</f>
        <v>-7.0999999999999994E-2</v>
      </c>
      <c r="C136" s="112" t="str">
        <f>C361</f>
        <v>polypropylene recycling</v>
      </c>
      <c r="D136" s="107" t="s">
        <v>60</v>
      </c>
      <c r="E136" s="107" t="s">
        <v>27</v>
      </c>
      <c r="F136" s="107"/>
      <c r="G136" s="105" t="s">
        <v>18</v>
      </c>
      <c r="H136" s="112" t="str">
        <f>$B$1</f>
        <v>case1_consq</v>
      </c>
      <c r="I136" s="112"/>
    </row>
    <row r="137" spans="1:9">
      <c r="A137" s="112" t="s">
        <v>34</v>
      </c>
      <c r="B137" s="112">
        <f>-ev391apos!B137</f>
        <v>3.16E-3</v>
      </c>
      <c r="C137" s="105" t="s">
        <v>35</v>
      </c>
      <c r="D137" s="107" t="s">
        <v>60</v>
      </c>
      <c r="E137" s="107" t="s">
        <v>27</v>
      </c>
      <c r="F137" s="107"/>
      <c r="G137" s="105" t="s">
        <v>18</v>
      </c>
      <c r="H137" s="105" t="s">
        <v>119</v>
      </c>
      <c r="I137" s="105"/>
    </row>
    <row r="139" spans="1:9" ht="15.75">
      <c r="A139" s="116" t="s">
        <v>4</v>
      </c>
      <c r="B139" s="117" t="s">
        <v>118</v>
      </c>
      <c r="C139" s="118"/>
      <c r="D139" s="119"/>
      <c r="E139" s="118"/>
      <c r="F139" s="120"/>
      <c r="G139" s="118"/>
      <c r="H139" s="118"/>
      <c r="I139" s="118"/>
    </row>
    <row r="140" spans="1:9">
      <c r="A140" s="121" t="s">
        <v>5</v>
      </c>
      <c r="B140" s="122">
        <v>1</v>
      </c>
      <c r="C140" s="118"/>
      <c r="D140" s="118"/>
      <c r="E140" s="118"/>
      <c r="F140" s="120"/>
      <c r="G140" s="118"/>
      <c r="H140" s="118"/>
      <c r="I140" s="118"/>
    </row>
    <row r="141" spans="1:9">
      <c r="A141" s="121" t="s">
        <v>6</v>
      </c>
      <c r="B141" s="123" t="s">
        <v>142</v>
      </c>
      <c r="C141" s="118"/>
      <c r="D141" s="118"/>
      <c r="E141" s="118"/>
      <c r="F141" s="120"/>
      <c r="G141" s="118"/>
      <c r="H141" s="118"/>
      <c r="I141" s="118"/>
    </row>
    <row r="142" spans="1:9">
      <c r="A142" s="121" t="s">
        <v>7</v>
      </c>
      <c r="B142" s="124" t="s">
        <v>8</v>
      </c>
      <c r="C142" s="118"/>
      <c r="D142" s="118"/>
      <c r="E142" s="118"/>
      <c r="F142" s="120"/>
      <c r="G142" s="118"/>
      <c r="H142" s="118"/>
      <c r="I142" s="118"/>
    </row>
    <row r="143" spans="1:9">
      <c r="A143" s="121" t="s">
        <v>9</v>
      </c>
      <c r="B143" s="125" t="s">
        <v>9</v>
      </c>
      <c r="C143" s="118"/>
      <c r="D143" s="118"/>
      <c r="E143" s="118"/>
      <c r="F143" s="120"/>
      <c r="G143" s="118"/>
      <c r="H143" s="118"/>
      <c r="I143" s="118"/>
    </row>
    <row r="144" spans="1:9" ht="15.75">
      <c r="A144" s="126" t="s">
        <v>10</v>
      </c>
      <c r="B144" s="117"/>
      <c r="C144" s="126"/>
      <c r="D144" s="126"/>
      <c r="E144" s="126"/>
      <c r="F144" s="120"/>
      <c r="G144" s="126"/>
      <c r="H144" s="126"/>
      <c r="I144" s="126"/>
    </row>
    <row r="145" spans="1:9" ht="15.75">
      <c r="A145" s="126" t="s">
        <v>11</v>
      </c>
      <c r="B145" s="126" t="s">
        <v>12</v>
      </c>
      <c r="C145" s="126" t="s">
        <v>6</v>
      </c>
      <c r="D145" s="126" t="s">
        <v>7</v>
      </c>
      <c r="E145" s="126" t="s">
        <v>9</v>
      </c>
      <c r="F145" s="127" t="s">
        <v>13</v>
      </c>
      <c r="G145" s="126" t="s">
        <v>14</v>
      </c>
      <c r="H145" s="126" t="s">
        <v>15</v>
      </c>
      <c r="I145" s="126" t="s">
        <v>172</v>
      </c>
    </row>
    <row r="146" spans="1:9">
      <c r="A146" s="125" t="str">
        <f>B139</f>
        <v>H400 REC</v>
      </c>
      <c r="B146" s="128">
        <f>B140</f>
        <v>1</v>
      </c>
      <c r="C146" s="125" t="str">
        <f>B141</f>
        <v>H4R</v>
      </c>
      <c r="D146" s="125" t="str">
        <f>B142</f>
        <v>GLO</v>
      </c>
      <c r="E146" s="125" t="str">
        <f>B143</f>
        <v>unit</v>
      </c>
      <c r="F146" s="120"/>
      <c r="G146" s="118" t="s">
        <v>16</v>
      </c>
      <c r="H146" s="125" t="str">
        <f>$B$1</f>
        <v>case1_consq</v>
      </c>
      <c r="I146" s="125"/>
    </row>
    <row r="147" spans="1:9">
      <c r="A147" s="125" t="s">
        <v>65</v>
      </c>
      <c r="B147" s="128">
        <f>ev391apos!B147</f>
        <v>1</v>
      </c>
      <c r="C147" s="125" t="s">
        <v>65</v>
      </c>
      <c r="D147" s="125" t="s">
        <v>8</v>
      </c>
      <c r="E147" s="125" t="s">
        <v>9</v>
      </c>
      <c r="F147" s="120"/>
      <c r="G147" s="118" t="s">
        <v>18</v>
      </c>
      <c r="H147" s="125" t="str">
        <f>$B$1</f>
        <v>case1_consq</v>
      </c>
      <c r="I147" s="125"/>
    </row>
    <row r="148" spans="1:9">
      <c r="A148" s="125" t="s">
        <v>22</v>
      </c>
      <c r="B148" s="128">
        <f>ev391apos!B148</f>
        <v>0.14285714285714285</v>
      </c>
      <c r="C148" s="125" t="s">
        <v>23</v>
      </c>
      <c r="D148" s="125" t="s">
        <v>39</v>
      </c>
      <c r="E148" s="125" t="s">
        <v>9</v>
      </c>
      <c r="F148" s="120"/>
      <c r="G148" s="118" t="s">
        <v>18</v>
      </c>
      <c r="H148" s="125" t="str">
        <f>$B$1</f>
        <v>case1_consq</v>
      </c>
      <c r="I148" s="128" t="str">
        <f>ev391apos!I148</f>
        <v>The autoclave can handle 7 boxes</v>
      </c>
    </row>
    <row r="149" spans="1:9">
      <c r="A149" s="125" t="str">
        <f>A315</f>
        <v>waste polypropylene</v>
      </c>
      <c r="B149" s="128">
        <f>ev391apos!B149</f>
        <v>-3.0300000000000001E-2</v>
      </c>
      <c r="C149" s="125" t="str">
        <f>C315</f>
        <v>waste polypropylene</v>
      </c>
      <c r="D149" s="120" t="s">
        <v>33</v>
      </c>
      <c r="E149" s="120" t="s">
        <v>27</v>
      </c>
      <c r="F149" s="120"/>
      <c r="G149" s="118" t="s">
        <v>18</v>
      </c>
      <c r="H149" s="125" t="str">
        <f>$B$1</f>
        <v>case1_consq</v>
      </c>
      <c r="I149" s="125"/>
    </row>
    <row r="150" spans="1:9">
      <c r="A150" s="125" t="str">
        <f>A303</f>
        <v>waste polyethylene</v>
      </c>
      <c r="B150" s="128">
        <f>ev391apos!B150</f>
        <v>-3.29E-3</v>
      </c>
      <c r="C150" s="125" t="str">
        <f>C303</f>
        <v>waste polyethylene</v>
      </c>
      <c r="D150" s="120" t="s">
        <v>33</v>
      </c>
      <c r="E150" s="120" t="str">
        <f>[1]ev391cutoff!E129</f>
        <v>kilogram</v>
      </c>
      <c r="F150" s="120"/>
      <c r="G150" s="118" t="s">
        <v>18</v>
      </c>
      <c r="H150" s="125" t="str">
        <f>$B$1</f>
        <v>case1_consq</v>
      </c>
      <c r="I150" s="125"/>
    </row>
    <row r="151" spans="1:9">
      <c r="A151" s="125" t="s">
        <v>37</v>
      </c>
      <c r="B151" s="128">
        <f>ev391apos!B151</f>
        <v>-6.3123074533750004E-2</v>
      </c>
      <c r="C151" s="118" t="s">
        <v>38</v>
      </c>
      <c r="D151" s="120" t="s">
        <v>39</v>
      </c>
      <c r="E151" s="120" t="s">
        <v>40</v>
      </c>
      <c r="F151" s="120"/>
      <c r="G151" s="118" t="s">
        <v>18</v>
      </c>
      <c r="H151" s="118" t="s">
        <v>119</v>
      </c>
      <c r="I151" s="118"/>
    </row>
    <row r="152" spans="1:9">
      <c r="A152" s="125" t="s">
        <v>121</v>
      </c>
      <c r="B152" s="128">
        <f>ev391apos!B152</f>
        <v>-1.1362153416075</v>
      </c>
      <c r="C152" s="118" t="s">
        <v>121</v>
      </c>
      <c r="D152" s="120" t="s">
        <v>39</v>
      </c>
      <c r="E152" s="120" t="s">
        <v>42</v>
      </c>
      <c r="F152" s="120"/>
      <c r="G152" s="118" t="s">
        <v>18</v>
      </c>
      <c r="H152" s="125" t="str">
        <f>$B$1</f>
        <v>case1_consq</v>
      </c>
      <c r="I152" s="125"/>
    </row>
    <row r="153" spans="1:9">
      <c r="A153" s="125" t="s">
        <v>56</v>
      </c>
      <c r="B153" s="128">
        <f>ev391apos!B153</f>
        <v>-0.17</v>
      </c>
      <c r="C153" s="118" t="s">
        <v>57</v>
      </c>
      <c r="D153" s="120" t="s">
        <v>8</v>
      </c>
      <c r="E153" s="120" t="s">
        <v>27</v>
      </c>
      <c r="F153" s="120"/>
      <c r="G153" s="118" t="s">
        <v>18</v>
      </c>
      <c r="H153" s="118" t="s">
        <v>119</v>
      </c>
      <c r="I153" s="118"/>
    </row>
    <row r="154" spans="1:9">
      <c r="A154" s="125" t="s">
        <v>58</v>
      </c>
      <c r="B154" s="128">
        <f>ev391apos!B154</f>
        <v>-1.8599999999999998E-2</v>
      </c>
      <c r="C154" s="118" t="s">
        <v>62</v>
      </c>
      <c r="D154" s="120" t="s">
        <v>60</v>
      </c>
      <c r="E154" s="120" t="s">
        <v>27</v>
      </c>
      <c r="F154" s="120"/>
      <c r="G154" s="118" t="s">
        <v>18</v>
      </c>
      <c r="H154" s="118" t="s">
        <v>119</v>
      </c>
      <c r="I154" s="118"/>
    </row>
    <row r="155" spans="1:9">
      <c r="A155" s="125" t="str">
        <f>A135</f>
        <v>polyethylene recycling</v>
      </c>
      <c r="B155" s="128">
        <f>-ev391apos!B155</f>
        <v>-2.1899999999999999E-2</v>
      </c>
      <c r="C155" s="125" t="str">
        <f>C135</f>
        <v>polyethylene recycling</v>
      </c>
      <c r="D155" s="120" t="s">
        <v>60</v>
      </c>
      <c r="E155" s="120" t="s">
        <v>27</v>
      </c>
      <c r="F155" s="120"/>
      <c r="G155" s="118" t="s">
        <v>18</v>
      </c>
      <c r="H155" s="125" t="str">
        <f>$B$1</f>
        <v>case1_consq</v>
      </c>
      <c r="I155" s="125"/>
    </row>
    <row r="156" spans="1:9">
      <c r="A156" s="125" t="str">
        <f>A136</f>
        <v>polypropylene recycling</v>
      </c>
      <c r="B156" s="128">
        <f>-ev391apos!B156</f>
        <v>-0.2</v>
      </c>
      <c r="C156" s="125" t="str">
        <f>C136</f>
        <v>polypropylene recycling</v>
      </c>
      <c r="D156" s="120" t="s">
        <v>60</v>
      </c>
      <c r="E156" s="120" t="s">
        <v>27</v>
      </c>
      <c r="F156" s="120"/>
      <c r="G156" s="118" t="s">
        <v>18</v>
      </c>
      <c r="H156" s="125" t="str">
        <f>$B$1</f>
        <v>case1_consq</v>
      </c>
      <c r="I156" s="125"/>
    </row>
    <row r="157" spans="1:9">
      <c r="A157" s="125" t="s">
        <v>34</v>
      </c>
      <c r="B157" s="128">
        <f>-ev391apos!B157</f>
        <v>8.9899999999999997E-3</v>
      </c>
      <c r="C157" s="118" t="s">
        <v>35</v>
      </c>
      <c r="D157" s="120" t="s">
        <v>60</v>
      </c>
      <c r="E157" s="120" t="s">
        <v>27</v>
      </c>
      <c r="F157" s="120"/>
      <c r="G157" s="118" t="s">
        <v>18</v>
      </c>
      <c r="H157" s="118" t="s">
        <v>119</v>
      </c>
      <c r="I157" s="118"/>
    </row>
    <row r="159" spans="1:9" ht="15.75">
      <c r="A159" s="135" t="s">
        <v>4</v>
      </c>
      <c r="B159" s="136" t="s">
        <v>45</v>
      </c>
      <c r="C159" s="137"/>
      <c r="D159" s="138"/>
      <c r="E159" s="137"/>
      <c r="F159" s="137"/>
      <c r="G159" s="137"/>
      <c r="H159" s="137"/>
      <c r="I159" s="137"/>
    </row>
    <row r="160" spans="1:9">
      <c r="A160" s="139" t="s">
        <v>5</v>
      </c>
      <c r="B160" s="140">
        <v>1</v>
      </c>
      <c r="C160" s="137"/>
      <c r="D160" s="137"/>
      <c r="E160" s="137"/>
      <c r="F160" s="137"/>
      <c r="G160" s="137"/>
      <c r="H160" s="137"/>
      <c r="I160" s="137"/>
    </row>
    <row r="161" spans="1:9">
      <c r="A161" s="139" t="s">
        <v>6</v>
      </c>
      <c r="B161" s="141" t="s">
        <v>44</v>
      </c>
      <c r="C161" s="137"/>
      <c r="D161" s="137"/>
      <c r="E161" s="137"/>
      <c r="F161" s="137"/>
      <c r="G161" s="137"/>
      <c r="H161" s="137"/>
      <c r="I161" s="137"/>
    </row>
    <row r="162" spans="1:9">
      <c r="A162" s="139" t="s">
        <v>7</v>
      </c>
      <c r="B162" s="142" t="s">
        <v>8</v>
      </c>
      <c r="C162" s="137"/>
      <c r="D162" s="137"/>
      <c r="E162" s="137"/>
      <c r="F162" s="137"/>
      <c r="G162" s="137"/>
      <c r="H162" s="137"/>
      <c r="I162" s="137"/>
    </row>
    <row r="163" spans="1:9">
      <c r="A163" s="139" t="s">
        <v>9</v>
      </c>
      <c r="B163" s="143" t="s">
        <v>9</v>
      </c>
      <c r="C163" s="137"/>
      <c r="D163" s="137"/>
      <c r="E163" s="137"/>
      <c r="F163" s="137"/>
      <c r="G163" s="137"/>
      <c r="H163" s="137"/>
      <c r="I163" s="137"/>
    </row>
    <row r="164" spans="1:9" ht="15.75">
      <c r="A164" s="144" t="s">
        <v>10</v>
      </c>
      <c r="B164" s="136"/>
      <c r="C164" s="144"/>
      <c r="D164" s="144"/>
      <c r="E164" s="144"/>
      <c r="F164" s="144"/>
      <c r="G164" s="144"/>
      <c r="H164" s="144"/>
      <c r="I164" s="144"/>
    </row>
    <row r="165" spans="1:9" ht="15.75">
      <c r="A165" s="144" t="s">
        <v>11</v>
      </c>
      <c r="B165" s="144" t="s">
        <v>12</v>
      </c>
      <c r="C165" s="144" t="s">
        <v>6</v>
      </c>
      <c r="D165" s="144" t="s">
        <v>7</v>
      </c>
      <c r="E165" s="144" t="s">
        <v>9</v>
      </c>
      <c r="F165" s="149" t="s">
        <v>13</v>
      </c>
      <c r="G165" s="144" t="s">
        <v>14</v>
      </c>
      <c r="H165" s="144" t="s">
        <v>15</v>
      </c>
      <c r="I165" s="144" t="s">
        <v>172</v>
      </c>
    </row>
    <row r="166" spans="1:9">
      <c r="A166" s="143" t="s">
        <v>45</v>
      </c>
      <c r="B166" s="145">
        <v>1</v>
      </c>
      <c r="C166" s="143" t="s">
        <v>44</v>
      </c>
      <c r="D166" s="143" t="s">
        <v>8</v>
      </c>
      <c r="E166" s="143" t="s">
        <v>9</v>
      </c>
      <c r="F166" s="143"/>
      <c r="G166" s="143" t="s">
        <v>16</v>
      </c>
      <c r="H166" s="143" t="str">
        <f>$B$1</f>
        <v>case1_consq</v>
      </c>
      <c r="I166" s="143"/>
    </row>
    <row r="167" spans="1:9">
      <c r="A167" s="133" t="s">
        <v>144</v>
      </c>
      <c r="B167" s="134">
        <f>ev391apos!B167</f>
        <v>2.2755000000000001</v>
      </c>
      <c r="C167" s="133" t="s">
        <v>130</v>
      </c>
      <c r="D167" s="133" t="s">
        <v>8</v>
      </c>
      <c r="E167" s="133" t="s">
        <v>27</v>
      </c>
      <c r="F167" s="133"/>
      <c r="G167" s="133" t="s">
        <v>18</v>
      </c>
      <c r="H167" s="133" t="s">
        <v>119</v>
      </c>
      <c r="I167" s="133"/>
    </row>
    <row r="168" spans="1:9">
      <c r="A168" s="137" t="s">
        <v>77</v>
      </c>
      <c r="B168" s="134">
        <f>ev391apos!B168</f>
        <v>0.31663799999999998</v>
      </c>
      <c r="C168" s="137" t="s">
        <v>77</v>
      </c>
      <c r="D168" s="137" t="s">
        <v>26</v>
      </c>
      <c r="E168" s="137" t="s">
        <v>78</v>
      </c>
      <c r="F168" s="137"/>
      <c r="G168" s="137" t="s">
        <v>18</v>
      </c>
      <c r="H168" s="137" t="s">
        <v>119</v>
      </c>
      <c r="I168" s="137"/>
    </row>
    <row r="169" spans="1:9">
      <c r="A169" s="137" t="s">
        <v>79</v>
      </c>
      <c r="B169" s="134">
        <f>ev391apos!B169</f>
        <v>2.2755000000000001</v>
      </c>
      <c r="C169" s="137" t="s">
        <v>79</v>
      </c>
      <c r="D169" s="137" t="s">
        <v>26</v>
      </c>
      <c r="E169" s="137" t="s">
        <v>27</v>
      </c>
      <c r="F169" s="137"/>
      <c r="G169" s="137" t="s">
        <v>18</v>
      </c>
      <c r="H169" s="137" t="s">
        <v>119</v>
      </c>
      <c r="I169" s="137"/>
    </row>
    <row r="170" spans="1:9">
      <c r="A170" s="137" t="s">
        <v>80</v>
      </c>
      <c r="B170" s="134">
        <f>ev391apos!B170</f>
        <v>2.2755000000000001</v>
      </c>
      <c r="C170" s="137" t="s">
        <v>80</v>
      </c>
      <c r="D170" s="137" t="s">
        <v>26</v>
      </c>
      <c r="E170" s="137" t="s">
        <v>27</v>
      </c>
      <c r="F170" s="137"/>
      <c r="G170" s="137" t="s">
        <v>18</v>
      </c>
      <c r="H170" s="137" t="s">
        <v>119</v>
      </c>
      <c r="I170" s="137"/>
    </row>
    <row r="171" spans="1:9">
      <c r="A171" s="143" t="str">
        <f>A384</f>
        <v xml:space="preserve">assembly of aluminium container </v>
      </c>
      <c r="B171" s="134">
        <f>ev391apos!B171</f>
        <v>2.2755000000000001</v>
      </c>
      <c r="C171" s="143" t="str">
        <f>C384</f>
        <v>assembly process</v>
      </c>
      <c r="D171" s="143" t="str">
        <f t="shared" ref="D171:E171" si="1">D384</f>
        <v>RER</v>
      </c>
      <c r="E171" s="143" t="str">
        <f t="shared" si="1"/>
        <v>kilogram</v>
      </c>
      <c r="F171" s="143"/>
      <c r="G171" s="143" t="s">
        <v>18</v>
      </c>
      <c r="H171" s="143" t="str">
        <f>$B$1</f>
        <v>case1_consq</v>
      </c>
      <c r="I171" s="143"/>
    </row>
    <row r="172" spans="1:9">
      <c r="A172" s="137" t="s">
        <v>81</v>
      </c>
      <c r="B172" s="134">
        <f>ev391apos!B172</f>
        <v>8.1054000000000001E-2</v>
      </c>
      <c r="C172" s="137" t="s">
        <v>82</v>
      </c>
      <c r="D172" s="137" t="s">
        <v>8</v>
      </c>
      <c r="E172" s="137" t="s">
        <v>27</v>
      </c>
      <c r="F172" s="137"/>
      <c r="G172" s="137" t="s">
        <v>18</v>
      </c>
      <c r="H172" s="137" t="s">
        <v>119</v>
      </c>
      <c r="I172" s="137"/>
    </row>
    <row r="173" spans="1:9">
      <c r="A173" s="137" t="s">
        <v>83</v>
      </c>
      <c r="B173" s="134">
        <f>ev391apos!B173</f>
        <v>2.6316899999999999</v>
      </c>
      <c r="C173" s="137" t="s">
        <v>84</v>
      </c>
      <c r="D173" s="137" t="s">
        <v>26</v>
      </c>
      <c r="E173" s="137" t="s">
        <v>85</v>
      </c>
      <c r="F173" s="137"/>
      <c r="G173" s="137" t="s">
        <v>18</v>
      </c>
      <c r="H173" s="137" t="s">
        <v>119</v>
      </c>
      <c r="I173" s="137"/>
    </row>
    <row r="174" spans="1:9">
      <c r="A174" s="137" t="s">
        <v>86</v>
      </c>
      <c r="B174" s="134">
        <f>ev391apos!B174</f>
        <v>5.7969E-2</v>
      </c>
      <c r="C174" s="137" t="s">
        <v>87</v>
      </c>
      <c r="D174" s="137" t="s">
        <v>8</v>
      </c>
      <c r="E174" s="137" t="s">
        <v>85</v>
      </c>
      <c r="F174" s="137"/>
      <c r="G174" s="137" t="s">
        <v>18</v>
      </c>
      <c r="H174" s="137" t="s">
        <v>119</v>
      </c>
      <c r="I174" s="137"/>
    </row>
    <row r="175" spans="1:9">
      <c r="A175" s="137" t="s">
        <v>88</v>
      </c>
      <c r="B175" s="134">
        <f>ev391apos!B175</f>
        <v>0.30318300000000004</v>
      </c>
      <c r="C175" s="137" t="s">
        <v>89</v>
      </c>
      <c r="D175" s="137" t="s">
        <v>26</v>
      </c>
      <c r="E175" s="137" t="s">
        <v>27</v>
      </c>
      <c r="F175" s="137"/>
      <c r="G175" s="137" t="s">
        <v>18</v>
      </c>
      <c r="H175" s="137" t="s">
        <v>119</v>
      </c>
      <c r="I175" s="137"/>
    </row>
    <row r="176" spans="1:9">
      <c r="A176" s="134" t="str">
        <f>ev391apos!A176</f>
        <v>steel production, chromium steel 18/8, hot rolled</v>
      </c>
      <c r="B176" s="134">
        <f>ev391apos!B176</f>
        <v>4.4999999999999998E-2</v>
      </c>
      <c r="C176" s="134" t="str">
        <f>ev391apos!C176</f>
        <v>steel, chromium steel 18/8, hot rolled</v>
      </c>
      <c r="D176" s="134" t="str">
        <f>ev391apos!D176</f>
        <v>RER</v>
      </c>
      <c r="E176" s="134" t="str">
        <f>ev391apos!E176</f>
        <v>kilogram</v>
      </c>
      <c r="F176" s="134"/>
      <c r="G176" s="134" t="str">
        <f>ev391apos!G176</f>
        <v>technosphere</v>
      </c>
      <c r="H176" s="134" t="s">
        <v>119</v>
      </c>
      <c r="I176" s="134"/>
    </row>
    <row r="178" spans="1:9" ht="15.75">
      <c r="A178" s="135" t="s">
        <v>4</v>
      </c>
      <c r="B178" s="136" t="s">
        <v>19</v>
      </c>
      <c r="C178" s="137"/>
      <c r="D178" s="138"/>
      <c r="E178" s="137"/>
      <c r="F178" s="137"/>
      <c r="G178" s="137"/>
      <c r="H178" s="137"/>
      <c r="I178" s="137"/>
    </row>
    <row r="179" spans="1:9">
      <c r="A179" s="139" t="s">
        <v>5</v>
      </c>
      <c r="B179" s="140">
        <v>1</v>
      </c>
      <c r="C179" s="137"/>
      <c r="D179" s="137"/>
      <c r="E179" s="137"/>
      <c r="F179" s="137"/>
      <c r="G179" s="137"/>
      <c r="H179" s="137"/>
      <c r="I179" s="137"/>
    </row>
    <row r="180" spans="1:9">
      <c r="A180" s="139" t="s">
        <v>6</v>
      </c>
      <c r="B180" s="141" t="s">
        <v>20</v>
      </c>
      <c r="C180" s="137"/>
      <c r="D180" s="137"/>
      <c r="E180" s="137"/>
      <c r="F180" s="137"/>
      <c r="G180" s="137"/>
      <c r="H180" s="137"/>
      <c r="I180" s="137"/>
    </row>
    <row r="181" spans="1:9">
      <c r="A181" s="139" t="s">
        <v>7</v>
      </c>
      <c r="B181" s="142" t="s">
        <v>8</v>
      </c>
      <c r="C181" s="137"/>
      <c r="D181" s="137"/>
      <c r="E181" s="137"/>
      <c r="F181" s="137"/>
      <c r="G181" s="137"/>
      <c r="H181" s="137"/>
      <c r="I181" s="137"/>
    </row>
    <row r="182" spans="1:9">
      <c r="A182" s="139" t="s">
        <v>9</v>
      </c>
      <c r="B182" s="143" t="s">
        <v>9</v>
      </c>
      <c r="C182" s="137"/>
      <c r="D182" s="137"/>
      <c r="E182" s="137"/>
      <c r="F182" s="137"/>
      <c r="G182" s="137"/>
      <c r="H182" s="137"/>
      <c r="I182" s="137"/>
    </row>
    <row r="183" spans="1:9" ht="15.75">
      <c r="A183" s="144" t="s">
        <v>10</v>
      </c>
      <c r="B183" s="136"/>
      <c r="C183" s="144"/>
      <c r="D183" s="144"/>
      <c r="E183" s="144"/>
      <c r="F183" s="144"/>
      <c r="G183" s="144"/>
      <c r="H183" s="144"/>
      <c r="I183" s="144"/>
    </row>
    <row r="184" spans="1:9" ht="15.75">
      <c r="A184" s="144" t="s">
        <v>11</v>
      </c>
      <c r="B184" s="144" t="s">
        <v>12</v>
      </c>
      <c r="C184" s="144" t="s">
        <v>6</v>
      </c>
      <c r="D184" s="144" t="s">
        <v>7</v>
      </c>
      <c r="E184" s="144" t="s">
        <v>9</v>
      </c>
      <c r="F184" s="149" t="s">
        <v>13</v>
      </c>
      <c r="G184" s="144" t="s">
        <v>14</v>
      </c>
      <c r="H184" s="144" t="s">
        <v>15</v>
      </c>
      <c r="I184" s="144" t="s">
        <v>172</v>
      </c>
    </row>
    <row r="185" spans="1:9">
      <c r="A185" s="143" t="s">
        <v>19</v>
      </c>
      <c r="B185" s="145">
        <v>1</v>
      </c>
      <c r="C185" s="143" t="s">
        <v>20</v>
      </c>
      <c r="D185" s="143" t="s">
        <v>8</v>
      </c>
      <c r="E185" s="143" t="s">
        <v>9</v>
      </c>
      <c r="F185" s="143"/>
      <c r="G185" s="143" t="s">
        <v>16</v>
      </c>
      <c r="H185" s="143" t="str">
        <f>$B$1</f>
        <v>case1_consq</v>
      </c>
      <c r="I185" s="143"/>
    </row>
    <row r="186" spans="1:9">
      <c r="A186" s="133" t="s">
        <v>144</v>
      </c>
      <c r="B186" s="134">
        <f>ev391apos!B186</f>
        <v>3.8385000000000002</v>
      </c>
      <c r="C186" s="133" t="s">
        <v>130</v>
      </c>
      <c r="D186" s="133" t="s">
        <v>8</v>
      </c>
      <c r="E186" s="133" t="s">
        <v>27</v>
      </c>
      <c r="F186" s="133"/>
      <c r="G186" s="133" t="s">
        <v>18</v>
      </c>
      <c r="H186" s="133" t="s">
        <v>119</v>
      </c>
      <c r="I186" s="133"/>
    </row>
    <row r="187" spans="1:9">
      <c r="A187" s="137" t="s">
        <v>77</v>
      </c>
      <c r="B187" s="134">
        <f>ev391apos!B187</f>
        <v>0.55443799999999999</v>
      </c>
      <c r="C187" s="137" t="s">
        <v>77</v>
      </c>
      <c r="D187" s="137" t="s">
        <v>26</v>
      </c>
      <c r="E187" s="137" t="s">
        <v>78</v>
      </c>
      <c r="F187" s="137"/>
      <c r="G187" s="137" t="s">
        <v>18</v>
      </c>
      <c r="H187" s="137" t="s">
        <v>119</v>
      </c>
      <c r="I187" s="137"/>
    </row>
    <row r="188" spans="1:9">
      <c r="A188" s="137" t="s">
        <v>79</v>
      </c>
      <c r="B188" s="134">
        <f>ev391apos!B188</f>
        <v>3.8385000000000002</v>
      </c>
      <c r="C188" s="137" t="s">
        <v>79</v>
      </c>
      <c r="D188" s="137" t="s">
        <v>26</v>
      </c>
      <c r="E188" s="137" t="s">
        <v>27</v>
      </c>
      <c r="F188" s="137"/>
      <c r="G188" s="137" t="s">
        <v>18</v>
      </c>
      <c r="H188" s="137" t="s">
        <v>119</v>
      </c>
      <c r="I188" s="137"/>
    </row>
    <row r="189" spans="1:9">
      <c r="A189" s="137" t="s">
        <v>80</v>
      </c>
      <c r="B189" s="134">
        <f>ev391apos!B189</f>
        <v>3.8385000000000002</v>
      </c>
      <c r="C189" s="137" t="s">
        <v>80</v>
      </c>
      <c r="D189" s="137" t="s">
        <v>26</v>
      </c>
      <c r="E189" s="137" t="s">
        <v>27</v>
      </c>
      <c r="F189" s="137"/>
      <c r="G189" s="137" t="s">
        <v>18</v>
      </c>
      <c r="H189" s="137" t="s">
        <v>119</v>
      </c>
      <c r="I189" s="137"/>
    </row>
    <row r="190" spans="1:9">
      <c r="A190" s="143" t="str">
        <f>A384</f>
        <v xml:space="preserve">assembly of aluminium container </v>
      </c>
      <c r="B190" s="134">
        <f>ev391apos!B190</f>
        <v>3.8385000000000002</v>
      </c>
      <c r="C190" s="143" t="str">
        <f>C384</f>
        <v>assembly process</v>
      </c>
      <c r="D190" s="143" t="str">
        <f t="shared" ref="D190:E190" si="2">D384</f>
        <v>RER</v>
      </c>
      <c r="E190" s="143" t="str">
        <f t="shared" si="2"/>
        <v>kilogram</v>
      </c>
      <c r="F190" s="143"/>
      <c r="G190" s="143" t="s">
        <v>18</v>
      </c>
      <c r="H190" s="143" t="str">
        <f>$B$1</f>
        <v>case1_consq</v>
      </c>
      <c r="I190" s="143"/>
    </row>
    <row r="191" spans="1:9">
      <c r="A191" s="137" t="s">
        <v>81</v>
      </c>
      <c r="B191" s="134">
        <f>ev391apos!B191</f>
        <v>0.162108</v>
      </c>
      <c r="C191" s="137" t="s">
        <v>82</v>
      </c>
      <c r="D191" s="137" t="s">
        <v>8</v>
      </c>
      <c r="E191" s="137" t="s">
        <v>27</v>
      </c>
      <c r="F191" s="137"/>
      <c r="G191" s="137" t="s">
        <v>18</v>
      </c>
      <c r="H191" s="137" t="s">
        <v>119</v>
      </c>
      <c r="I191" s="137"/>
    </row>
    <row r="192" spans="1:9">
      <c r="A192" s="137" t="s">
        <v>83</v>
      </c>
      <c r="B192" s="134">
        <f>ev391apos!B192</f>
        <v>4.4066700000000001</v>
      </c>
      <c r="C192" s="137" t="s">
        <v>84</v>
      </c>
      <c r="D192" s="137" t="s">
        <v>26</v>
      </c>
      <c r="E192" s="137" t="s">
        <v>85</v>
      </c>
      <c r="F192" s="137"/>
      <c r="G192" s="137" t="s">
        <v>18</v>
      </c>
      <c r="H192" s="137" t="s">
        <v>119</v>
      </c>
      <c r="I192" s="137"/>
    </row>
    <row r="193" spans="1:9">
      <c r="A193" s="137" t="s">
        <v>86</v>
      </c>
      <c r="B193" s="134">
        <f>ev391apos!B193</f>
        <v>9.7470000000000001E-2</v>
      </c>
      <c r="C193" s="137" t="s">
        <v>87</v>
      </c>
      <c r="D193" s="137" t="s">
        <v>8</v>
      </c>
      <c r="E193" s="137" t="s">
        <v>85</v>
      </c>
      <c r="F193" s="137"/>
      <c r="G193" s="137" t="s">
        <v>18</v>
      </c>
      <c r="H193" s="137" t="s">
        <v>119</v>
      </c>
      <c r="I193" s="137"/>
    </row>
    <row r="194" spans="1:9">
      <c r="A194" s="137" t="s">
        <v>88</v>
      </c>
      <c r="B194" s="134">
        <f>ev391apos!B194</f>
        <v>0.50735700000000006</v>
      </c>
      <c r="C194" s="137" t="s">
        <v>89</v>
      </c>
      <c r="D194" s="137" t="s">
        <v>26</v>
      </c>
      <c r="E194" s="137" t="s">
        <v>27</v>
      </c>
      <c r="F194" s="137"/>
      <c r="G194" s="137" t="s">
        <v>18</v>
      </c>
      <c r="H194" s="137" t="s">
        <v>119</v>
      </c>
      <c r="I194" s="137"/>
    </row>
    <row r="195" spans="1:9">
      <c r="A195" s="134" t="str">
        <f>ev391apos!A195</f>
        <v>steel production, chromium steel 18/8, hot rolled</v>
      </c>
      <c r="B195" s="134">
        <f>ev391apos!B195</f>
        <v>4.4999999999999998E-2</v>
      </c>
      <c r="C195" s="134" t="str">
        <f>ev391apos!C195</f>
        <v>steel, chromium steel 18/8, hot rolled</v>
      </c>
      <c r="D195" s="134" t="str">
        <f>ev391apos!D195</f>
        <v>RER</v>
      </c>
      <c r="E195" s="134" t="str">
        <f>ev391apos!E195</f>
        <v>kilogram</v>
      </c>
      <c r="F195" s="134"/>
      <c r="G195" s="134" t="str">
        <f>ev391apos!G195</f>
        <v>technosphere</v>
      </c>
      <c r="H195" s="134" t="str">
        <f>ev391apos!H195</f>
        <v>ev391apos</v>
      </c>
      <c r="I195" s="134"/>
    </row>
    <row r="197" spans="1:9" ht="15.75">
      <c r="A197" s="135" t="s">
        <v>4</v>
      </c>
      <c r="B197" s="136" t="s">
        <v>52</v>
      </c>
      <c r="C197" s="137"/>
      <c r="D197" s="138"/>
      <c r="E197" s="137"/>
      <c r="F197" s="137"/>
      <c r="G197" s="137"/>
      <c r="H197" s="137"/>
      <c r="I197" s="137"/>
    </row>
    <row r="198" spans="1:9">
      <c r="A198" s="139" t="s">
        <v>5</v>
      </c>
      <c r="B198" s="140">
        <v>1</v>
      </c>
      <c r="C198" s="137"/>
      <c r="D198" s="137"/>
      <c r="E198" s="137"/>
      <c r="F198" s="137"/>
      <c r="G198" s="137"/>
      <c r="H198" s="137"/>
      <c r="I198" s="137"/>
    </row>
    <row r="199" spans="1:9">
      <c r="A199" s="139" t="s">
        <v>6</v>
      </c>
      <c r="B199" s="141" t="s">
        <v>52</v>
      </c>
      <c r="C199" s="137"/>
      <c r="D199" s="137"/>
      <c r="E199" s="137"/>
      <c r="F199" s="137"/>
      <c r="G199" s="137"/>
      <c r="H199" s="137"/>
      <c r="I199" s="137"/>
    </row>
    <row r="200" spans="1:9">
      <c r="A200" s="139" t="s">
        <v>7</v>
      </c>
      <c r="B200" s="142" t="s">
        <v>8</v>
      </c>
      <c r="C200" s="137"/>
      <c r="D200" s="137"/>
      <c r="E200" s="137"/>
      <c r="F200" s="137"/>
      <c r="G200" s="137"/>
      <c r="H200" s="137"/>
      <c r="I200" s="137"/>
    </row>
    <row r="201" spans="1:9">
      <c r="A201" s="139" t="s">
        <v>9</v>
      </c>
      <c r="B201" s="143" t="s">
        <v>9</v>
      </c>
      <c r="C201" s="137"/>
      <c r="D201" s="137"/>
      <c r="E201" s="137"/>
      <c r="F201" s="137"/>
      <c r="G201" s="137"/>
      <c r="H201" s="137"/>
      <c r="I201" s="137"/>
    </row>
    <row r="202" spans="1:9" ht="15.75">
      <c r="A202" s="144" t="s">
        <v>10</v>
      </c>
      <c r="B202" s="136"/>
      <c r="C202" s="144"/>
      <c r="D202" s="144"/>
      <c r="E202" s="144"/>
      <c r="F202" s="144"/>
      <c r="G202" s="144"/>
      <c r="H202" s="144"/>
      <c r="I202" s="144"/>
    </row>
    <row r="203" spans="1:9" ht="15.75">
      <c r="A203" s="144" t="s">
        <v>11</v>
      </c>
      <c r="B203" s="144" t="s">
        <v>12</v>
      </c>
      <c r="C203" s="144" t="s">
        <v>6</v>
      </c>
      <c r="D203" s="144" t="s">
        <v>7</v>
      </c>
      <c r="E203" s="144" t="s">
        <v>9</v>
      </c>
      <c r="F203" s="149" t="s">
        <v>13</v>
      </c>
      <c r="G203" s="144" t="s">
        <v>14</v>
      </c>
      <c r="H203" s="144" t="s">
        <v>15</v>
      </c>
      <c r="I203" s="144" t="s">
        <v>172</v>
      </c>
    </row>
    <row r="204" spans="1:9">
      <c r="A204" s="143" t="s">
        <v>52</v>
      </c>
      <c r="B204" s="145">
        <v>1</v>
      </c>
      <c r="C204" s="143" t="s">
        <v>52</v>
      </c>
      <c r="D204" s="143" t="s">
        <v>8</v>
      </c>
      <c r="E204" s="143" t="s">
        <v>9</v>
      </c>
      <c r="F204" s="143"/>
      <c r="G204" s="143" t="s">
        <v>16</v>
      </c>
      <c r="H204" s="143" t="str">
        <f>$B$1</f>
        <v>case1_consq</v>
      </c>
      <c r="I204" s="143"/>
    </row>
    <row r="205" spans="1:9">
      <c r="A205" s="137" t="s">
        <v>90</v>
      </c>
      <c r="B205" s="145">
        <v>6.3E-2</v>
      </c>
      <c r="C205" s="137" t="s">
        <v>91</v>
      </c>
      <c r="D205" s="137" t="s">
        <v>8</v>
      </c>
      <c r="E205" s="137" t="s">
        <v>27</v>
      </c>
      <c r="F205" s="137"/>
      <c r="G205" s="137" t="s">
        <v>18</v>
      </c>
      <c r="H205" s="137" t="s">
        <v>119</v>
      </c>
      <c r="I205" s="137"/>
    </row>
    <row r="206" spans="1:9">
      <c r="A206" s="137" t="s">
        <v>90</v>
      </c>
      <c r="B206" s="143">
        <v>8.0000000000000002E-3</v>
      </c>
      <c r="C206" s="137" t="s">
        <v>91</v>
      </c>
      <c r="D206" s="137" t="s">
        <v>8</v>
      </c>
      <c r="E206" s="137" t="s">
        <v>27</v>
      </c>
      <c r="F206" s="137"/>
      <c r="G206" s="137" t="s">
        <v>18</v>
      </c>
      <c r="H206" s="137" t="s">
        <v>119</v>
      </c>
      <c r="I206" s="137"/>
    </row>
    <row r="207" spans="1:9">
      <c r="A207" s="137" t="s">
        <v>92</v>
      </c>
      <c r="B207" s="143">
        <v>7.2700000000000004E-3</v>
      </c>
      <c r="C207" s="137" t="s">
        <v>93</v>
      </c>
      <c r="D207" s="137" t="s">
        <v>26</v>
      </c>
      <c r="E207" s="137" t="s">
        <v>27</v>
      </c>
      <c r="F207" s="137"/>
      <c r="G207" s="137" t="s">
        <v>18</v>
      </c>
      <c r="H207" s="137" t="s">
        <v>119</v>
      </c>
      <c r="I207" s="137"/>
    </row>
    <row r="208" spans="1:9">
      <c r="A208" s="137" t="s">
        <v>88</v>
      </c>
      <c r="B208" s="143">
        <v>2.8E-3</v>
      </c>
      <c r="C208" s="137" t="s">
        <v>89</v>
      </c>
      <c r="D208" s="137" t="s">
        <v>26</v>
      </c>
      <c r="E208" s="137" t="s">
        <v>27</v>
      </c>
      <c r="F208" s="137"/>
      <c r="G208" s="137" t="s">
        <v>18</v>
      </c>
      <c r="H208" s="137" t="s">
        <v>119</v>
      </c>
      <c r="I208" s="137"/>
    </row>
    <row r="209" spans="1:9">
      <c r="A209" s="137" t="s">
        <v>83</v>
      </c>
      <c r="B209" s="143">
        <v>2.5999999999999998E-5</v>
      </c>
      <c r="C209" s="137" t="s">
        <v>84</v>
      </c>
      <c r="D209" s="137" t="s">
        <v>26</v>
      </c>
      <c r="E209" s="137" t="s">
        <v>85</v>
      </c>
      <c r="F209" s="137"/>
      <c r="G209" s="137" t="s">
        <v>18</v>
      </c>
      <c r="H209" s="137" t="s">
        <v>119</v>
      </c>
      <c r="I209" s="137"/>
    </row>
    <row r="210" spans="1:9">
      <c r="A210" s="137" t="s">
        <v>94</v>
      </c>
      <c r="B210" s="143">
        <v>1.8100000000000001E-4</v>
      </c>
      <c r="C210" s="137" t="s">
        <v>95</v>
      </c>
      <c r="D210" s="137" t="s">
        <v>96</v>
      </c>
      <c r="E210" s="137" t="s">
        <v>85</v>
      </c>
      <c r="F210" s="137"/>
      <c r="G210" s="137" t="s">
        <v>18</v>
      </c>
      <c r="H210" s="137" t="s">
        <v>119</v>
      </c>
      <c r="I210" s="137"/>
    </row>
    <row r="211" spans="1:9">
      <c r="A211" s="137" t="s">
        <v>86</v>
      </c>
      <c r="B211" s="143">
        <v>3.3300000000000001E-3</v>
      </c>
      <c r="C211" s="137" t="s">
        <v>87</v>
      </c>
      <c r="D211" s="137" t="s">
        <v>8</v>
      </c>
      <c r="E211" s="137" t="s">
        <v>85</v>
      </c>
      <c r="F211" s="137"/>
      <c r="G211" s="137" t="s">
        <v>18</v>
      </c>
      <c r="H211" s="137" t="s">
        <v>119</v>
      </c>
      <c r="I211" s="137"/>
    </row>
    <row r="212" spans="1:9">
      <c r="A212" s="137" t="s">
        <v>83</v>
      </c>
      <c r="B212" s="143">
        <v>4.1300000000000001E-5</v>
      </c>
      <c r="C212" s="137" t="s">
        <v>84</v>
      </c>
      <c r="D212" s="137" t="s">
        <v>26</v>
      </c>
      <c r="E212" s="137" t="s">
        <v>85</v>
      </c>
      <c r="F212" s="137"/>
      <c r="G212" s="137" t="s">
        <v>18</v>
      </c>
      <c r="H212" s="137" t="s">
        <v>119</v>
      </c>
      <c r="I212" s="137"/>
    </row>
    <row r="214" spans="1:9" ht="15.75">
      <c r="A214" s="135" t="s">
        <v>4</v>
      </c>
      <c r="B214" s="136" t="s">
        <v>65</v>
      </c>
      <c r="C214" s="137"/>
      <c r="D214" s="138"/>
      <c r="E214" s="137"/>
      <c r="F214" s="137"/>
      <c r="G214" s="137"/>
      <c r="H214" s="137"/>
      <c r="I214" s="137"/>
    </row>
    <row r="215" spans="1:9">
      <c r="A215" s="139" t="s">
        <v>5</v>
      </c>
      <c r="B215" s="140">
        <v>1</v>
      </c>
      <c r="C215" s="137"/>
      <c r="D215" s="137"/>
      <c r="E215" s="137"/>
      <c r="F215" s="137"/>
      <c r="G215" s="137"/>
      <c r="H215" s="137"/>
      <c r="I215" s="137"/>
    </row>
    <row r="216" spans="1:9">
      <c r="A216" s="139" t="s">
        <v>6</v>
      </c>
      <c r="B216" s="141" t="s">
        <v>65</v>
      </c>
      <c r="C216" s="137"/>
      <c r="D216" s="137"/>
      <c r="E216" s="137"/>
      <c r="F216" s="137"/>
      <c r="G216" s="137"/>
      <c r="H216" s="137"/>
      <c r="I216" s="137"/>
    </row>
    <row r="217" spans="1:9">
      <c r="A217" s="139" t="s">
        <v>7</v>
      </c>
      <c r="B217" s="142" t="s">
        <v>8</v>
      </c>
      <c r="C217" s="137"/>
      <c r="D217" s="137"/>
      <c r="E217" s="137"/>
      <c r="F217" s="137"/>
      <c r="G217" s="137"/>
      <c r="H217" s="137"/>
      <c r="I217" s="137"/>
    </row>
    <row r="218" spans="1:9">
      <c r="A218" s="139" t="s">
        <v>9</v>
      </c>
      <c r="B218" s="143" t="s">
        <v>9</v>
      </c>
      <c r="C218" s="137"/>
      <c r="D218" s="137"/>
      <c r="E218" s="137"/>
      <c r="F218" s="137"/>
      <c r="G218" s="137"/>
      <c r="H218" s="137"/>
      <c r="I218" s="137"/>
    </row>
    <row r="219" spans="1:9" ht="15.75">
      <c r="A219" s="144" t="s">
        <v>10</v>
      </c>
      <c r="B219" s="136"/>
      <c r="C219" s="144"/>
      <c r="D219" s="144"/>
      <c r="E219" s="144"/>
      <c r="F219" s="144"/>
      <c r="G219" s="144"/>
      <c r="H219" s="144"/>
      <c r="I219" s="144"/>
    </row>
    <row r="220" spans="1:9" ht="15.75">
      <c r="A220" s="144" t="s">
        <v>11</v>
      </c>
      <c r="B220" s="144" t="s">
        <v>12</v>
      </c>
      <c r="C220" s="144" t="s">
        <v>6</v>
      </c>
      <c r="D220" s="144" t="s">
        <v>7</v>
      </c>
      <c r="E220" s="144" t="s">
        <v>9</v>
      </c>
      <c r="F220" s="149" t="s">
        <v>13</v>
      </c>
      <c r="G220" s="144" t="s">
        <v>14</v>
      </c>
      <c r="H220" s="144" t="s">
        <v>15</v>
      </c>
      <c r="I220" s="144" t="s">
        <v>172</v>
      </c>
    </row>
    <row r="221" spans="1:9">
      <c r="A221" s="143" t="s">
        <v>65</v>
      </c>
      <c r="B221" s="145">
        <v>1</v>
      </c>
      <c r="C221" s="143" t="s">
        <v>65</v>
      </c>
      <c r="D221" s="143" t="s">
        <v>8</v>
      </c>
      <c r="E221" s="143" t="s">
        <v>9</v>
      </c>
      <c r="F221" s="143"/>
      <c r="G221" s="143" t="s">
        <v>16</v>
      </c>
      <c r="H221" s="143" t="str">
        <f>$B$1</f>
        <v>case1_consq</v>
      </c>
      <c r="I221" s="143"/>
    </row>
    <row r="222" spans="1:9">
      <c r="A222" s="137" t="s">
        <v>90</v>
      </c>
      <c r="B222" s="137">
        <v>0.19</v>
      </c>
      <c r="C222" s="137" t="s">
        <v>91</v>
      </c>
      <c r="D222" s="137" t="s">
        <v>8</v>
      </c>
      <c r="E222" s="137" t="s">
        <v>27</v>
      </c>
      <c r="F222" s="137"/>
      <c r="G222" s="137" t="s">
        <v>18</v>
      </c>
      <c r="H222" s="137" t="s">
        <v>119</v>
      </c>
      <c r="I222" s="137"/>
    </row>
    <row r="223" spans="1:9">
      <c r="A223" s="137" t="s">
        <v>90</v>
      </c>
      <c r="B223" s="145">
        <v>1.2E-2</v>
      </c>
      <c r="C223" s="137" t="s">
        <v>91</v>
      </c>
      <c r="D223" s="137" t="s">
        <v>8</v>
      </c>
      <c r="E223" s="137" t="s">
        <v>27</v>
      </c>
      <c r="F223" s="137"/>
      <c r="G223" s="137" t="s">
        <v>18</v>
      </c>
      <c r="H223" s="137" t="s">
        <v>119</v>
      </c>
      <c r="I223" s="137"/>
    </row>
    <row r="224" spans="1:9">
      <c r="A224" s="137" t="s">
        <v>92</v>
      </c>
      <c r="B224" s="145">
        <v>2.1899999999999999E-2</v>
      </c>
      <c r="C224" s="137" t="s">
        <v>93</v>
      </c>
      <c r="D224" s="137" t="s">
        <v>26</v>
      </c>
      <c r="E224" s="137" t="s">
        <v>27</v>
      </c>
      <c r="F224" s="137"/>
      <c r="G224" s="137" t="s">
        <v>18</v>
      </c>
      <c r="H224" s="137" t="s">
        <v>119</v>
      </c>
      <c r="I224" s="137"/>
    </row>
    <row r="225" spans="1:9">
      <c r="A225" s="137" t="s">
        <v>88</v>
      </c>
      <c r="B225" s="143">
        <v>8.4499999999999992E-3</v>
      </c>
      <c r="C225" s="137" t="s">
        <v>89</v>
      </c>
      <c r="D225" s="137" t="s">
        <v>26</v>
      </c>
      <c r="E225" s="137" t="s">
        <v>27</v>
      </c>
      <c r="F225" s="137"/>
      <c r="G225" s="137" t="s">
        <v>18</v>
      </c>
      <c r="H225" s="137" t="s">
        <v>119</v>
      </c>
      <c r="I225" s="137"/>
    </row>
    <row r="226" spans="1:9">
      <c r="A226" s="137" t="s">
        <v>83</v>
      </c>
      <c r="B226" s="143">
        <v>7.8399999999999995E-5</v>
      </c>
      <c r="C226" s="137" t="s">
        <v>84</v>
      </c>
      <c r="D226" s="137" t="s">
        <v>26</v>
      </c>
      <c r="E226" s="137" t="s">
        <v>85</v>
      </c>
      <c r="F226" s="137"/>
      <c r="G226" s="137" t="s">
        <v>18</v>
      </c>
      <c r="H226" s="137" t="s">
        <v>119</v>
      </c>
      <c r="I226" s="137"/>
    </row>
    <row r="227" spans="1:9">
      <c r="A227" s="137" t="s">
        <v>94</v>
      </c>
      <c r="B227" s="143">
        <v>5.4600000000000004E-4</v>
      </c>
      <c r="C227" s="137" t="s">
        <v>95</v>
      </c>
      <c r="D227" s="137" t="s">
        <v>96</v>
      </c>
      <c r="E227" s="137" t="s">
        <v>85</v>
      </c>
      <c r="F227" s="137"/>
      <c r="G227" s="137" t="s">
        <v>18</v>
      </c>
      <c r="H227" s="137" t="s">
        <v>119</v>
      </c>
      <c r="I227" s="137"/>
    </row>
    <row r="228" spans="1:9">
      <c r="A228" s="137" t="s">
        <v>86</v>
      </c>
      <c r="B228" s="143">
        <v>1.01E-2</v>
      </c>
      <c r="C228" s="137" t="s">
        <v>87</v>
      </c>
      <c r="D228" s="137" t="s">
        <v>8</v>
      </c>
      <c r="E228" s="137" t="s">
        <v>85</v>
      </c>
      <c r="F228" s="137"/>
      <c r="G228" s="137" t="s">
        <v>18</v>
      </c>
      <c r="H228" s="137" t="s">
        <v>119</v>
      </c>
      <c r="I228" s="137"/>
    </row>
    <row r="229" spans="1:9">
      <c r="A229" s="137" t="s">
        <v>83</v>
      </c>
      <c r="B229" s="143">
        <v>1.2400000000000001E-4</v>
      </c>
      <c r="C229" s="137" t="s">
        <v>84</v>
      </c>
      <c r="D229" s="137" t="s">
        <v>26</v>
      </c>
      <c r="E229" s="137" t="s">
        <v>85</v>
      </c>
      <c r="F229" s="137"/>
      <c r="G229" s="137" t="s">
        <v>18</v>
      </c>
      <c r="H229" s="137" t="s">
        <v>119</v>
      </c>
      <c r="I229" s="137"/>
    </row>
    <row r="231" spans="1:9" ht="15.75">
      <c r="A231" s="135" t="s">
        <v>4</v>
      </c>
      <c r="B231" s="136" t="s">
        <v>21</v>
      </c>
      <c r="C231" s="137"/>
      <c r="D231" s="138"/>
      <c r="E231" s="137"/>
      <c r="F231" s="137"/>
      <c r="G231" s="137"/>
      <c r="H231" s="137"/>
      <c r="I231" s="137"/>
    </row>
    <row r="232" spans="1:9">
      <c r="A232" s="139" t="s">
        <v>5</v>
      </c>
      <c r="B232" s="140">
        <v>1</v>
      </c>
      <c r="C232" s="137"/>
      <c r="D232" s="137"/>
      <c r="E232" s="137"/>
      <c r="F232" s="137"/>
      <c r="G232" s="137"/>
      <c r="H232" s="137"/>
      <c r="I232" s="137"/>
    </row>
    <row r="233" spans="1:9">
      <c r="A233" s="139" t="s">
        <v>6</v>
      </c>
      <c r="B233" s="141" t="s">
        <v>149</v>
      </c>
      <c r="C233" s="137"/>
      <c r="D233" s="137"/>
      <c r="E233" s="137"/>
      <c r="F233" s="137"/>
      <c r="G233" s="137"/>
      <c r="H233" s="137"/>
      <c r="I233" s="137"/>
    </row>
    <row r="234" spans="1:9">
      <c r="A234" s="139" t="s">
        <v>7</v>
      </c>
      <c r="B234" s="142" t="s">
        <v>39</v>
      </c>
      <c r="C234" s="137"/>
      <c r="D234" s="137"/>
      <c r="E234" s="137"/>
      <c r="F234" s="137"/>
      <c r="G234" s="137"/>
      <c r="H234" s="137"/>
      <c r="I234" s="137"/>
    </row>
    <row r="235" spans="1:9">
      <c r="A235" s="139" t="s">
        <v>9</v>
      </c>
      <c r="B235" s="143" t="s">
        <v>9</v>
      </c>
      <c r="C235" s="137"/>
      <c r="D235" s="137"/>
      <c r="E235" s="137"/>
      <c r="F235" s="137"/>
      <c r="G235" s="137"/>
      <c r="H235" s="137"/>
      <c r="I235" s="137"/>
    </row>
    <row r="236" spans="1:9" ht="15.75">
      <c r="A236" s="144" t="s">
        <v>10</v>
      </c>
      <c r="B236" s="136"/>
      <c r="C236" s="144"/>
      <c r="D236" s="144"/>
      <c r="E236" s="144"/>
      <c r="F236" s="144"/>
      <c r="G236" s="144"/>
      <c r="H236" s="144"/>
      <c r="I236" s="144"/>
    </row>
    <row r="237" spans="1:9" ht="15.75">
      <c r="A237" s="144" t="s">
        <v>11</v>
      </c>
      <c r="B237" s="144" t="s">
        <v>12</v>
      </c>
      <c r="C237" s="144" t="s">
        <v>6</v>
      </c>
      <c r="D237" s="144" t="s">
        <v>7</v>
      </c>
      <c r="E237" s="144" t="s">
        <v>9</v>
      </c>
      <c r="F237" s="149" t="s">
        <v>13</v>
      </c>
      <c r="G237" s="144" t="s">
        <v>14</v>
      </c>
      <c r="H237" s="144" t="s">
        <v>15</v>
      </c>
      <c r="I237" s="144" t="s">
        <v>172</v>
      </c>
    </row>
    <row r="238" spans="1:9">
      <c r="A238" s="143" t="str">
        <f>B231</f>
        <v>mechanical disinfection</v>
      </c>
      <c r="B238" s="145">
        <f>B232</f>
        <v>1</v>
      </c>
      <c r="C238" s="143" t="str">
        <f>B233</f>
        <v>dishwasher cycle</v>
      </c>
      <c r="D238" s="143" t="str">
        <f>B234</f>
        <v>DK</v>
      </c>
      <c r="E238" s="143" t="str">
        <f>B235</f>
        <v>unit</v>
      </c>
      <c r="F238" s="143"/>
      <c r="G238" s="143" t="s">
        <v>16</v>
      </c>
      <c r="H238" s="143" t="str">
        <f>$B$1</f>
        <v>case1_consq</v>
      </c>
      <c r="I238" s="143"/>
    </row>
    <row r="239" spans="1:9">
      <c r="A239" s="137" t="s">
        <v>97</v>
      </c>
      <c r="B239" s="143">
        <v>5.1999999999999998E-3</v>
      </c>
      <c r="C239" s="137" t="s">
        <v>98</v>
      </c>
      <c r="D239" s="137" t="s">
        <v>26</v>
      </c>
      <c r="E239" s="137" t="s">
        <v>27</v>
      </c>
      <c r="F239" s="137"/>
      <c r="G239" s="137" t="s">
        <v>18</v>
      </c>
      <c r="H239" s="137" t="s">
        <v>119</v>
      </c>
      <c r="I239" s="137"/>
    </row>
    <row r="240" spans="1:9">
      <c r="A240" s="137" t="s">
        <v>69</v>
      </c>
      <c r="B240" s="145">
        <v>15</v>
      </c>
      <c r="C240" s="137" t="s">
        <v>70</v>
      </c>
      <c r="D240" s="137" t="s">
        <v>39</v>
      </c>
      <c r="E240" s="137" t="s">
        <v>40</v>
      </c>
      <c r="F240" s="137"/>
      <c r="G240" s="137" t="s">
        <v>18</v>
      </c>
      <c r="H240" s="137" t="s">
        <v>119</v>
      </c>
      <c r="I240" s="137"/>
    </row>
    <row r="241" spans="1:9">
      <c r="A241" s="137" t="s">
        <v>99</v>
      </c>
      <c r="B241" s="145">
        <v>70</v>
      </c>
      <c r="C241" s="137" t="s">
        <v>100</v>
      </c>
      <c r="D241" s="137" t="s">
        <v>60</v>
      </c>
      <c r="E241" s="137" t="s">
        <v>27</v>
      </c>
      <c r="F241" s="137"/>
      <c r="G241" s="137" t="s">
        <v>18</v>
      </c>
      <c r="H241" s="137" t="s">
        <v>119</v>
      </c>
      <c r="I241" s="137"/>
    </row>
    <row r="242" spans="1:9">
      <c r="A242" s="137" t="s">
        <v>101</v>
      </c>
      <c r="B242" s="145">
        <v>140</v>
      </c>
      <c r="C242" s="137" t="s">
        <v>102</v>
      </c>
      <c r="D242" s="137" t="s">
        <v>26</v>
      </c>
      <c r="E242" s="137" t="s">
        <v>27</v>
      </c>
      <c r="F242" s="137"/>
      <c r="G242" s="137" t="s">
        <v>18</v>
      </c>
      <c r="H242" s="137" t="s">
        <v>119</v>
      </c>
      <c r="I242" s="137"/>
    </row>
    <row r="243" spans="1:9">
      <c r="A243" s="137" t="s">
        <v>103</v>
      </c>
      <c r="B243" s="137">
        <v>-0.21</v>
      </c>
      <c r="C243" s="137" t="s">
        <v>104</v>
      </c>
      <c r="D243" s="137" t="s">
        <v>60</v>
      </c>
      <c r="E243" s="137" t="s">
        <v>105</v>
      </c>
      <c r="F243" s="137"/>
      <c r="G243" s="137" t="s">
        <v>18</v>
      </c>
      <c r="H243" s="137" t="s">
        <v>119</v>
      </c>
      <c r="I243" s="137"/>
    </row>
    <row r="245" spans="1:9" ht="15.75">
      <c r="A245" s="135" t="s">
        <v>4</v>
      </c>
      <c r="B245" s="136" t="s">
        <v>106</v>
      </c>
      <c r="C245" s="137"/>
      <c r="D245" s="138"/>
      <c r="E245" s="137"/>
      <c r="F245" s="494"/>
      <c r="G245" s="137"/>
      <c r="H245" s="137"/>
      <c r="I245" s="137"/>
    </row>
    <row r="246" spans="1:9">
      <c r="A246" s="139" t="s">
        <v>5</v>
      </c>
      <c r="B246" s="140">
        <v>1</v>
      </c>
      <c r="C246" s="137"/>
      <c r="D246" s="137"/>
      <c r="E246" s="137"/>
      <c r="F246" s="494"/>
      <c r="G246" s="137"/>
      <c r="H246" s="137"/>
      <c r="I246" s="137"/>
    </row>
    <row r="247" spans="1:9">
      <c r="A247" s="139" t="s">
        <v>6</v>
      </c>
      <c r="B247" s="141" t="s">
        <v>106</v>
      </c>
      <c r="C247" s="137"/>
      <c r="D247" s="137"/>
      <c r="E247" s="137"/>
      <c r="F247" s="494"/>
      <c r="G247" s="137"/>
      <c r="H247" s="137"/>
      <c r="I247" s="137"/>
    </row>
    <row r="248" spans="1:9">
      <c r="A248" s="139" t="s">
        <v>7</v>
      </c>
      <c r="B248" s="142" t="s">
        <v>8</v>
      </c>
      <c r="C248" s="137"/>
      <c r="D248" s="137"/>
      <c r="E248" s="137"/>
      <c r="F248" s="494"/>
      <c r="G248" s="137"/>
      <c r="H248" s="137"/>
      <c r="I248" s="137"/>
    </row>
    <row r="249" spans="1:9">
      <c r="A249" s="139" t="s">
        <v>9</v>
      </c>
      <c r="B249" s="143" t="s">
        <v>9</v>
      </c>
      <c r="C249" s="137"/>
      <c r="D249" s="137"/>
      <c r="E249" s="137"/>
      <c r="F249" s="494"/>
      <c r="G249" s="137"/>
      <c r="H249" s="137"/>
      <c r="I249" s="137"/>
    </row>
    <row r="250" spans="1:9" ht="15.75">
      <c r="A250" s="144" t="s">
        <v>10</v>
      </c>
      <c r="B250" s="136"/>
      <c r="C250" s="144"/>
      <c r="D250" s="144"/>
      <c r="E250" s="144"/>
      <c r="F250" s="494"/>
      <c r="G250" s="144"/>
      <c r="H250" s="144"/>
      <c r="I250" s="144"/>
    </row>
    <row r="251" spans="1:9" ht="15.75">
      <c r="A251" s="144" t="s">
        <v>11</v>
      </c>
      <c r="B251" s="144" t="s">
        <v>12</v>
      </c>
      <c r="C251" s="144" t="s">
        <v>6</v>
      </c>
      <c r="D251" s="144" t="s">
        <v>7</v>
      </c>
      <c r="E251" s="144" t="s">
        <v>9</v>
      </c>
      <c r="F251" s="149" t="s">
        <v>13</v>
      </c>
      <c r="G251" s="144" t="s">
        <v>14</v>
      </c>
      <c r="H251" s="144" t="s">
        <v>15</v>
      </c>
      <c r="I251" s="144"/>
    </row>
    <row r="252" spans="1:9">
      <c r="A252" s="143" t="s">
        <v>106</v>
      </c>
      <c r="B252" s="145">
        <v>1</v>
      </c>
      <c r="C252" s="143" t="s">
        <v>106</v>
      </c>
      <c r="D252" s="143" t="s">
        <v>8</v>
      </c>
      <c r="E252" s="143" t="s">
        <v>9</v>
      </c>
      <c r="F252" s="494"/>
      <c r="G252" s="137" t="s">
        <v>16</v>
      </c>
      <c r="H252" s="143" t="str">
        <f>$B$1</f>
        <v>case1_consq</v>
      </c>
      <c r="I252" s="143"/>
    </row>
    <row r="253" spans="1:9">
      <c r="A253" s="137" t="s">
        <v>107</v>
      </c>
      <c r="B253" s="143">
        <f>ev391apos!B253</f>
        <v>1E-3</v>
      </c>
      <c r="C253" s="146" t="s">
        <v>108</v>
      </c>
      <c r="D253" s="137" t="s">
        <v>8</v>
      </c>
      <c r="E253" s="137" t="s">
        <v>27</v>
      </c>
      <c r="F253" s="494"/>
      <c r="G253" s="137" t="s">
        <v>18</v>
      </c>
      <c r="H253" s="137" t="s">
        <v>119</v>
      </c>
      <c r="I253" s="137"/>
    </row>
    <row r="254" spans="1:9">
      <c r="A254" s="147" t="s">
        <v>109</v>
      </c>
      <c r="B254" s="143">
        <f>ev391apos!B254</f>
        <v>1.4285714285714289E-4</v>
      </c>
      <c r="C254" s="146" t="s">
        <v>110</v>
      </c>
      <c r="D254" s="137" t="s">
        <v>26</v>
      </c>
      <c r="E254" s="137" t="s">
        <v>27</v>
      </c>
      <c r="F254" s="494"/>
      <c r="G254" s="137" t="s">
        <v>18</v>
      </c>
      <c r="H254" s="137" t="s">
        <v>119</v>
      </c>
      <c r="I254" s="137"/>
    </row>
    <row r="255" spans="1:9">
      <c r="A255" s="147" t="s">
        <v>111</v>
      </c>
      <c r="B255" s="143">
        <f>ev391apos!B255</f>
        <v>1.7142857142857144E-3</v>
      </c>
      <c r="C255" s="137" t="s">
        <v>112</v>
      </c>
      <c r="D255" s="147" t="s">
        <v>26</v>
      </c>
      <c r="E255" s="147" t="s">
        <v>27</v>
      </c>
      <c r="F255" s="494"/>
      <c r="G255" s="137" t="s">
        <v>18</v>
      </c>
      <c r="H255" s="137" t="s">
        <v>119</v>
      </c>
      <c r="I255" s="137"/>
    </row>
    <row r="256" spans="1:9">
      <c r="A256" s="148" t="s">
        <v>92</v>
      </c>
      <c r="B256" s="143">
        <f>ev391apos!B256</f>
        <v>2.3999999999999998E-3</v>
      </c>
      <c r="C256" s="137" t="s">
        <v>93</v>
      </c>
      <c r="D256" s="148" t="s">
        <v>26</v>
      </c>
      <c r="E256" s="147" t="s">
        <v>27</v>
      </c>
      <c r="F256" s="494"/>
      <c r="G256" s="137" t="s">
        <v>18</v>
      </c>
      <c r="H256" s="137" t="s">
        <v>119</v>
      </c>
      <c r="I256" s="137"/>
    </row>
    <row r="257" spans="1:9">
      <c r="A257" s="147" t="s">
        <v>113</v>
      </c>
      <c r="B257" s="143">
        <f>ev391apos!B257</f>
        <v>1.7142857142857144E-3</v>
      </c>
      <c r="C257" s="147"/>
      <c r="D257" s="147"/>
      <c r="E257" s="147" t="s">
        <v>27</v>
      </c>
      <c r="F257" s="147" t="s">
        <v>114</v>
      </c>
      <c r="G257" s="147" t="s">
        <v>67</v>
      </c>
      <c r="H257" s="147" t="s">
        <v>68</v>
      </c>
      <c r="I257" s="147"/>
    </row>
    <row r="258" spans="1:9">
      <c r="A258" s="147" t="s">
        <v>115</v>
      </c>
      <c r="B258" s="143">
        <f>ev391apos!B258</f>
        <v>1.4285714285714289E-4</v>
      </c>
      <c r="C258" s="147"/>
      <c r="D258" s="147"/>
      <c r="E258" s="147" t="s">
        <v>27</v>
      </c>
      <c r="F258" s="147" t="s">
        <v>114</v>
      </c>
      <c r="G258" s="147" t="s">
        <v>67</v>
      </c>
      <c r="H258" s="147" t="s">
        <v>68</v>
      </c>
      <c r="I258" s="147"/>
    </row>
    <row r="260" spans="1:9" ht="15.75">
      <c r="A260" s="135" t="s">
        <v>4</v>
      </c>
      <c r="B260" s="136" t="s">
        <v>22</v>
      </c>
      <c r="C260" s="137"/>
      <c r="D260" s="138"/>
      <c r="E260" s="137"/>
      <c r="F260" s="494"/>
      <c r="G260" s="137"/>
      <c r="H260" s="137"/>
      <c r="I260" s="137"/>
    </row>
    <row r="261" spans="1:9">
      <c r="A261" s="139" t="s">
        <v>5</v>
      </c>
      <c r="B261" s="140">
        <v>1</v>
      </c>
      <c r="C261" s="137"/>
      <c r="D261" s="137"/>
      <c r="E261" s="137"/>
      <c r="F261" s="494"/>
      <c r="G261" s="137"/>
      <c r="H261" s="137"/>
      <c r="I261" s="137"/>
    </row>
    <row r="262" spans="1:9">
      <c r="A262" s="139" t="s">
        <v>6</v>
      </c>
      <c r="B262" s="141" t="s">
        <v>23</v>
      </c>
      <c r="C262" s="137"/>
      <c r="D262" s="137"/>
      <c r="E262" s="137"/>
      <c r="F262" s="494"/>
      <c r="G262" s="137"/>
      <c r="H262" s="137"/>
      <c r="I262" s="137"/>
    </row>
    <row r="263" spans="1:9">
      <c r="A263" s="139" t="s">
        <v>7</v>
      </c>
      <c r="B263" s="142" t="s">
        <v>39</v>
      </c>
      <c r="C263" s="137"/>
      <c r="D263" s="137"/>
      <c r="E263" s="137"/>
      <c r="F263" s="494"/>
      <c r="G263" s="137"/>
      <c r="H263" s="137"/>
      <c r="I263" s="137"/>
    </row>
    <row r="264" spans="1:9">
      <c r="A264" s="139" t="s">
        <v>9</v>
      </c>
      <c r="B264" s="143" t="s">
        <v>9</v>
      </c>
      <c r="C264" s="137"/>
      <c r="D264" s="137"/>
      <c r="E264" s="137"/>
      <c r="F264" s="494"/>
      <c r="G264" s="137"/>
      <c r="H264" s="137"/>
      <c r="I264" s="137"/>
    </row>
    <row r="265" spans="1:9" ht="15.75">
      <c r="A265" s="144" t="s">
        <v>10</v>
      </c>
      <c r="B265" s="136"/>
      <c r="C265" s="144"/>
      <c r="D265" s="144"/>
      <c r="E265" s="144"/>
      <c r="F265" s="494"/>
      <c r="G265" s="144"/>
      <c r="H265" s="144"/>
      <c r="I265" s="144"/>
    </row>
    <row r="266" spans="1:9" ht="15.75">
      <c r="A266" s="144" t="s">
        <v>11</v>
      </c>
      <c r="B266" s="144" t="s">
        <v>12</v>
      </c>
      <c r="C266" s="144" t="s">
        <v>6</v>
      </c>
      <c r="D266" s="144" t="s">
        <v>7</v>
      </c>
      <c r="E266" s="144" t="s">
        <v>9</v>
      </c>
      <c r="F266" s="149" t="s">
        <v>13</v>
      </c>
      <c r="G266" s="144" t="s">
        <v>14</v>
      </c>
      <c r="H266" s="144" t="s">
        <v>15</v>
      </c>
      <c r="I266" s="144" t="s">
        <v>172</v>
      </c>
    </row>
    <row r="267" spans="1:9">
      <c r="A267" s="143" t="s">
        <v>22</v>
      </c>
      <c r="B267" s="145">
        <v>1</v>
      </c>
      <c r="C267" s="143" t="s">
        <v>23</v>
      </c>
      <c r="D267" s="143" t="s">
        <v>39</v>
      </c>
      <c r="E267" s="143" t="s">
        <v>9</v>
      </c>
      <c r="F267" s="494"/>
      <c r="G267" s="137" t="s">
        <v>16</v>
      </c>
      <c r="H267" s="143" t="str">
        <f>$B$1</f>
        <v>case1_consq</v>
      </c>
      <c r="I267" s="143"/>
    </row>
    <row r="268" spans="1:9">
      <c r="A268" s="137" t="s">
        <v>69</v>
      </c>
      <c r="B268" s="145">
        <v>10.9</v>
      </c>
      <c r="C268" s="137" t="s">
        <v>70</v>
      </c>
      <c r="D268" s="137" t="s">
        <v>39</v>
      </c>
      <c r="E268" s="137" t="s">
        <v>40</v>
      </c>
      <c r="F268" s="137"/>
      <c r="G268" s="137" t="s">
        <v>18</v>
      </c>
      <c r="H268" s="137" t="s">
        <v>119</v>
      </c>
      <c r="I268" s="137"/>
    </row>
    <row r="269" spans="1:9">
      <c r="A269" s="137" t="s">
        <v>99</v>
      </c>
      <c r="B269" s="145">
        <v>280</v>
      </c>
      <c r="C269" s="137" t="s">
        <v>100</v>
      </c>
      <c r="D269" s="137" t="s">
        <v>60</v>
      </c>
      <c r="E269" s="137" t="s">
        <v>27</v>
      </c>
      <c r="F269" s="137"/>
      <c r="G269" s="137" t="s">
        <v>18</v>
      </c>
      <c r="H269" s="137" t="s">
        <v>119</v>
      </c>
      <c r="I269" s="137"/>
    </row>
    <row r="270" spans="1:9">
      <c r="A270" s="137" t="s">
        <v>103</v>
      </c>
      <c r="B270" s="137">
        <v>-0.28000000000000003</v>
      </c>
      <c r="C270" s="137" t="s">
        <v>104</v>
      </c>
      <c r="D270" s="137" t="s">
        <v>60</v>
      </c>
      <c r="E270" s="137" t="s">
        <v>105</v>
      </c>
      <c r="F270" s="137"/>
      <c r="G270" s="137" t="s">
        <v>18</v>
      </c>
      <c r="H270" s="137" t="s">
        <v>119</v>
      </c>
      <c r="I270" s="137"/>
    </row>
    <row r="272" spans="1:9" ht="15.75">
      <c r="A272" s="154" t="s">
        <v>4</v>
      </c>
      <c r="B272" s="155" t="s">
        <v>121</v>
      </c>
      <c r="C272" s="156"/>
      <c r="D272" s="156"/>
      <c r="E272" s="156"/>
      <c r="F272" s="156"/>
      <c r="G272" s="156"/>
      <c r="H272" s="156"/>
      <c r="I272" s="156"/>
    </row>
    <row r="273" spans="1:9">
      <c r="A273" s="156" t="s">
        <v>5</v>
      </c>
      <c r="B273" s="157">
        <v>1</v>
      </c>
      <c r="C273" s="156"/>
      <c r="D273" s="156"/>
      <c r="E273" s="156"/>
      <c r="F273" s="156"/>
      <c r="G273" s="156"/>
      <c r="H273" s="156"/>
      <c r="I273" s="156"/>
    </row>
    <row r="274" spans="1:9">
      <c r="A274" s="156" t="s">
        <v>6</v>
      </c>
      <c r="B274" s="158" t="s">
        <v>121</v>
      </c>
      <c r="C274" s="156"/>
      <c r="D274" s="156"/>
      <c r="E274" s="156"/>
      <c r="F274" s="156"/>
      <c r="G274" s="156"/>
      <c r="H274" s="156"/>
      <c r="I274" s="156"/>
    </row>
    <row r="275" spans="1:9">
      <c r="A275" s="156" t="s">
        <v>7</v>
      </c>
      <c r="B275" s="158" t="s">
        <v>39</v>
      </c>
      <c r="C275" s="156"/>
      <c r="D275" s="156"/>
      <c r="E275" s="156"/>
      <c r="F275" s="156"/>
      <c r="G275" s="156"/>
      <c r="H275" s="156"/>
      <c r="I275" s="156"/>
    </row>
    <row r="276" spans="1:9">
      <c r="A276" s="156" t="s">
        <v>9</v>
      </c>
      <c r="B276" s="158" t="s">
        <v>42</v>
      </c>
      <c r="C276" s="156"/>
      <c r="D276" s="156"/>
      <c r="E276" s="156"/>
      <c r="F276" s="156"/>
      <c r="G276" s="156"/>
      <c r="H276" s="156"/>
      <c r="I276" s="156"/>
    </row>
    <row r="277" spans="1:9" ht="15.75">
      <c r="A277" s="154" t="s">
        <v>10</v>
      </c>
      <c r="B277" s="158"/>
      <c r="C277" s="156"/>
      <c r="D277" s="156"/>
      <c r="E277" s="156"/>
      <c r="F277" s="156"/>
      <c r="G277" s="156"/>
      <c r="H277" s="156"/>
      <c r="I277" s="156"/>
    </row>
    <row r="278" spans="1:9" ht="15.75">
      <c r="A278" s="159" t="s">
        <v>11</v>
      </c>
      <c r="B278" s="160" t="s">
        <v>12</v>
      </c>
      <c r="C278" s="159" t="s">
        <v>6</v>
      </c>
      <c r="D278" s="159" t="s">
        <v>7</v>
      </c>
      <c r="E278" s="159" t="s">
        <v>9</v>
      </c>
      <c r="F278" s="161" t="s">
        <v>13</v>
      </c>
      <c r="G278" s="159" t="s">
        <v>14</v>
      </c>
      <c r="H278" s="159" t="s">
        <v>15</v>
      </c>
      <c r="I278" s="159" t="s">
        <v>172</v>
      </c>
    </row>
    <row r="279" spans="1:9">
      <c r="A279" s="156" t="s">
        <v>121</v>
      </c>
      <c r="B279" s="162">
        <v>1</v>
      </c>
      <c r="C279" s="156" t="s">
        <v>121</v>
      </c>
      <c r="D279" s="158" t="str">
        <f>B275</f>
        <v>DK</v>
      </c>
      <c r="E279" s="156" t="s">
        <v>42</v>
      </c>
      <c r="F279" s="156"/>
      <c r="G279" s="156" t="s">
        <v>16</v>
      </c>
      <c r="H279" s="158" t="str">
        <f>$B$1</f>
        <v>case1_consq</v>
      </c>
      <c r="I279" s="158"/>
    </row>
    <row r="280" spans="1:9">
      <c r="A280" s="156" t="s">
        <v>124</v>
      </c>
      <c r="B280" s="162">
        <v>0.36499999999999999</v>
      </c>
      <c r="C280" s="156" t="s">
        <v>125</v>
      </c>
      <c r="D280" s="156" t="s">
        <v>39</v>
      </c>
      <c r="E280" s="156" t="s">
        <v>42</v>
      </c>
      <c r="F280" s="156"/>
      <c r="G280" s="156" t="s">
        <v>18</v>
      </c>
      <c r="H280" s="158" t="str">
        <f>$B$1</f>
        <v>case1_consq</v>
      </c>
      <c r="I280" s="156"/>
    </row>
    <row r="281" spans="1:9">
      <c r="A281" s="156" t="s">
        <v>150</v>
      </c>
      <c r="B281" s="162">
        <v>0.36499999999999999</v>
      </c>
      <c r="C281" s="156" t="s">
        <v>75</v>
      </c>
      <c r="D281" s="156" t="s">
        <v>39</v>
      </c>
      <c r="E281" s="156" t="s">
        <v>42</v>
      </c>
      <c r="F281" s="156"/>
      <c r="G281" s="156" t="s">
        <v>18</v>
      </c>
      <c r="H281" s="158" t="str">
        <f>$B$1</f>
        <v>case1_consq</v>
      </c>
      <c r="I281" s="158" t="s">
        <v>189</v>
      </c>
    </row>
    <row r="282" spans="1:9">
      <c r="A282" s="156" t="s">
        <v>175</v>
      </c>
      <c r="B282" s="162">
        <f>0.135*2</f>
        <v>0.27</v>
      </c>
      <c r="C282" s="156" t="s">
        <v>73</v>
      </c>
      <c r="D282" s="156" t="s">
        <v>39</v>
      </c>
      <c r="E282" s="156" t="s">
        <v>42</v>
      </c>
      <c r="F282" s="156"/>
      <c r="G282" s="156" t="s">
        <v>18</v>
      </c>
      <c r="H282" s="156" t="s">
        <v>119</v>
      </c>
      <c r="I282" s="156"/>
    </row>
    <row r="284" spans="1:9" ht="15.75">
      <c r="A284" s="201" t="s">
        <v>4</v>
      </c>
      <c r="B284" s="224" t="s">
        <v>32</v>
      </c>
      <c r="C284" s="203"/>
      <c r="D284" s="204"/>
      <c r="E284" s="203"/>
      <c r="F284" s="205"/>
      <c r="G284" s="203"/>
      <c r="H284" s="203"/>
      <c r="I284" s="203"/>
    </row>
    <row r="285" spans="1:9">
      <c r="A285" s="206" t="s">
        <v>5</v>
      </c>
      <c r="B285" s="207">
        <v>1</v>
      </c>
      <c r="C285" s="203"/>
      <c r="D285" s="203"/>
      <c r="E285" s="203"/>
      <c r="F285" s="205"/>
      <c r="G285" s="203"/>
      <c r="H285" s="203"/>
      <c r="I285" s="203"/>
    </row>
    <row r="286" spans="1:9">
      <c r="A286" s="206" t="s">
        <v>6</v>
      </c>
      <c r="B286" s="208" t="s">
        <v>131</v>
      </c>
      <c r="C286" s="203"/>
      <c r="D286" s="203"/>
      <c r="E286" s="203"/>
      <c r="F286" s="205"/>
      <c r="G286" s="203"/>
      <c r="H286" s="203"/>
      <c r="I286" s="203"/>
    </row>
    <row r="287" spans="1:9">
      <c r="A287" s="206" t="s">
        <v>7</v>
      </c>
      <c r="B287" s="209" t="s">
        <v>33</v>
      </c>
      <c r="C287" s="203"/>
      <c r="D287" s="203"/>
      <c r="E287" s="203"/>
      <c r="F287" s="205"/>
      <c r="G287" s="203"/>
      <c r="H287" s="203"/>
      <c r="I287" s="203"/>
    </row>
    <row r="288" spans="1:9">
      <c r="A288" s="206" t="s">
        <v>9</v>
      </c>
      <c r="B288" s="210" t="s">
        <v>27</v>
      </c>
      <c r="C288" s="203"/>
      <c r="D288" s="203"/>
      <c r="E288" s="203"/>
      <c r="F288" s="205"/>
      <c r="G288" s="203"/>
      <c r="H288" s="203"/>
      <c r="I288" s="203"/>
    </row>
    <row r="289" spans="1:9" ht="15.75">
      <c r="A289" s="211" t="s">
        <v>10</v>
      </c>
      <c r="B289" s="212"/>
      <c r="C289" s="211"/>
      <c r="D289" s="211"/>
      <c r="E289" s="211"/>
      <c r="F289" s="205"/>
      <c r="G289" s="211"/>
      <c r="H289" s="211"/>
      <c r="I289" s="211"/>
    </row>
    <row r="290" spans="1:9" ht="15.75">
      <c r="A290" s="211" t="s">
        <v>11</v>
      </c>
      <c r="B290" s="211" t="s">
        <v>12</v>
      </c>
      <c r="C290" s="211" t="s">
        <v>6</v>
      </c>
      <c r="D290" s="211" t="s">
        <v>7</v>
      </c>
      <c r="E290" s="211" t="s">
        <v>9</v>
      </c>
      <c r="F290" s="213" t="s">
        <v>13</v>
      </c>
      <c r="G290" s="211" t="s">
        <v>14</v>
      </c>
      <c r="H290" s="211" t="s">
        <v>15</v>
      </c>
      <c r="I290" s="211" t="s">
        <v>172</v>
      </c>
    </row>
    <row r="291" spans="1:9">
      <c r="A291" s="210" t="str">
        <f>B284</f>
        <v>waste plastic, mixture</v>
      </c>
      <c r="B291" s="214">
        <f>B285</f>
        <v>1</v>
      </c>
      <c r="C291" s="210" t="str">
        <f>B286</f>
        <v>eol pastuer filter</v>
      </c>
      <c r="D291" s="210" t="str">
        <f>B287</f>
        <v>CH</v>
      </c>
      <c r="E291" s="210" t="str">
        <f>B288</f>
        <v>kilogram</v>
      </c>
      <c r="F291" s="205"/>
      <c r="G291" s="203" t="s">
        <v>16</v>
      </c>
      <c r="H291" s="210" t="str">
        <f>$B$1</f>
        <v>case1_consq</v>
      </c>
      <c r="I291" s="210"/>
    </row>
    <row r="292" spans="1:9">
      <c r="A292" s="215" t="s">
        <v>31</v>
      </c>
      <c r="B292" s="216">
        <v>1</v>
      </c>
      <c r="C292" s="202" t="s">
        <v>32</v>
      </c>
      <c r="D292" s="217" t="s">
        <v>33</v>
      </c>
      <c r="E292" s="217" t="s">
        <v>27</v>
      </c>
      <c r="F292" s="218"/>
      <c r="G292" s="202" t="s">
        <v>18</v>
      </c>
      <c r="H292" s="202" t="s">
        <v>119</v>
      </c>
      <c r="I292" s="202"/>
    </row>
    <row r="293" spans="1:9">
      <c r="A293" s="205" t="s">
        <v>126</v>
      </c>
      <c r="B293" s="271">
        <v>-1.0929</v>
      </c>
      <c r="C293" s="205" t="s">
        <v>127</v>
      </c>
      <c r="D293" s="205" t="s">
        <v>33</v>
      </c>
      <c r="E293" s="205" t="s">
        <v>40</v>
      </c>
      <c r="F293" s="205"/>
      <c r="G293" s="205" t="s">
        <v>18</v>
      </c>
      <c r="H293" s="205" t="s">
        <v>119</v>
      </c>
      <c r="I293" s="205" t="s">
        <v>188</v>
      </c>
    </row>
    <row r="294" spans="1:9">
      <c r="A294" s="205" t="s">
        <v>128</v>
      </c>
      <c r="B294" s="271">
        <v>-7.6600999999999999</v>
      </c>
      <c r="C294" s="205" t="s">
        <v>129</v>
      </c>
      <c r="D294" s="205" t="s">
        <v>33</v>
      </c>
      <c r="E294" s="205" t="s">
        <v>42</v>
      </c>
      <c r="F294" s="205"/>
      <c r="G294" s="205" t="s">
        <v>18</v>
      </c>
      <c r="H294" s="205" t="s">
        <v>119</v>
      </c>
      <c r="I294" s="205" t="s">
        <v>190</v>
      </c>
    </row>
    <row r="296" spans="1:9" ht="15.75">
      <c r="A296" s="164" t="s">
        <v>4</v>
      </c>
      <c r="B296" s="225" t="s">
        <v>49</v>
      </c>
      <c r="C296" s="166"/>
      <c r="D296" s="167"/>
      <c r="E296" s="166"/>
      <c r="F296" s="168"/>
      <c r="G296" s="166"/>
      <c r="H296" s="166"/>
      <c r="I296" s="166"/>
    </row>
    <row r="297" spans="1:9">
      <c r="A297" s="169" t="s">
        <v>5</v>
      </c>
      <c r="B297" s="170">
        <v>1</v>
      </c>
      <c r="C297" s="166"/>
      <c r="D297" s="166"/>
      <c r="E297" s="166"/>
      <c r="F297" s="168"/>
      <c r="G297" s="166"/>
      <c r="H297" s="166"/>
      <c r="I297" s="166"/>
    </row>
    <row r="298" spans="1:9">
      <c r="A298" s="169" t="s">
        <v>6</v>
      </c>
      <c r="B298" s="171" t="s">
        <v>49</v>
      </c>
      <c r="C298" s="166"/>
      <c r="D298" s="166"/>
      <c r="E298" s="166"/>
      <c r="F298" s="168"/>
      <c r="G298" s="166"/>
      <c r="H298" s="166"/>
      <c r="I298" s="166"/>
    </row>
    <row r="299" spans="1:9">
      <c r="A299" s="169" t="s">
        <v>7</v>
      </c>
      <c r="B299" s="172" t="s">
        <v>33</v>
      </c>
      <c r="C299" s="166"/>
      <c r="D299" s="166"/>
      <c r="E299" s="166"/>
      <c r="F299" s="168"/>
      <c r="G299" s="166"/>
      <c r="H299" s="166"/>
      <c r="I299" s="166"/>
    </row>
    <row r="300" spans="1:9">
      <c r="A300" s="169" t="s">
        <v>9</v>
      </c>
      <c r="B300" s="173" t="s">
        <v>27</v>
      </c>
      <c r="C300" s="166"/>
      <c r="D300" s="166"/>
      <c r="E300" s="166"/>
      <c r="F300" s="168"/>
      <c r="G300" s="166"/>
      <c r="H300" s="166"/>
      <c r="I300" s="166"/>
    </row>
    <row r="301" spans="1:9" ht="15.75">
      <c r="A301" s="174" t="s">
        <v>10</v>
      </c>
      <c r="B301" s="175"/>
      <c r="C301" s="174"/>
      <c r="D301" s="174"/>
      <c r="E301" s="174"/>
      <c r="F301" s="168"/>
      <c r="G301" s="174"/>
      <c r="H301" s="174"/>
      <c r="I301" s="174"/>
    </row>
    <row r="302" spans="1:9" ht="15.75">
      <c r="A302" s="174" t="s">
        <v>11</v>
      </c>
      <c r="B302" s="174" t="s">
        <v>12</v>
      </c>
      <c r="C302" s="174" t="s">
        <v>6</v>
      </c>
      <c r="D302" s="174" t="s">
        <v>7</v>
      </c>
      <c r="E302" s="174" t="s">
        <v>9</v>
      </c>
      <c r="F302" s="176" t="s">
        <v>13</v>
      </c>
      <c r="G302" s="174" t="s">
        <v>14</v>
      </c>
      <c r="H302" s="174" t="s">
        <v>15</v>
      </c>
      <c r="I302" s="174" t="s">
        <v>172</v>
      </c>
    </row>
    <row r="303" spans="1:9">
      <c r="A303" s="173" t="str">
        <f>B296</f>
        <v>waste polyethylene</v>
      </c>
      <c r="B303" s="177">
        <f>B297</f>
        <v>1</v>
      </c>
      <c r="C303" s="173" t="str">
        <f>B298</f>
        <v>waste polyethylene</v>
      </c>
      <c r="D303" s="173" t="str">
        <f>B299</f>
        <v>CH</v>
      </c>
      <c r="E303" s="173" t="str">
        <f>B300</f>
        <v>kilogram</v>
      </c>
      <c r="F303" s="168"/>
      <c r="G303" s="166" t="s">
        <v>16</v>
      </c>
      <c r="H303" s="173" t="str">
        <f>$B$1</f>
        <v>case1_consq</v>
      </c>
      <c r="I303" s="173"/>
    </row>
    <row r="304" spans="1:9">
      <c r="A304" s="178" t="s">
        <v>48</v>
      </c>
      <c r="B304" s="179">
        <v>1</v>
      </c>
      <c r="C304" s="165" t="s">
        <v>49</v>
      </c>
      <c r="D304" s="180" t="s">
        <v>33</v>
      </c>
      <c r="E304" s="180" t="s">
        <v>27</v>
      </c>
      <c r="F304" s="180"/>
      <c r="G304" s="165" t="s">
        <v>18</v>
      </c>
      <c r="H304" s="165" t="s">
        <v>119</v>
      </c>
      <c r="I304" s="165"/>
    </row>
    <row r="305" spans="1:9">
      <c r="A305" s="168" t="s">
        <v>126</v>
      </c>
      <c r="B305" s="592">
        <v>-1.5427999999999999</v>
      </c>
      <c r="C305" s="168" t="s">
        <v>127</v>
      </c>
      <c r="D305" s="168" t="s">
        <v>33</v>
      </c>
      <c r="E305" s="168" t="s">
        <v>40</v>
      </c>
      <c r="F305" s="168"/>
      <c r="G305" s="168" t="s">
        <v>18</v>
      </c>
      <c r="H305" s="168" t="s">
        <v>119</v>
      </c>
      <c r="I305" s="168" t="str">
        <f>I293</f>
        <v>nulifiying the avoided electricity</v>
      </c>
    </row>
    <row r="306" spans="1:9">
      <c r="A306" s="168" t="s">
        <v>128</v>
      </c>
      <c r="B306" s="592">
        <v>-10.694000000000001</v>
      </c>
      <c r="C306" s="168" t="s">
        <v>129</v>
      </c>
      <c r="D306" s="168" t="s">
        <v>33</v>
      </c>
      <c r="E306" s="168" t="s">
        <v>42</v>
      </c>
      <c r="F306" s="168"/>
      <c r="G306" s="168" t="s">
        <v>18</v>
      </c>
      <c r="H306" s="168" t="s">
        <v>119</v>
      </c>
      <c r="I306" s="168" t="str">
        <f>I294</f>
        <v>nulifiying the avoided heat</v>
      </c>
    </row>
    <row r="308" spans="1:9" ht="15.75">
      <c r="A308" s="181" t="s">
        <v>4</v>
      </c>
      <c r="B308" s="226" t="s">
        <v>54</v>
      </c>
      <c r="C308" s="183"/>
      <c r="D308" s="184"/>
      <c r="E308" s="183"/>
      <c r="F308" s="130"/>
      <c r="G308" s="183"/>
      <c r="H308" s="183"/>
      <c r="I308" s="183"/>
    </row>
    <row r="309" spans="1:9">
      <c r="A309" s="185" t="s">
        <v>5</v>
      </c>
      <c r="B309" s="186">
        <v>1</v>
      </c>
      <c r="C309" s="183"/>
      <c r="D309" s="183"/>
      <c r="E309" s="183"/>
      <c r="F309" s="130"/>
      <c r="G309" s="183"/>
      <c r="H309" s="183"/>
      <c r="I309" s="183"/>
    </row>
    <row r="310" spans="1:9">
      <c r="A310" s="185" t="s">
        <v>6</v>
      </c>
      <c r="B310" s="182" t="s">
        <v>54</v>
      </c>
      <c r="C310" s="183"/>
      <c r="D310" s="183"/>
      <c r="E310" s="183"/>
      <c r="F310" s="130"/>
      <c r="G310" s="183"/>
      <c r="H310" s="183"/>
      <c r="I310" s="183"/>
    </row>
    <row r="311" spans="1:9">
      <c r="A311" s="185" t="s">
        <v>7</v>
      </c>
      <c r="B311" s="187" t="s">
        <v>33</v>
      </c>
      <c r="C311" s="183"/>
      <c r="D311" s="183"/>
      <c r="E311" s="183"/>
      <c r="F311" s="130"/>
      <c r="G311" s="183"/>
      <c r="H311" s="183"/>
      <c r="I311" s="183"/>
    </row>
    <row r="312" spans="1:9">
      <c r="A312" s="185" t="s">
        <v>9</v>
      </c>
      <c r="B312" s="188" t="s">
        <v>27</v>
      </c>
      <c r="C312" s="183"/>
      <c r="D312" s="183"/>
      <c r="E312" s="183"/>
      <c r="F312" s="130"/>
      <c r="G312" s="183"/>
      <c r="H312" s="183"/>
      <c r="I312" s="183"/>
    </row>
    <row r="313" spans="1:9" ht="15.75">
      <c r="A313" s="131" t="s">
        <v>10</v>
      </c>
      <c r="B313" s="189"/>
      <c r="C313" s="131"/>
      <c r="D313" s="131"/>
      <c r="E313" s="131"/>
      <c r="F313" s="130"/>
      <c r="G313" s="131"/>
      <c r="H313" s="131"/>
      <c r="I313" s="131"/>
    </row>
    <row r="314" spans="1:9" ht="15.75">
      <c r="A314" s="131" t="s">
        <v>11</v>
      </c>
      <c r="B314" s="131" t="s">
        <v>12</v>
      </c>
      <c r="C314" s="131" t="s">
        <v>6</v>
      </c>
      <c r="D314" s="131" t="s">
        <v>7</v>
      </c>
      <c r="E314" s="131" t="s">
        <v>9</v>
      </c>
      <c r="F314" s="132" t="s">
        <v>13</v>
      </c>
      <c r="G314" s="131" t="s">
        <v>14</v>
      </c>
      <c r="H314" s="131" t="s">
        <v>15</v>
      </c>
      <c r="I314" s="131" t="s">
        <v>172</v>
      </c>
    </row>
    <row r="315" spans="1:9">
      <c r="A315" s="188" t="str">
        <f>B308</f>
        <v>waste polypropylene</v>
      </c>
      <c r="B315" s="190">
        <f>B309</f>
        <v>1</v>
      </c>
      <c r="C315" s="188" t="str">
        <f>B310</f>
        <v>waste polypropylene</v>
      </c>
      <c r="D315" s="188" t="str">
        <f>B311</f>
        <v>CH</v>
      </c>
      <c r="E315" s="188" t="str">
        <f>B312</f>
        <v>kilogram</v>
      </c>
      <c r="F315" s="130"/>
      <c r="G315" s="183" t="s">
        <v>16</v>
      </c>
      <c r="H315" s="188" t="str">
        <f>$B$1</f>
        <v>case1_consq</v>
      </c>
      <c r="I315" s="188"/>
    </row>
    <row r="316" spans="1:9">
      <c r="A316" s="191" t="s">
        <v>53</v>
      </c>
      <c r="B316" s="192">
        <v>1</v>
      </c>
      <c r="C316" s="193" t="s">
        <v>54</v>
      </c>
      <c r="D316" s="163" t="s">
        <v>33</v>
      </c>
      <c r="E316" s="163" t="s">
        <v>27</v>
      </c>
      <c r="F316" s="163"/>
      <c r="G316" s="193" t="s">
        <v>18</v>
      </c>
      <c r="H316" s="193" t="s">
        <v>119</v>
      </c>
      <c r="I316" s="193"/>
    </row>
    <row r="317" spans="1:9">
      <c r="A317" s="130" t="s">
        <v>126</v>
      </c>
      <c r="B317" s="591">
        <v>-1.1687000000000001</v>
      </c>
      <c r="C317" s="130" t="s">
        <v>127</v>
      </c>
      <c r="D317" s="130" t="s">
        <v>33</v>
      </c>
      <c r="E317" s="130" t="s">
        <v>40</v>
      </c>
      <c r="F317" s="130"/>
      <c r="G317" s="130" t="s">
        <v>18</v>
      </c>
      <c r="H317" s="130" t="s">
        <v>119</v>
      </c>
      <c r="I317" s="130" t="str">
        <f>I293</f>
        <v>nulifiying the avoided electricity</v>
      </c>
    </row>
    <row r="318" spans="1:9">
      <c r="A318" s="130" t="s">
        <v>128</v>
      </c>
      <c r="B318" s="591">
        <v>-8.1515000000000004</v>
      </c>
      <c r="C318" s="130" t="s">
        <v>129</v>
      </c>
      <c r="D318" s="130" t="s">
        <v>33</v>
      </c>
      <c r="E318" s="130" t="s">
        <v>42</v>
      </c>
      <c r="F318" s="130"/>
      <c r="G318" s="130" t="s">
        <v>18</v>
      </c>
      <c r="H318" s="130" t="s">
        <v>119</v>
      </c>
      <c r="I318" s="130" t="str">
        <f>I294</f>
        <v>nulifiying the avoided heat</v>
      </c>
    </row>
    <row r="320" spans="1:9" ht="15.75">
      <c r="A320" s="71" t="s">
        <v>4</v>
      </c>
      <c r="B320" s="227" t="s">
        <v>132</v>
      </c>
      <c r="C320" s="73"/>
      <c r="D320" s="74"/>
      <c r="E320" s="73"/>
      <c r="F320" s="75"/>
      <c r="G320" s="73"/>
      <c r="H320" s="73"/>
      <c r="I320" s="73"/>
    </row>
    <row r="321" spans="1:9">
      <c r="A321" s="76" t="s">
        <v>5</v>
      </c>
      <c r="B321" s="77">
        <v>1</v>
      </c>
      <c r="C321" s="73"/>
      <c r="D321" s="73"/>
      <c r="E321" s="73"/>
      <c r="F321" s="75"/>
      <c r="G321" s="73"/>
      <c r="H321" s="73"/>
      <c r="I321" s="73"/>
    </row>
    <row r="322" spans="1:9">
      <c r="A322" s="76" t="s">
        <v>6</v>
      </c>
      <c r="B322" s="219" t="s">
        <v>133</v>
      </c>
      <c r="C322" s="73"/>
      <c r="D322" s="73"/>
      <c r="E322" s="73"/>
      <c r="F322" s="75"/>
      <c r="G322" s="73"/>
      <c r="H322" s="73"/>
      <c r="I322" s="73"/>
    </row>
    <row r="323" spans="1:9">
      <c r="A323" s="76" t="s">
        <v>7</v>
      </c>
      <c r="B323" s="79" t="s">
        <v>33</v>
      </c>
      <c r="C323" s="73"/>
      <c r="D323" s="73"/>
      <c r="E323" s="73"/>
      <c r="F323" s="75"/>
      <c r="G323" s="73"/>
      <c r="H323" s="73"/>
      <c r="I323" s="73"/>
    </row>
    <row r="324" spans="1:9">
      <c r="A324" s="76" t="s">
        <v>9</v>
      </c>
      <c r="B324" s="80" t="s">
        <v>27</v>
      </c>
      <c r="C324" s="73"/>
      <c r="D324" s="73"/>
      <c r="E324" s="73"/>
      <c r="F324" s="75"/>
      <c r="G324" s="73"/>
      <c r="H324" s="73"/>
      <c r="I324" s="73"/>
    </row>
    <row r="325" spans="1:9" ht="15.75">
      <c r="A325" s="81" t="s">
        <v>10</v>
      </c>
      <c r="B325" s="72"/>
      <c r="C325" s="81"/>
      <c r="D325" s="81"/>
      <c r="E325" s="81"/>
      <c r="F325" s="75"/>
      <c r="G325" s="81"/>
      <c r="H325" s="81"/>
      <c r="I325" s="81"/>
    </row>
    <row r="326" spans="1:9" ht="15.75">
      <c r="A326" s="81" t="s">
        <v>11</v>
      </c>
      <c r="B326" s="81" t="s">
        <v>12</v>
      </c>
      <c r="C326" s="81" t="s">
        <v>6</v>
      </c>
      <c r="D326" s="81" t="s">
        <v>7</v>
      </c>
      <c r="E326" s="81" t="s">
        <v>9</v>
      </c>
      <c r="F326" s="82" t="s">
        <v>13</v>
      </c>
      <c r="G326" s="81" t="s">
        <v>14</v>
      </c>
      <c r="H326" s="81" t="s">
        <v>15</v>
      </c>
      <c r="I326" s="81" t="s">
        <v>172</v>
      </c>
    </row>
    <row r="327" spans="1:9">
      <c r="A327" s="80" t="str">
        <f>B320</f>
        <v>waste wipe incineration</v>
      </c>
      <c r="B327" s="83">
        <f>B321</f>
        <v>1</v>
      </c>
      <c r="C327" s="80" t="str">
        <f>B322</f>
        <v>wipe incineation</v>
      </c>
      <c r="D327" s="80" t="str">
        <f>B323</f>
        <v>CH</v>
      </c>
      <c r="E327" s="80" t="str">
        <f>B324</f>
        <v>kilogram</v>
      </c>
      <c r="F327" s="75"/>
      <c r="G327" s="73" t="s">
        <v>16</v>
      </c>
      <c r="H327" s="80" t="str">
        <f>$B$1</f>
        <v>case1_consq</v>
      </c>
      <c r="I327" s="80"/>
    </row>
    <row r="328" spans="1:9">
      <c r="A328" s="220" t="s">
        <v>46</v>
      </c>
      <c r="B328" s="221">
        <v>1</v>
      </c>
      <c r="C328" s="222" t="s">
        <v>47</v>
      </c>
      <c r="D328" s="223" t="s">
        <v>33</v>
      </c>
      <c r="E328" s="223" t="s">
        <v>27</v>
      </c>
      <c r="F328" s="223"/>
      <c r="G328" s="222" t="s">
        <v>18</v>
      </c>
      <c r="H328" s="222" t="s">
        <v>119</v>
      </c>
      <c r="I328" s="222"/>
    </row>
    <row r="329" spans="1:9">
      <c r="A329" s="75" t="s">
        <v>126</v>
      </c>
      <c r="B329" s="590">
        <v>-0.49508999999999997</v>
      </c>
      <c r="C329" s="75" t="s">
        <v>127</v>
      </c>
      <c r="D329" s="75" t="s">
        <v>33</v>
      </c>
      <c r="E329" s="75" t="s">
        <v>40</v>
      </c>
      <c r="F329" s="75"/>
      <c r="G329" s="75" t="s">
        <v>18</v>
      </c>
      <c r="H329" s="75" t="s">
        <v>119</v>
      </c>
      <c r="I329" s="75" t="str">
        <f>I293</f>
        <v>nulifiying the avoided electricity</v>
      </c>
    </row>
    <row r="330" spans="1:9">
      <c r="A330" s="75" t="s">
        <v>128</v>
      </c>
      <c r="B330" s="590">
        <v>-3.5777999999999999</v>
      </c>
      <c r="C330" s="75" t="s">
        <v>129</v>
      </c>
      <c r="D330" s="75" t="s">
        <v>33</v>
      </c>
      <c r="E330" s="75" t="s">
        <v>42</v>
      </c>
      <c r="F330" s="75"/>
      <c r="G330" s="75" t="s">
        <v>18</v>
      </c>
      <c r="H330" s="75" t="s">
        <v>119</v>
      </c>
      <c r="I330" s="75" t="str">
        <f>I294</f>
        <v>nulifiying the avoided heat</v>
      </c>
    </row>
    <row r="332" spans="1:9" ht="15.75">
      <c r="A332" s="71" t="s">
        <v>4</v>
      </c>
      <c r="B332" s="227" t="s">
        <v>143</v>
      </c>
      <c r="C332" s="73"/>
      <c r="D332" s="74"/>
      <c r="E332" s="73"/>
      <c r="F332" s="75"/>
      <c r="G332" s="73"/>
      <c r="H332" s="73"/>
      <c r="I332" s="73"/>
    </row>
    <row r="333" spans="1:9">
      <c r="A333" s="76" t="s">
        <v>5</v>
      </c>
      <c r="B333" s="77">
        <v>1</v>
      </c>
      <c r="C333" s="73"/>
      <c r="D333" s="73"/>
      <c r="E333" s="73"/>
      <c r="F333" s="75"/>
      <c r="G333" s="73"/>
      <c r="H333" s="73"/>
      <c r="I333" s="73"/>
    </row>
    <row r="334" spans="1:9">
      <c r="A334" s="76" t="s">
        <v>6</v>
      </c>
      <c r="B334" s="219" t="s">
        <v>143</v>
      </c>
      <c r="C334" s="73"/>
      <c r="D334" s="73"/>
      <c r="E334" s="73"/>
      <c r="F334" s="75"/>
      <c r="G334" s="73"/>
      <c r="H334" s="73"/>
      <c r="I334" s="73"/>
    </row>
    <row r="335" spans="1:9">
      <c r="A335" s="76" t="s">
        <v>7</v>
      </c>
      <c r="B335" s="79" t="s">
        <v>26</v>
      </c>
      <c r="C335" s="73"/>
      <c r="D335" s="73"/>
      <c r="E335" s="73"/>
      <c r="F335" s="75"/>
      <c r="G335" s="73"/>
      <c r="H335" s="73"/>
      <c r="I335" s="73"/>
    </row>
    <row r="336" spans="1:9">
      <c r="A336" s="76" t="s">
        <v>9</v>
      </c>
      <c r="B336" s="80" t="s">
        <v>27</v>
      </c>
      <c r="C336" s="73"/>
      <c r="D336" s="73"/>
      <c r="E336" s="73"/>
      <c r="F336" s="75"/>
      <c r="G336" s="73"/>
      <c r="H336" s="73"/>
      <c r="I336" s="73"/>
    </row>
    <row r="337" spans="1:9" ht="15.75">
      <c r="A337" s="81" t="s">
        <v>10</v>
      </c>
      <c r="B337" s="72"/>
      <c r="C337" s="81"/>
      <c r="D337" s="81"/>
      <c r="E337" s="81"/>
      <c r="F337" s="75"/>
      <c r="G337" s="81"/>
      <c r="H337" s="81"/>
      <c r="I337" s="81"/>
    </row>
    <row r="338" spans="1:9" ht="15.75">
      <c r="A338" s="81" t="s">
        <v>11</v>
      </c>
      <c r="B338" s="81" t="s">
        <v>12</v>
      </c>
      <c r="C338" s="81" t="s">
        <v>6</v>
      </c>
      <c r="D338" s="81" t="s">
        <v>7</v>
      </c>
      <c r="E338" s="81" t="s">
        <v>9</v>
      </c>
      <c r="F338" s="82" t="s">
        <v>13</v>
      </c>
      <c r="G338" s="81" t="s">
        <v>14</v>
      </c>
      <c r="H338" s="81" t="s">
        <v>15</v>
      </c>
      <c r="I338" s="81" t="s">
        <v>172</v>
      </c>
    </row>
    <row r="339" spans="1:9">
      <c r="A339" s="80" t="str">
        <f>B332</f>
        <v>aluminium scrap</v>
      </c>
      <c r="B339" s="83">
        <f>B333</f>
        <v>1</v>
      </c>
      <c r="C339" s="80" t="str">
        <f>B334</f>
        <v>aluminium scrap</v>
      </c>
      <c r="D339" s="80" t="str">
        <f>B335</f>
        <v>RER</v>
      </c>
      <c r="E339" s="80" t="str">
        <f>B336</f>
        <v>kilogram</v>
      </c>
      <c r="F339" s="75"/>
      <c r="G339" s="73" t="s">
        <v>16</v>
      </c>
      <c r="H339" s="80" t="str">
        <f>$B$1</f>
        <v>case1_consq</v>
      </c>
      <c r="I339" s="80"/>
    </row>
    <row r="340" spans="1:9">
      <c r="A340" s="220" t="s">
        <v>24</v>
      </c>
      <c r="B340" s="221">
        <v>1</v>
      </c>
      <c r="C340" s="222" t="s">
        <v>25</v>
      </c>
      <c r="D340" s="223" t="s">
        <v>26</v>
      </c>
      <c r="E340" s="223" t="s">
        <v>27</v>
      </c>
      <c r="F340" s="223"/>
      <c r="G340" s="222" t="s">
        <v>18</v>
      </c>
      <c r="H340" s="222" t="s">
        <v>119</v>
      </c>
      <c r="I340" s="222"/>
    </row>
    <row r="341" spans="1:9">
      <c r="A341" s="75" t="s">
        <v>144</v>
      </c>
      <c r="B341" s="590">
        <v>-0.99109999999999998</v>
      </c>
      <c r="C341" s="75" t="s">
        <v>130</v>
      </c>
      <c r="D341" s="75" t="s">
        <v>8</v>
      </c>
      <c r="E341" s="223" t="s">
        <v>27</v>
      </c>
      <c r="F341" s="75"/>
      <c r="G341" s="75" t="s">
        <v>18</v>
      </c>
      <c r="H341" s="75" t="s">
        <v>119</v>
      </c>
      <c r="I341" s="75"/>
    </row>
    <row r="343" spans="1:9" ht="15.75">
      <c r="A343" s="71" t="s">
        <v>4</v>
      </c>
      <c r="B343" s="227" t="s">
        <v>145</v>
      </c>
      <c r="C343" s="73"/>
      <c r="D343" s="74"/>
      <c r="E343" s="73"/>
      <c r="F343" s="75"/>
      <c r="G343" s="73"/>
      <c r="H343" s="73"/>
      <c r="I343" s="73"/>
    </row>
    <row r="344" spans="1:9">
      <c r="A344" s="76" t="s">
        <v>5</v>
      </c>
      <c r="B344" s="77">
        <v>1</v>
      </c>
      <c r="C344" s="73"/>
      <c r="D344" s="73"/>
      <c r="E344" s="73"/>
      <c r="F344" s="75"/>
      <c r="G344" s="73"/>
      <c r="H344" s="73"/>
      <c r="I344" s="73"/>
    </row>
    <row r="345" spans="1:9">
      <c r="A345" s="76" t="s">
        <v>6</v>
      </c>
      <c r="B345" s="219" t="s">
        <v>145</v>
      </c>
      <c r="C345" s="73"/>
      <c r="D345" s="73"/>
      <c r="E345" s="73"/>
      <c r="F345" s="75"/>
      <c r="G345" s="73"/>
      <c r="H345" s="73"/>
      <c r="I345" s="73"/>
    </row>
    <row r="346" spans="1:9">
      <c r="A346" s="76" t="s">
        <v>7</v>
      </c>
      <c r="B346" s="79" t="s">
        <v>60</v>
      </c>
      <c r="C346" s="73"/>
      <c r="D346" s="73"/>
      <c r="E346" s="73"/>
      <c r="F346" s="75"/>
      <c r="G346" s="73"/>
      <c r="H346" s="73"/>
      <c r="I346" s="73"/>
    </row>
    <row r="347" spans="1:9">
      <c r="A347" s="76" t="s">
        <v>9</v>
      </c>
      <c r="B347" s="80" t="s">
        <v>27</v>
      </c>
      <c r="C347" s="73"/>
      <c r="D347" s="73"/>
      <c r="E347" s="73"/>
      <c r="F347" s="75"/>
      <c r="G347" s="73"/>
      <c r="H347" s="73"/>
      <c r="I347" s="73"/>
    </row>
    <row r="348" spans="1:9" ht="15.75">
      <c r="A348" s="81" t="s">
        <v>10</v>
      </c>
      <c r="B348" s="72"/>
      <c r="C348" s="81"/>
      <c r="D348" s="81"/>
      <c r="E348" s="81"/>
      <c r="F348" s="75"/>
      <c r="G348" s="81"/>
      <c r="H348" s="81"/>
      <c r="I348" s="81"/>
    </row>
    <row r="349" spans="1:9" ht="15.75">
      <c r="A349" s="81" t="s">
        <v>11</v>
      </c>
      <c r="B349" s="81" t="s">
        <v>12</v>
      </c>
      <c r="C349" s="81" t="s">
        <v>6</v>
      </c>
      <c r="D349" s="81" t="s">
        <v>7</v>
      </c>
      <c r="E349" s="81" t="s">
        <v>9</v>
      </c>
      <c r="F349" s="82" t="s">
        <v>13</v>
      </c>
      <c r="G349" s="81" t="s">
        <v>14</v>
      </c>
      <c r="H349" s="81" t="s">
        <v>15</v>
      </c>
      <c r="I349" s="81" t="s">
        <v>172</v>
      </c>
    </row>
    <row r="350" spans="1:9">
      <c r="A350" s="80" t="str">
        <f>B343</f>
        <v>polyethylene recycling</v>
      </c>
      <c r="B350" s="83">
        <f>B344</f>
        <v>1</v>
      </c>
      <c r="C350" s="80" t="str">
        <f>B345</f>
        <v>polyethylene recycling</v>
      </c>
      <c r="D350" s="80" t="s">
        <v>60</v>
      </c>
      <c r="E350" s="80" t="str">
        <f>B347</f>
        <v>kilogram</v>
      </c>
      <c r="F350" s="75"/>
      <c r="G350" s="73" t="s">
        <v>16</v>
      </c>
      <c r="H350" s="80" t="str">
        <f>$B$1</f>
        <v>case1_consq</v>
      </c>
      <c r="I350" s="80"/>
    </row>
    <row r="351" spans="1:9">
      <c r="A351" s="220" t="s">
        <v>61</v>
      </c>
      <c r="B351" s="221">
        <v>1</v>
      </c>
      <c r="C351" s="222" t="s">
        <v>122</v>
      </c>
      <c r="D351" s="223" t="s">
        <v>60</v>
      </c>
      <c r="E351" s="223" t="s">
        <v>27</v>
      </c>
      <c r="F351" s="223"/>
      <c r="G351" s="222" t="s">
        <v>18</v>
      </c>
      <c r="H351" s="222" t="s">
        <v>119</v>
      </c>
      <c r="I351" s="222"/>
    </row>
    <row r="352" spans="1:9">
      <c r="A352" s="75" t="s">
        <v>146</v>
      </c>
      <c r="B352" s="590">
        <v>-0.94473311289560702</v>
      </c>
      <c r="C352" s="75" t="s">
        <v>62</v>
      </c>
      <c r="D352" s="75" t="s">
        <v>60</v>
      </c>
      <c r="E352" s="223" t="s">
        <v>27</v>
      </c>
      <c r="F352" s="75"/>
      <c r="G352" s="75" t="s">
        <v>18</v>
      </c>
      <c r="H352" s="75" t="s">
        <v>119</v>
      </c>
      <c r="I352" s="75"/>
    </row>
    <row r="354" spans="1:9" ht="15.75">
      <c r="A354" s="71" t="s">
        <v>4</v>
      </c>
      <c r="B354" s="227" t="s">
        <v>147</v>
      </c>
      <c r="C354" s="73"/>
      <c r="D354" s="74"/>
      <c r="E354" s="73"/>
      <c r="F354" s="75"/>
      <c r="G354" s="73"/>
      <c r="H354" s="73"/>
      <c r="I354" s="73"/>
    </row>
    <row r="355" spans="1:9">
      <c r="A355" s="76" t="s">
        <v>5</v>
      </c>
      <c r="B355" s="77">
        <v>1</v>
      </c>
      <c r="C355" s="73"/>
      <c r="D355" s="73"/>
      <c r="E355" s="73"/>
      <c r="F355" s="75"/>
      <c r="G355" s="73"/>
      <c r="H355" s="73"/>
      <c r="I355" s="73"/>
    </row>
    <row r="356" spans="1:9">
      <c r="A356" s="76" t="s">
        <v>6</v>
      </c>
      <c r="B356" s="219" t="s">
        <v>147</v>
      </c>
      <c r="C356" s="73"/>
      <c r="D356" s="73"/>
      <c r="E356" s="73"/>
      <c r="F356" s="75"/>
      <c r="G356" s="73"/>
      <c r="H356" s="73"/>
      <c r="I356" s="73"/>
    </row>
    <row r="357" spans="1:9">
      <c r="A357" s="76" t="s">
        <v>7</v>
      </c>
      <c r="B357" s="79" t="s">
        <v>60</v>
      </c>
      <c r="C357" s="73"/>
      <c r="D357" s="73"/>
      <c r="E357" s="73"/>
      <c r="F357" s="75"/>
      <c r="G357" s="73"/>
      <c r="H357" s="73"/>
      <c r="I357" s="73"/>
    </row>
    <row r="358" spans="1:9">
      <c r="A358" s="76" t="s">
        <v>9</v>
      </c>
      <c r="B358" s="80" t="s">
        <v>27</v>
      </c>
      <c r="C358" s="73"/>
      <c r="D358" s="73"/>
      <c r="E358" s="73"/>
      <c r="F358" s="75"/>
      <c r="G358" s="73"/>
      <c r="H358" s="73"/>
      <c r="I358" s="73"/>
    </row>
    <row r="359" spans="1:9" ht="15.75">
      <c r="A359" s="81" t="s">
        <v>10</v>
      </c>
      <c r="B359" s="72"/>
      <c r="C359" s="81"/>
      <c r="D359" s="81"/>
      <c r="E359" s="81"/>
      <c r="F359" s="75"/>
      <c r="G359" s="81"/>
      <c r="H359" s="81"/>
      <c r="I359" s="81"/>
    </row>
    <row r="360" spans="1:9" ht="15.75">
      <c r="A360" s="81" t="s">
        <v>11</v>
      </c>
      <c r="B360" s="81" t="s">
        <v>12</v>
      </c>
      <c r="C360" s="81" t="s">
        <v>6</v>
      </c>
      <c r="D360" s="81" t="s">
        <v>7</v>
      </c>
      <c r="E360" s="81" t="s">
        <v>9</v>
      </c>
      <c r="F360" s="82" t="s">
        <v>13</v>
      </c>
      <c r="G360" s="81" t="s">
        <v>14</v>
      </c>
      <c r="H360" s="81" t="s">
        <v>15</v>
      </c>
      <c r="I360" s="81" t="s">
        <v>172</v>
      </c>
    </row>
    <row r="361" spans="1:9">
      <c r="A361" s="80" t="str">
        <f>B354</f>
        <v>polypropylene recycling</v>
      </c>
      <c r="B361" s="83">
        <f>B355</f>
        <v>1</v>
      </c>
      <c r="C361" s="80" t="str">
        <f>B356</f>
        <v>polypropylene recycling</v>
      </c>
      <c r="D361" s="80" t="s">
        <v>60</v>
      </c>
      <c r="E361" s="80" t="str">
        <f>B358</f>
        <v>kilogram</v>
      </c>
      <c r="F361" s="75"/>
      <c r="G361" s="73" t="s">
        <v>16</v>
      </c>
      <c r="H361" s="80" t="str">
        <f>$B$1</f>
        <v>case1_consq</v>
      </c>
      <c r="I361" s="80"/>
    </row>
    <row r="362" spans="1:9">
      <c r="A362" s="220" t="s">
        <v>63</v>
      </c>
      <c r="B362" s="221">
        <v>1</v>
      </c>
      <c r="C362" s="222" t="s">
        <v>123</v>
      </c>
      <c r="D362" s="223" t="s">
        <v>60</v>
      </c>
      <c r="E362" s="223" t="s">
        <v>27</v>
      </c>
      <c r="F362" s="223"/>
      <c r="G362" s="222" t="s">
        <v>18</v>
      </c>
      <c r="H362" s="222" t="s">
        <v>119</v>
      </c>
      <c r="I362" s="222"/>
    </row>
    <row r="363" spans="1:9">
      <c r="A363" s="75" t="s">
        <v>148</v>
      </c>
      <c r="B363" s="590">
        <v>-0.8</v>
      </c>
      <c r="C363" s="75" t="s">
        <v>64</v>
      </c>
      <c r="D363" s="75" t="s">
        <v>60</v>
      </c>
      <c r="E363" s="223" t="s">
        <v>27</v>
      </c>
      <c r="F363" s="75"/>
      <c r="G363" s="75" t="s">
        <v>18</v>
      </c>
      <c r="H363" s="75" t="s">
        <v>119</v>
      </c>
      <c r="I363" s="75"/>
    </row>
    <row r="365" spans="1:9" ht="15.75">
      <c r="A365" s="228" t="s">
        <v>4</v>
      </c>
      <c r="B365" s="229" t="s">
        <v>150</v>
      </c>
      <c r="C365" s="230"/>
      <c r="D365" s="231"/>
      <c r="E365" s="230"/>
      <c r="F365" s="232"/>
      <c r="G365" s="230"/>
      <c r="H365" s="230"/>
      <c r="I365" s="230"/>
    </row>
    <row r="366" spans="1:9">
      <c r="A366" s="233" t="s">
        <v>5</v>
      </c>
      <c r="B366" s="234">
        <v>1</v>
      </c>
      <c r="C366" s="230"/>
      <c r="D366" s="230"/>
      <c r="E366" s="230"/>
      <c r="F366" s="232"/>
      <c r="G366" s="230"/>
      <c r="H366" s="230"/>
      <c r="I366" s="230"/>
    </row>
    <row r="367" spans="1:9">
      <c r="A367" s="233" t="s">
        <v>6</v>
      </c>
      <c r="B367" s="235" t="s">
        <v>75</v>
      </c>
      <c r="C367" s="230"/>
      <c r="D367" s="230"/>
      <c r="E367" s="230"/>
      <c r="F367" s="232"/>
      <c r="G367" s="230"/>
      <c r="H367" s="230"/>
      <c r="I367" s="230"/>
    </row>
    <row r="368" spans="1:9">
      <c r="A368" s="233" t="s">
        <v>7</v>
      </c>
      <c r="B368" s="236" t="s">
        <v>39</v>
      </c>
      <c r="C368" s="230"/>
      <c r="D368" s="230"/>
      <c r="E368" s="230"/>
      <c r="F368" s="232"/>
      <c r="G368" s="230"/>
      <c r="H368" s="230"/>
      <c r="I368" s="230"/>
    </row>
    <row r="369" spans="1:9">
      <c r="A369" s="233" t="s">
        <v>9</v>
      </c>
      <c r="B369" s="237" t="s">
        <v>42</v>
      </c>
      <c r="C369" s="230"/>
      <c r="D369" s="230"/>
      <c r="E369" s="230"/>
      <c r="F369" s="232"/>
      <c r="G369" s="230"/>
      <c r="H369" s="230"/>
      <c r="I369" s="230"/>
    </row>
    <row r="370" spans="1:9" ht="15.75">
      <c r="A370" s="238" t="s">
        <v>10</v>
      </c>
      <c r="B370" s="239"/>
      <c r="C370" s="238"/>
      <c r="D370" s="238"/>
      <c r="E370" s="238"/>
      <c r="F370" s="232"/>
      <c r="G370" s="238"/>
      <c r="H370" s="238"/>
      <c r="I370" s="238"/>
    </row>
    <row r="371" spans="1:9" ht="15.75">
      <c r="A371" s="238" t="s">
        <v>11</v>
      </c>
      <c r="B371" s="238" t="s">
        <v>12</v>
      </c>
      <c r="C371" s="238" t="s">
        <v>6</v>
      </c>
      <c r="D371" s="238" t="s">
        <v>7</v>
      </c>
      <c r="E371" s="238" t="s">
        <v>9</v>
      </c>
      <c r="F371" s="240" t="s">
        <v>13</v>
      </c>
      <c r="G371" s="238" t="s">
        <v>14</v>
      </c>
      <c r="H371" s="238" t="s">
        <v>15</v>
      </c>
      <c r="I371" s="238" t="s">
        <v>172</v>
      </c>
    </row>
    <row r="372" spans="1:9">
      <c r="A372" s="237" t="str">
        <f>B365</f>
        <v>heat production, at heat pump 30kW, allocation exergy</v>
      </c>
      <c r="B372" s="241">
        <f>B366</f>
        <v>1</v>
      </c>
      <c r="C372" s="237" t="str">
        <f>B367</f>
        <v>heat, central or small-scale, other than natural gas</v>
      </c>
      <c r="D372" s="237" t="str">
        <f>B368</f>
        <v>DK</v>
      </c>
      <c r="E372" s="237" t="str">
        <f>B369</f>
        <v>megajoule</v>
      </c>
      <c r="F372" s="232"/>
      <c r="G372" s="230" t="s">
        <v>16</v>
      </c>
      <c r="H372" s="237" t="str">
        <f>$B$1</f>
        <v>case1_consq</v>
      </c>
      <c r="I372" s="237" t="s">
        <v>189</v>
      </c>
    </row>
    <row r="373" spans="1:9">
      <c r="A373" s="242" t="s">
        <v>69</v>
      </c>
      <c r="B373" s="243">
        <v>6.1699999999999998E-2</v>
      </c>
      <c r="C373" s="244" t="s">
        <v>70</v>
      </c>
      <c r="D373" s="245" t="s">
        <v>39</v>
      </c>
      <c r="E373" s="245" t="s">
        <v>40</v>
      </c>
      <c r="F373" s="245"/>
      <c r="G373" s="244" t="s">
        <v>18</v>
      </c>
      <c r="H373" s="244" t="s">
        <v>119</v>
      </c>
      <c r="I373" s="244"/>
    </row>
    <row r="374" spans="1:9">
      <c r="A374" s="232" t="s">
        <v>152</v>
      </c>
      <c r="B374" s="246">
        <v>3.47E-8</v>
      </c>
      <c r="C374" s="232" t="s">
        <v>151</v>
      </c>
      <c r="D374" s="232" t="s">
        <v>8</v>
      </c>
      <c r="E374" s="245" t="s">
        <v>9</v>
      </c>
      <c r="F374" s="232"/>
      <c r="G374" s="232" t="s">
        <v>18</v>
      </c>
      <c r="H374" s="232" t="s">
        <v>119</v>
      </c>
      <c r="I374" s="232"/>
    </row>
    <row r="375" spans="1:9">
      <c r="A375" s="232" t="s">
        <v>176</v>
      </c>
      <c r="B375" s="246">
        <v>3.9299999999999999E-7</v>
      </c>
      <c r="C375" s="232"/>
      <c r="D375" s="232"/>
      <c r="E375" s="245" t="s">
        <v>27</v>
      </c>
      <c r="F375" s="232" t="s">
        <v>191</v>
      </c>
      <c r="G375" s="232" t="s">
        <v>67</v>
      </c>
      <c r="H375" s="232" t="s">
        <v>68</v>
      </c>
      <c r="I375" s="232"/>
    </row>
    <row r="377" spans="1:9" ht="15.75">
      <c r="A377" s="247" t="s">
        <v>4</v>
      </c>
      <c r="B377" s="248" t="s">
        <v>159</v>
      </c>
      <c r="C377" s="249"/>
      <c r="D377" s="250"/>
      <c r="E377" s="249"/>
      <c r="F377" s="251"/>
      <c r="G377" s="249"/>
      <c r="H377" s="249"/>
      <c r="I377" s="249"/>
    </row>
    <row r="378" spans="1:9">
      <c r="A378" s="252" t="s">
        <v>5</v>
      </c>
      <c r="B378" s="253">
        <v>1</v>
      </c>
      <c r="C378" s="249"/>
      <c r="D378" s="249"/>
      <c r="E378" s="249"/>
      <c r="F378" s="251"/>
      <c r="G378" s="249"/>
      <c r="H378" s="249"/>
      <c r="I378" s="249"/>
    </row>
    <row r="379" spans="1:9">
      <c r="A379" s="252" t="s">
        <v>6</v>
      </c>
      <c r="B379" s="254" t="s">
        <v>160</v>
      </c>
      <c r="C379" s="249"/>
      <c r="D379" s="249"/>
      <c r="E379" s="249"/>
      <c r="F379" s="251"/>
      <c r="G379" s="249"/>
      <c r="H379" s="249"/>
      <c r="I379" s="249"/>
    </row>
    <row r="380" spans="1:9">
      <c r="A380" s="252" t="s">
        <v>7</v>
      </c>
      <c r="B380" s="255" t="s">
        <v>26</v>
      </c>
      <c r="C380" s="249"/>
      <c r="D380" s="249"/>
      <c r="E380" s="249"/>
      <c r="F380" s="251"/>
      <c r="G380" s="249"/>
      <c r="H380" s="249"/>
      <c r="I380" s="249"/>
    </row>
    <row r="381" spans="1:9">
      <c r="A381" s="252" t="s">
        <v>9</v>
      </c>
      <c r="B381" s="256" t="s">
        <v>27</v>
      </c>
      <c r="C381" s="249"/>
      <c r="D381" s="249"/>
      <c r="E381" s="249"/>
      <c r="F381" s="251"/>
      <c r="G381" s="249"/>
      <c r="H381" s="249"/>
      <c r="I381" s="249"/>
    </row>
    <row r="382" spans="1:9" ht="15.75">
      <c r="A382" s="257" t="s">
        <v>10</v>
      </c>
      <c r="B382" s="258"/>
      <c r="C382" s="257"/>
      <c r="D382" s="257"/>
      <c r="E382" s="257"/>
      <c r="F382" s="251"/>
      <c r="G382" s="257"/>
      <c r="H382" s="257"/>
      <c r="I382" s="257"/>
    </row>
    <row r="383" spans="1:9" ht="15.75">
      <c r="A383" s="257" t="s">
        <v>11</v>
      </c>
      <c r="B383" s="257" t="s">
        <v>12</v>
      </c>
      <c r="C383" s="257" t="s">
        <v>6</v>
      </c>
      <c r="D383" s="257" t="s">
        <v>7</v>
      </c>
      <c r="E383" s="257" t="s">
        <v>9</v>
      </c>
      <c r="F383" s="259" t="s">
        <v>13</v>
      </c>
      <c r="G383" s="257" t="s">
        <v>14</v>
      </c>
      <c r="H383" s="257" t="s">
        <v>15</v>
      </c>
      <c r="I383" s="257" t="s">
        <v>172</v>
      </c>
    </row>
    <row r="384" spans="1:9">
      <c r="A384" s="256" t="str">
        <f>B377</f>
        <v xml:space="preserve">assembly of aluminium container </v>
      </c>
      <c r="B384" s="260">
        <f>B378</f>
        <v>1</v>
      </c>
      <c r="C384" s="256" t="str">
        <f>B379</f>
        <v>assembly process</v>
      </c>
      <c r="D384" s="256" t="str">
        <f>B380</f>
        <v>RER</v>
      </c>
      <c r="E384" s="256" t="str">
        <f>B381</f>
        <v>kilogram</v>
      </c>
      <c r="F384" s="251"/>
      <c r="G384" s="249" t="s">
        <v>16</v>
      </c>
      <c r="H384" s="256" t="str">
        <f>$B$1</f>
        <v>case1_consq</v>
      </c>
      <c r="I384" s="256"/>
    </row>
    <row r="385" spans="1:9">
      <c r="A385" s="261" t="s">
        <v>156</v>
      </c>
      <c r="B385" s="262">
        <f>29.9606978647957/57.9</f>
        <v>0.51745592167177379</v>
      </c>
      <c r="C385" s="263" t="s">
        <v>153</v>
      </c>
      <c r="D385" s="264" t="s">
        <v>26</v>
      </c>
      <c r="E385" s="264" t="s">
        <v>40</v>
      </c>
      <c r="F385" s="264"/>
      <c r="G385" s="263" t="s">
        <v>18</v>
      </c>
      <c r="H385" s="263" t="s">
        <v>119</v>
      </c>
      <c r="I385" s="263"/>
    </row>
    <row r="386" spans="1:9">
      <c r="A386" s="251" t="s">
        <v>157</v>
      </c>
      <c r="B386" s="265">
        <f>4.828916289625E-09/57.9+2.16545429809825E-08/57.9</f>
        <v>4.5739998740254746E-10</v>
      </c>
      <c r="C386" s="251" t="s">
        <v>154</v>
      </c>
      <c r="D386" s="251" t="s">
        <v>26</v>
      </c>
      <c r="E386" s="264" t="s">
        <v>27</v>
      </c>
      <c r="F386" s="251"/>
      <c r="G386" s="251" t="s">
        <v>18</v>
      </c>
      <c r="H386" s="251" t="s">
        <v>119</v>
      </c>
      <c r="I386" s="251"/>
    </row>
    <row r="387" spans="1:9">
      <c r="A387" s="251" t="s">
        <v>158</v>
      </c>
      <c r="B387" s="265">
        <f>2.64834592706075E-08/57.9</f>
        <v>4.5739998740254751E-10</v>
      </c>
      <c r="C387" s="251" t="s">
        <v>155</v>
      </c>
      <c r="D387" s="251" t="s">
        <v>8</v>
      </c>
      <c r="E387" s="264" t="s">
        <v>9</v>
      </c>
      <c r="F387" s="251"/>
      <c r="G387" s="251" t="s">
        <v>18</v>
      </c>
      <c r="H387" s="251" t="s">
        <v>119</v>
      </c>
      <c r="I387" s="251"/>
    </row>
    <row r="389" spans="1:9" ht="15.75">
      <c r="A389" s="201" t="s">
        <v>4</v>
      </c>
      <c r="B389" s="267" t="s">
        <v>163</v>
      </c>
      <c r="C389" s="203"/>
      <c r="D389" s="204"/>
      <c r="E389" s="203"/>
      <c r="F389" s="205"/>
      <c r="G389" s="203"/>
      <c r="H389" s="203"/>
      <c r="I389" s="203"/>
    </row>
    <row r="390" spans="1:9">
      <c r="A390" s="206" t="s">
        <v>5</v>
      </c>
      <c r="B390" s="207">
        <v>1</v>
      </c>
      <c r="C390" s="203"/>
      <c r="D390" s="203"/>
      <c r="E390" s="203"/>
      <c r="F390" s="205"/>
      <c r="G390" s="203"/>
      <c r="H390" s="203"/>
      <c r="I390" s="203"/>
    </row>
    <row r="391" spans="1:9">
      <c r="A391" s="206" t="s">
        <v>6</v>
      </c>
      <c r="B391" s="268" t="s">
        <v>163</v>
      </c>
      <c r="C391" s="203"/>
      <c r="D391" s="203"/>
      <c r="E391" s="203"/>
      <c r="F391" s="205"/>
      <c r="G391" s="203"/>
      <c r="H391" s="203"/>
      <c r="I391" s="203"/>
    </row>
    <row r="392" spans="1:9">
      <c r="A392" s="206" t="s">
        <v>7</v>
      </c>
      <c r="B392" s="209" t="s">
        <v>26</v>
      </c>
      <c r="C392" s="203"/>
      <c r="D392" s="203"/>
      <c r="E392" s="203"/>
      <c r="F392" s="205"/>
      <c r="G392" s="203"/>
      <c r="H392" s="203"/>
      <c r="I392" s="203"/>
    </row>
    <row r="393" spans="1:9">
      <c r="A393" s="206" t="s">
        <v>9</v>
      </c>
      <c r="B393" s="210" t="s">
        <v>27</v>
      </c>
      <c r="C393" s="203"/>
      <c r="D393" s="203"/>
      <c r="E393" s="203"/>
      <c r="F393" s="205"/>
      <c r="G393" s="203"/>
      <c r="H393" s="203"/>
      <c r="I393" s="203"/>
    </row>
    <row r="394" spans="1:9" ht="15.75">
      <c r="A394" s="211" t="s">
        <v>10</v>
      </c>
      <c r="B394" s="212"/>
      <c r="C394" s="211"/>
      <c r="D394" s="211"/>
      <c r="E394" s="211"/>
      <c r="F394" s="205"/>
      <c r="G394" s="211"/>
      <c r="H394" s="211"/>
      <c r="I394" s="211"/>
    </row>
    <row r="395" spans="1:9" ht="15.75">
      <c r="A395" s="211" t="s">
        <v>11</v>
      </c>
      <c r="B395" s="211" t="s">
        <v>12</v>
      </c>
      <c r="C395" s="211" t="s">
        <v>6</v>
      </c>
      <c r="D395" s="211" t="s">
        <v>7</v>
      </c>
      <c r="E395" s="211" t="s">
        <v>9</v>
      </c>
      <c r="F395" s="213" t="s">
        <v>13</v>
      </c>
      <c r="G395" s="211" t="s">
        <v>14</v>
      </c>
      <c r="H395" s="211" t="s">
        <v>15</v>
      </c>
      <c r="I395" s="211" t="s">
        <v>172</v>
      </c>
    </row>
    <row r="396" spans="1:9">
      <c r="A396" s="210" t="str">
        <f>B389</f>
        <v>steel recycling</v>
      </c>
      <c r="B396" s="214">
        <f>B390</f>
        <v>1</v>
      </c>
      <c r="C396" s="210" t="str">
        <f>B391</f>
        <v>steel recycling</v>
      </c>
      <c r="D396" s="210" t="str">
        <f>B392</f>
        <v>RER</v>
      </c>
      <c r="E396" s="210" t="str">
        <f>B393</f>
        <v>kilogram</v>
      </c>
      <c r="F396" s="205"/>
      <c r="G396" s="203" t="s">
        <v>16</v>
      </c>
      <c r="H396" s="210" t="str">
        <f>$B$1</f>
        <v>case1_consq</v>
      </c>
      <c r="I396" s="210"/>
    </row>
    <row r="397" spans="1:9">
      <c r="A397" s="269" t="s">
        <v>164</v>
      </c>
      <c r="B397" s="270">
        <v>1</v>
      </c>
      <c r="C397" s="202" t="s">
        <v>165</v>
      </c>
      <c r="D397" s="218" t="s">
        <v>26</v>
      </c>
      <c r="E397" s="218" t="s">
        <v>27</v>
      </c>
      <c r="F397" s="218"/>
      <c r="G397" s="202" t="s">
        <v>18</v>
      </c>
      <c r="H397" s="202" t="s">
        <v>28</v>
      </c>
      <c r="I397" s="202"/>
    </row>
    <row r="398" spans="1:9">
      <c r="A398" s="205" t="s">
        <v>167</v>
      </c>
      <c r="B398" s="271">
        <v>-0.26470798457675399</v>
      </c>
      <c r="C398" s="205" t="s">
        <v>166</v>
      </c>
      <c r="D398" s="205" t="s">
        <v>8</v>
      </c>
      <c r="E398" s="218" t="s">
        <v>27</v>
      </c>
      <c r="F398" s="205"/>
      <c r="G398" s="205" t="s">
        <v>18</v>
      </c>
      <c r="H398" s="202" t="s">
        <v>28</v>
      </c>
      <c r="I398" s="202"/>
    </row>
    <row r="399" spans="1:9">
      <c r="A399" s="205" t="s">
        <v>169</v>
      </c>
      <c r="B399" s="271">
        <v>-0.31999756361513099</v>
      </c>
      <c r="C399" s="205" t="s">
        <v>168</v>
      </c>
      <c r="D399" s="205" t="s">
        <v>8</v>
      </c>
      <c r="E399" s="218" t="s">
        <v>27</v>
      </c>
      <c r="F399" s="205"/>
      <c r="G399" s="205" t="s">
        <v>18</v>
      </c>
      <c r="H399" s="202" t="s">
        <v>28</v>
      </c>
      <c r="I399" s="202"/>
    </row>
    <row r="400" spans="1:9">
      <c r="A400" s="205" t="s">
        <v>171</v>
      </c>
      <c r="B400" s="271">
        <v>-0.55078580644868103</v>
      </c>
      <c r="C400" s="205" t="s">
        <v>170</v>
      </c>
      <c r="D400" s="205" t="s">
        <v>26</v>
      </c>
      <c r="E400" s="218" t="s">
        <v>27</v>
      </c>
      <c r="F400" s="205"/>
      <c r="G400" s="205" t="s">
        <v>18</v>
      </c>
      <c r="H400" s="202" t="s">
        <v>28</v>
      </c>
      <c r="I400" s="202"/>
    </row>
    <row r="402" spans="1:9" ht="15.75">
      <c r="A402" s="570" t="s">
        <v>4</v>
      </c>
      <c r="B402" s="571" t="s">
        <v>124</v>
      </c>
      <c r="C402" s="572"/>
      <c r="D402" s="573"/>
      <c r="E402" s="572"/>
      <c r="F402" s="574"/>
      <c r="G402" s="572"/>
      <c r="H402" s="572"/>
      <c r="I402" s="572"/>
    </row>
    <row r="403" spans="1:9">
      <c r="A403" s="575" t="s">
        <v>5</v>
      </c>
      <c r="B403" s="576">
        <v>1</v>
      </c>
      <c r="C403" s="572"/>
      <c r="D403" s="572"/>
      <c r="E403" s="572"/>
      <c r="F403" s="574"/>
      <c r="G403" s="572"/>
      <c r="H403" s="572"/>
      <c r="I403" s="572"/>
    </row>
    <row r="404" spans="1:9">
      <c r="A404" s="575" t="s">
        <v>6</v>
      </c>
      <c r="B404" s="577" t="s">
        <v>125</v>
      </c>
      <c r="C404" s="572"/>
      <c r="D404" s="572"/>
      <c r="E404" s="572"/>
      <c r="F404" s="574"/>
      <c r="G404" s="572"/>
      <c r="H404" s="572"/>
      <c r="I404" s="572"/>
    </row>
    <row r="405" spans="1:9">
      <c r="A405" s="575" t="s">
        <v>7</v>
      </c>
      <c r="B405" s="578" t="s">
        <v>39</v>
      </c>
      <c r="C405" s="572"/>
      <c r="D405" s="572"/>
      <c r="E405" s="572"/>
      <c r="F405" s="574"/>
      <c r="G405" s="572"/>
      <c r="H405" s="572"/>
      <c r="I405" s="572"/>
    </row>
    <row r="406" spans="1:9">
      <c r="A406" s="575" t="s">
        <v>9</v>
      </c>
      <c r="B406" s="579" t="s">
        <v>42</v>
      </c>
      <c r="C406" s="572"/>
      <c r="D406" s="572"/>
      <c r="E406" s="572"/>
      <c r="F406" s="574"/>
      <c r="G406" s="572"/>
      <c r="H406" s="572"/>
      <c r="I406" s="572"/>
    </row>
    <row r="407" spans="1:9" ht="15.75">
      <c r="A407" s="580" t="s">
        <v>10</v>
      </c>
      <c r="B407" s="581"/>
      <c r="C407" s="580"/>
      <c r="D407" s="580"/>
      <c r="E407" s="580"/>
      <c r="F407" s="574"/>
      <c r="G407" s="580"/>
      <c r="H407" s="580"/>
      <c r="I407" s="580"/>
    </row>
    <row r="408" spans="1:9" ht="15.75">
      <c r="A408" s="580" t="s">
        <v>11</v>
      </c>
      <c r="B408" s="580" t="s">
        <v>12</v>
      </c>
      <c r="C408" s="580" t="s">
        <v>6</v>
      </c>
      <c r="D408" s="580" t="s">
        <v>7</v>
      </c>
      <c r="E408" s="580" t="s">
        <v>9</v>
      </c>
      <c r="F408" s="582" t="s">
        <v>13</v>
      </c>
      <c r="G408" s="580" t="s">
        <v>14</v>
      </c>
      <c r="H408" s="580" t="s">
        <v>15</v>
      </c>
      <c r="I408" s="580" t="s">
        <v>172</v>
      </c>
    </row>
    <row r="409" spans="1:9">
      <c r="A409" s="579" t="str">
        <f>B402</f>
        <v>heat production, air-water heat pump 10kW</v>
      </c>
      <c r="B409" s="583">
        <f>B403</f>
        <v>1</v>
      </c>
      <c r="C409" s="579" t="str">
        <f>B404</f>
        <v>heat, air-water heat pump 10kW</v>
      </c>
      <c r="D409" s="579" t="str">
        <f>B405</f>
        <v>DK</v>
      </c>
      <c r="E409" s="579" t="str">
        <f>B406</f>
        <v>megajoule</v>
      </c>
      <c r="F409" s="574"/>
      <c r="G409" s="572" t="s">
        <v>16</v>
      </c>
      <c r="H409" s="579" t="str">
        <f>$B$1</f>
        <v>case1_consq</v>
      </c>
      <c r="I409" s="579" t="s">
        <v>189</v>
      </c>
    </row>
    <row r="410" spans="1:9">
      <c r="A410" s="584" t="s">
        <v>69</v>
      </c>
      <c r="B410" s="585">
        <v>9.9199999999999997E-2</v>
      </c>
      <c r="C410" s="586" t="s">
        <v>70</v>
      </c>
      <c r="D410" s="587" t="s">
        <v>39</v>
      </c>
      <c r="E410" s="587" t="s">
        <v>40</v>
      </c>
      <c r="F410" s="587"/>
      <c r="G410" s="586" t="s">
        <v>18</v>
      </c>
      <c r="H410" s="586" t="s">
        <v>119</v>
      </c>
      <c r="I410" s="586"/>
    </row>
    <row r="411" spans="1:9">
      <c r="A411" s="574" t="s">
        <v>197</v>
      </c>
      <c r="B411" s="588">
        <v>1.11E-6</v>
      </c>
      <c r="C411" s="574" t="s">
        <v>195</v>
      </c>
      <c r="D411" s="574" t="s">
        <v>8</v>
      </c>
      <c r="E411" s="587" t="s">
        <v>9</v>
      </c>
      <c r="F411" s="574"/>
      <c r="G411" s="574" t="s">
        <v>18</v>
      </c>
      <c r="H411" s="574" t="s">
        <v>119</v>
      </c>
      <c r="I411" s="574"/>
    </row>
    <row r="412" spans="1:9">
      <c r="A412" s="574" t="s">
        <v>198</v>
      </c>
      <c r="B412" s="588">
        <v>3.9999999999999998E-6</v>
      </c>
      <c r="C412" s="574" t="s">
        <v>196</v>
      </c>
      <c r="D412" s="574" t="s">
        <v>8</v>
      </c>
      <c r="E412" s="587" t="s">
        <v>27</v>
      </c>
      <c r="F412" s="574"/>
      <c r="G412" s="574" t="s">
        <v>18</v>
      </c>
      <c r="H412" s="574" t="s">
        <v>119</v>
      </c>
      <c r="I412" s="574"/>
    </row>
    <row r="413" spans="1:9">
      <c r="A413" s="574" t="s">
        <v>176</v>
      </c>
      <c r="B413" s="588">
        <v>3.9999999999999998E-6</v>
      </c>
      <c r="C413" s="574"/>
      <c r="D413" s="574"/>
      <c r="E413" s="587" t="s">
        <v>27</v>
      </c>
      <c r="F413" s="574" t="s">
        <v>191</v>
      </c>
      <c r="G413" s="574" t="s">
        <v>67</v>
      </c>
      <c r="H413" s="574" t="s">
        <v>68</v>
      </c>
      <c r="I413" s="5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469-2788-4B6C-A900-7850E4852EEB}">
  <dimension ref="A1:L350"/>
  <sheetViews>
    <sheetView tabSelected="1" zoomScaleNormal="100" workbookViewId="0">
      <selection activeCell="C18" sqref="C18"/>
    </sheetView>
  </sheetViews>
  <sheetFormatPr defaultRowHeight="15"/>
  <cols>
    <col min="1" max="1" width="83.375" style="487" bestFit="1" customWidth="1"/>
    <col min="2" max="2" width="32.625" style="487" bestFit="1" customWidth="1"/>
    <col min="3" max="3" width="64.375" style="487" bestFit="1" customWidth="1"/>
    <col min="4" max="4" width="24.875" style="487" bestFit="1" customWidth="1"/>
    <col min="5" max="5" width="12.625" style="487" bestFit="1" customWidth="1"/>
    <col min="6" max="6" width="26.875" style="487" bestFit="1" customWidth="1"/>
    <col min="7" max="8" width="13.5" style="487" bestFit="1" customWidth="1"/>
    <col min="9" max="9" width="36" style="487" bestFit="1" customWidth="1"/>
    <col min="10" max="16384" width="9" style="487"/>
  </cols>
  <sheetData>
    <row r="1" spans="1:9" ht="15.75">
      <c r="A1" s="272" t="s">
        <v>0</v>
      </c>
      <c r="B1" s="273" t="s">
        <v>3</v>
      </c>
    </row>
    <row r="3" spans="1:9" ht="15.75">
      <c r="A3" s="274" t="s">
        <v>4</v>
      </c>
      <c r="B3" s="275" t="s">
        <v>17</v>
      </c>
      <c r="C3" s="276"/>
      <c r="D3" s="277"/>
      <c r="E3" s="276"/>
      <c r="F3" s="278"/>
      <c r="G3" s="276"/>
      <c r="H3" s="276"/>
      <c r="I3" s="276"/>
    </row>
    <row r="4" spans="1:9">
      <c r="A4" s="279" t="s">
        <v>5</v>
      </c>
      <c r="B4" s="280">
        <v>1</v>
      </c>
      <c r="C4" s="276"/>
      <c r="D4" s="276"/>
      <c r="E4" s="276"/>
      <c r="F4" s="278"/>
      <c r="G4" s="276"/>
      <c r="H4" s="276"/>
      <c r="I4" s="276"/>
    </row>
    <row r="5" spans="1:9">
      <c r="A5" s="279" t="s">
        <v>6</v>
      </c>
      <c r="B5" s="281" t="s">
        <v>135</v>
      </c>
      <c r="C5" s="276"/>
      <c r="D5" s="276"/>
      <c r="E5" s="276"/>
      <c r="F5" s="278"/>
      <c r="G5" s="276"/>
      <c r="H5" s="276"/>
      <c r="I5" s="276"/>
    </row>
    <row r="6" spans="1:9">
      <c r="A6" s="279" t="s">
        <v>7</v>
      </c>
      <c r="B6" s="282" t="s">
        <v>8</v>
      </c>
      <c r="C6" s="276"/>
      <c r="D6" s="276"/>
      <c r="E6" s="276"/>
      <c r="F6" s="278"/>
      <c r="G6" s="276"/>
      <c r="H6" s="276"/>
      <c r="I6" s="276"/>
    </row>
    <row r="7" spans="1:9">
      <c r="A7" s="279" t="s">
        <v>9</v>
      </c>
      <c r="B7" s="283" t="s">
        <v>9</v>
      </c>
      <c r="C7" s="276"/>
      <c r="D7" s="276"/>
      <c r="E7" s="276"/>
      <c r="F7" s="278"/>
      <c r="G7" s="276"/>
      <c r="H7" s="276"/>
      <c r="I7" s="276"/>
    </row>
    <row r="8" spans="1:9" ht="15.75">
      <c r="A8" s="284" t="s">
        <v>10</v>
      </c>
      <c r="B8" s="275"/>
      <c r="C8" s="284"/>
      <c r="D8" s="284"/>
      <c r="E8" s="284"/>
      <c r="F8" s="278"/>
      <c r="G8" s="284"/>
      <c r="H8" s="284"/>
      <c r="I8" s="284"/>
    </row>
    <row r="9" spans="1:9" ht="15.75">
      <c r="A9" s="284" t="s">
        <v>11</v>
      </c>
      <c r="B9" s="284" t="s">
        <v>12</v>
      </c>
      <c r="C9" s="284" t="s">
        <v>6</v>
      </c>
      <c r="D9" s="284" t="s">
        <v>7</v>
      </c>
      <c r="E9" s="284" t="s">
        <v>9</v>
      </c>
      <c r="F9" s="285" t="s">
        <v>13</v>
      </c>
      <c r="G9" s="284" t="s">
        <v>14</v>
      </c>
      <c r="H9" s="284" t="s">
        <v>15</v>
      </c>
      <c r="I9" s="284" t="s">
        <v>172</v>
      </c>
    </row>
    <row r="10" spans="1:9">
      <c r="A10" s="283" t="str">
        <f>B3</f>
        <v>alubox (large + dishwasher)</v>
      </c>
      <c r="B10" s="286">
        <f>B4</f>
        <v>1</v>
      </c>
      <c r="C10" s="283" t="str">
        <f>B5</f>
        <v>ALC</v>
      </c>
      <c r="D10" s="283" t="str">
        <f>B6</f>
        <v>GLO</v>
      </c>
      <c r="E10" s="283" t="str">
        <f>B7</f>
        <v>unit</v>
      </c>
      <c r="F10" s="278"/>
      <c r="G10" s="276" t="s">
        <v>16</v>
      </c>
      <c r="H10" s="283" t="str">
        <f>$B$1</f>
        <v>case1_cut_off</v>
      </c>
      <c r="I10" s="283"/>
    </row>
    <row r="11" spans="1:9">
      <c r="A11" s="283" t="s">
        <v>19</v>
      </c>
      <c r="B11" s="283">
        <f>ev391apos!B11</f>
        <v>1.9493177387914229E-3</v>
      </c>
      <c r="C11" s="283" t="s">
        <v>20</v>
      </c>
      <c r="D11" s="283" t="s">
        <v>8</v>
      </c>
      <c r="E11" s="283" t="s">
        <v>9</v>
      </c>
      <c r="F11" s="278"/>
      <c r="G11" s="276" t="s">
        <v>18</v>
      </c>
      <c r="H11" s="283" t="str">
        <f>$B$1</f>
        <v>case1_cut_off</v>
      </c>
      <c r="I11" s="283" t="str">
        <f>ev391apos!I11</f>
        <v>Dividing by 513 to scale to one use</v>
      </c>
    </row>
    <row r="12" spans="1:9">
      <c r="A12" s="283" t="s">
        <v>21</v>
      </c>
      <c r="B12" s="286">
        <f>ev391apos!B12</f>
        <v>6.25E-2</v>
      </c>
      <c r="C12" s="283" t="s">
        <v>149</v>
      </c>
      <c r="D12" s="283" t="s">
        <v>39</v>
      </c>
      <c r="E12" s="283" t="s">
        <v>9</v>
      </c>
      <c r="F12" s="278"/>
      <c r="G12" s="276" t="s">
        <v>18</v>
      </c>
      <c r="H12" s="283" t="str">
        <f>$B$1</f>
        <v>case1_cut_off</v>
      </c>
      <c r="I12" s="283" t="str">
        <f>ev391apos!I12</f>
        <v>The cabinet washer can handle 16 boxes</v>
      </c>
    </row>
    <row r="13" spans="1:9">
      <c r="A13" s="283" t="str">
        <f>A267</f>
        <v>autoclave</v>
      </c>
      <c r="B13" s="286">
        <f>ev391apos!B13</f>
        <v>0.2</v>
      </c>
      <c r="C13" s="283" t="str">
        <f>C267</f>
        <v>autoclave cycle</v>
      </c>
      <c r="D13" s="283" t="s">
        <v>39</v>
      </c>
      <c r="E13" s="283" t="s">
        <v>9</v>
      </c>
      <c r="F13" s="278"/>
      <c r="G13" s="276" t="s">
        <v>18</v>
      </c>
      <c r="H13" s="283" t="str">
        <f>$B$1</f>
        <v>case1_cut_off</v>
      </c>
      <c r="I13" s="283" t="str">
        <f>ev391apos!I13</f>
        <v>The autoclave can handle 5 boxes</v>
      </c>
    </row>
    <row r="14" spans="1:9">
      <c r="A14" s="287" t="s">
        <v>24</v>
      </c>
      <c r="B14" s="283">
        <f>-ev391apos!B14</f>
        <v>7.4824561403508778E-3</v>
      </c>
      <c r="C14" s="288" t="s">
        <v>130</v>
      </c>
      <c r="D14" s="289" t="s">
        <v>26</v>
      </c>
      <c r="E14" s="289" t="s">
        <v>27</v>
      </c>
      <c r="F14" s="290"/>
      <c r="G14" s="289" t="s">
        <v>18</v>
      </c>
      <c r="H14" s="289" t="s">
        <v>120</v>
      </c>
      <c r="I14" s="283" t="str">
        <f>ev391apos!I14</f>
        <v>Scaled to 1 use</v>
      </c>
    </row>
    <row r="15" spans="1:9">
      <c r="A15" s="287" t="s">
        <v>29</v>
      </c>
      <c r="B15" s="283">
        <f>ev391apos!B15</f>
        <v>-7.1182657972364578E-3</v>
      </c>
      <c r="C15" s="289" t="s">
        <v>30</v>
      </c>
      <c r="D15" s="289" t="s">
        <v>8</v>
      </c>
      <c r="E15" s="289" t="s">
        <v>27</v>
      </c>
      <c r="F15" s="290"/>
      <c r="G15" s="289" t="s">
        <v>18</v>
      </c>
      <c r="H15" s="289" t="s">
        <v>120</v>
      </c>
      <c r="I15" s="283" t="str">
        <f>ev391apos!I15</f>
        <v>Scaled to 1 use</v>
      </c>
    </row>
    <row r="16" spans="1:9">
      <c r="A16" s="287" t="s">
        <v>31</v>
      </c>
      <c r="B16" s="283">
        <f>ev391apos!B16</f>
        <v>-1.5799999999999999E-4</v>
      </c>
      <c r="C16" s="289" t="s">
        <v>32</v>
      </c>
      <c r="D16" s="287" t="s">
        <v>33</v>
      </c>
      <c r="E16" s="287" t="s">
        <v>27</v>
      </c>
      <c r="F16" s="290"/>
      <c r="G16" s="289" t="s">
        <v>18</v>
      </c>
      <c r="H16" s="289" t="s">
        <v>120</v>
      </c>
      <c r="I16" s="283" t="str">
        <f>ev391apos!I16</f>
        <v>Scaled to 1 use</v>
      </c>
    </row>
    <row r="17" spans="1:9">
      <c r="A17" s="290" t="s">
        <v>34</v>
      </c>
      <c r="B17" s="283">
        <f>-ev391apos!B17</f>
        <v>5.9100000000000005E-4</v>
      </c>
      <c r="C17" s="290" t="s">
        <v>134</v>
      </c>
      <c r="D17" s="290" t="s">
        <v>60</v>
      </c>
      <c r="E17" s="290" t="s">
        <v>27</v>
      </c>
      <c r="F17" s="290"/>
      <c r="G17" s="289" t="s">
        <v>18</v>
      </c>
      <c r="H17" s="289" t="s">
        <v>120</v>
      </c>
      <c r="I17" s="283" t="str">
        <f>ev391apos!I17</f>
        <v>Scaled to 1 use</v>
      </c>
    </row>
    <row r="18" spans="1:9">
      <c r="A18" s="283" t="str">
        <f>ev391apos!A18</f>
        <v>steel recycling</v>
      </c>
      <c r="B18" s="283">
        <f>ev391apos!B18</f>
        <v>8.7719298245614029E-5</v>
      </c>
      <c r="C18" s="283" t="str">
        <f>ev391apos!C18</f>
        <v>steel recycling</v>
      </c>
      <c r="D18" s="283" t="str">
        <f>ev391apos!D18</f>
        <v>RER</v>
      </c>
      <c r="E18" s="283" t="str">
        <f>ev391apos!E18</f>
        <v>kilogram</v>
      </c>
      <c r="F18" s="283"/>
      <c r="G18" s="283" t="str">
        <f>ev391apos!G18</f>
        <v>technosphere</v>
      </c>
      <c r="H18" s="283" t="str">
        <f>$B$1</f>
        <v>case1_cut_off</v>
      </c>
      <c r="I18" s="283" t="str">
        <f>ev391apos!I18</f>
        <v>Scaled to 1 use</v>
      </c>
    </row>
    <row r="19" spans="1:9">
      <c r="A19" s="283" t="str">
        <f>ev391apos!A19</f>
        <v>steel production, chromium steel 18/8, hot rolled</v>
      </c>
      <c r="B19" s="283">
        <f>ev391apos!B19</f>
        <v>-7.7252281919293979E-5</v>
      </c>
      <c r="C19" s="283" t="str">
        <f>ev391apos!C19</f>
        <v>steel, chromium steel 18/8, hot rolled</v>
      </c>
      <c r="D19" s="283" t="str">
        <f>ev391apos!D19</f>
        <v>RER</v>
      </c>
      <c r="E19" s="283" t="str">
        <f>ev391apos!E19</f>
        <v>kilogram</v>
      </c>
      <c r="F19" s="283"/>
      <c r="G19" s="283" t="str">
        <f>ev391apos!G19</f>
        <v>technosphere</v>
      </c>
      <c r="H19" s="289" t="s">
        <v>120</v>
      </c>
      <c r="I19" s="283" t="str">
        <f>ev391apos!I19</f>
        <v>Scaled to 1 use</v>
      </c>
    </row>
    <row r="20" spans="1:9">
      <c r="A20" s="290" t="s">
        <v>37</v>
      </c>
      <c r="B20" s="283">
        <f>ev391apos!B20</f>
        <v>-3.7039473684210498E-4</v>
      </c>
      <c r="C20" s="290" t="s">
        <v>38</v>
      </c>
      <c r="D20" s="290" t="s">
        <v>39</v>
      </c>
      <c r="E20" s="290" t="s">
        <v>40</v>
      </c>
      <c r="F20" s="290"/>
      <c r="G20" s="289" t="s">
        <v>18</v>
      </c>
      <c r="H20" s="289" t="s">
        <v>120</v>
      </c>
      <c r="I20" s="283" t="str">
        <f>ev391apos!I20</f>
        <v>Scaled to 1 use</v>
      </c>
    </row>
    <row r="21" spans="1:9">
      <c r="A21" s="290" t="s">
        <v>41</v>
      </c>
      <c r="B21" s="283">
        <f>ev391apos!B21</f>
        <v>-6.6671052631578796E-3</v>
      </c>
      <c r="C21" s="290" t="s">
        <v>41</v>
      </c>
      <c r="D21" s="290" t="s">
        <v>39</v>
      </c>
      <c r="E21" s="290" t="s">
        <v>42</v>
      </c>
      <c r="F21" s="290"/>
      <c r="G21" s="289" t="s">
        <v>18</v>
      </c>
      <c r="H21" s="283" t="str">
        <f>$B$1</f>
        <v>case1_cut_off</v>
      </c>
      <c r="I21" s="283" t="str">
        <f>ev391apos!I21</f>
        <v>Scaled to 1 use</v>
      </c>
    </row>
    <row r="23" spans="1:9" ht="15.75">
      <c r="A23" s="291" t="s">
        <v>4</v>
      </c>
      <c r="B23" s="292" t="s">
        <v>43</v>
      </c>
      <c r="C23" s="293"/>
      <c r="D23" s="294"/>
      <c r="E23" s="293"/>
      <c r="F23" s="295"/>
      <c r="G23" s="293"/>
      <c r="H23" s="293"/>
      <c r="I23" s="293"/>
    </row>
    <row r="24" spans="1:9">
      <c r="A24" s="296" t="s">
        <v>5</v>
      </c>
      <c r="B24" s="297">
        <v>1</v>
      </c>
      <c r="C24" s="293"/>
      <c r="D24" s="293"/>
      <c r="E24" s="293"/>
      <c r="F24" s="295"/>
      <c r="G24" s="293"/>
      <c r="H24" s="293"/>
      <c r="I24" s="293"/>
    </row>
    <row r="25" spans="1:9">
      <c r="A25" s="296" t="s">
        <v>6</v>
      </c>
      <c r="B25" s="298" t="s">
        <v>136</v>
      </c>
      <c r="C25" s="293"/>
      <c r="D25" s="293"/>
      <c r="E25" s="293"/>
      <c r="F25" s="295"/>
      <c r="G25" s="293"/>
      <c r="H25" s="293"/>
      <c r="I25" s="293"/>
    </row>
    <row r="26" spans="1:9">
      <c r="A26" s="296" t="s">
        <v>7</v>
      </c>
      <c r="B26" s="299" t="s">
        <v>8</v>
      </c>
      <c r="C26" s="293"/>
      <c r="D26" s="293"/>
      <c r="E26" s="293"/>
      <c r="F26" s="295"/>
      <c r="G26" s="293"/>
      <c r="H26" s="293"/>
      <c r="I26" s="293"/>
    </row>
    <row r="27" spans="1:9">
      <c r="A27" s="296" t="s">
        <v>9</v>
      </c>
      <c r="B27" s="300" t="s">
        <v>9</v>
      </c>
      <c r="C27" s="293"/>
      <c r="D27" s="293"/>
      <c r="E27" s="293"/>
      <c r="F27" s="295"/>
      <c r="G27" s="293"/>
      <c r="H27" s="293"/>
      <c r="I27" s="293"/>
    </row>
    <row r="28" spans="1:9" ht="15.75">
      <c r="A28" s="301" t="s">
        <v>10</v>
      </c>
      <c r="B28" s="292"/>
      <c r="C28" s="301"/>
      <c r="D28" s="301"/>
      <c r="E28" s="301"/>
      <c r="F28" s="295"/>
      <c r="G28" s="301"/>
      <c r="H28" s="301"/>
      <c r="I28" s="301"/>
    </row>
    <row r="29" spans="1:9" ht="15.75">
      <c r="A29" s="301" t="s">
        <v>11</v>
      </c>
      <c r="B29" s="301" t="s">
        <v>12</v>
      </c>
      <c r="C29" s="301" t="s">
        <v>6</v>
      </c>
      <c r="D29" s="301" t="s">
        <v>7</v>
      </c>
      <c r="E29" s="301" t="s">
        <v>9</v>
      </c>
      <c r="F29" s="302" t="s">
        <v>13</v>
      </c>
      <c r="G29" s="301" t="s">
        <v>14</v>
      </c>
      <c r="H29" s="301" t="s">
        <v>15</v>
      </c>
      <c r="I29" s="301" t="s">
        <v>172</v>
      </c>
    </row>
    <row r="30" spans="1:9">
      <c r="A30" s="300" t="str">
        <f>B23</f>
        <v>alubox (small + dishwasher)</v>
      </c>
      <c r="B30" s="303">
        <f>B24</f>
        <v>1</v>
      </c>
      <c r="C30" s="300" t="str">
        <f>B25</f>
        <v>ASC</v>
      </c>
      <c r="D30" s="300" t="str">
        <f>B26</f>
        <v>GLO</v>
      </c>
      <c r="E30" s="300" t="str">
        <f>B27</f>
        <v>unit</v>
      </c>
      <c r="F30" s="295"/>
      <c r="G30" s="293" t="s">
        <v>16</v>
      </c>
      <c r="H30" s="300" t="str">
        <f>$B$1</f>
        <v>case1_cut_off</v>
      </c>
      <c r="I30" s="300"/>
    </row>
    <row r="31" spans="1:9">
      <c r="A31" s="300" t="s">
        <v>45</v>
      </c>
      <c r="B31" s="300">
        <f>ev391apos!B31</f>
        <v>1.9493177387914229E-3</v>
      </c>
      <c r="C31" s="300" t="s">
        <v>44</v>
      </c>
      <c r="D31" s="300" t="s">
        <v>8</v>
      </c>
      <c r="E31" s="300" t="s">
        <v>9</v>
      </c>
      <c r="F31" s="295"/>
      <c r="G31" s="293" t="s">
        <v>18</v>
      </c>
      <c r="H31" s="300" t="str">
        <f>$B$1</f>
        <v>case1_cut_off</v>
      </c>
      <c r="I31" s="300" t="str">
        <f>ev391apos!I31</f>
        <v>Dividing by 513 to scale to one use</v>
      </c>
    </row>
    <row r="32" spans="1:9">
      <c r="A32" s="300" t="s">
        <v>21</v>
      </c>
      <c r="B32" s="303">
        <f>ev391apos!B32</f>
        <v>3.125E-2</v>
      </c>
      <c r="C32" s="300" t="s">
        <v>149</v>
      </c>
      <c r="D32" s="300" t="s">
        <v>39</v>
      </c>
      <c r="E32" s="300" t="s">
        <v>9</v>
      </c>
      <c r="F32" s="295"/>
      <c r="G32" s="293" t="s">
        <v>18</v>
      </c>
      <c r="H32" s="300" t="str">
        <f>$B$1</f>
        <v>case1_cut_off</v>
      </c>
      <c r="I32" s="300" t="str">
        <f>ev391apos!I32</f>
        <v>The cabinet washer can handle 32 boxes</v>
      </c>
    </row>
    <row r="33" spans="1:9">
      <c r="A33" s="300" t="str">
        <f>A267</f>
        <v>autoclave</v>
      </c>
      <c r="B33" s="303">
        <f>ev391apos!B33</f>
        <v>0.1111111111111111</v>
      </c>
      <c r="C33" s="300" t="str">
        <f>C267</f>
        <v>autoclave cycle</v>
      </c>
      <c r="D33" s="300" t="s">
        <v>39</v>
      </c>
      <c r="E33" s="300" t="s">
        <v>9</v>
      </c>
      <c r="F33" s="295"/>
      <c r="G33" s="293" t="s">
        <v>18</v>
      </c>
      <c r="H33" s="300" t="str">
        <f>$B$1</f>
        <v>case1_cut_off</v>
      </c>
      <c r="I33" s="300" t="str">
        <f>ev391apos!I33</f>
        <v>The autoclave can handle 9 boxes</v>
      </c>
    </row>
    <row r="34" spans="1:9">
      <c r="A34" s="304" t="s">
        <v>24</v>
      </c>
      <c r="B34" s="300">
        <f>-ev391apos!B34</f>
        <v>4.435672514619883E-3</v>
      </c>
      <c r="C34" s="305" t="s">
        <v>130</v>
      </c>
      <c r="D34" s="306" t="s">
        <v>26</v>
      </c>
      <c r="E34" s="306" t="s">
        <v>27</v>
      </c>
      <c r="F34" s="307"/>
      <c r="G34" s="306" t="s">
        <v>18</v>
      </c>
      <c r="H34" s="306" t="s">
        <v>120</v>
      </c>
      <c r="I34" s="300" t="str">
        <f>ev391apos!I34</f>
        <v>Scaled to 1 use</v>
      </c>
    </row>
    <row r="35" spans="1:9">
      <c r="A35" s="304" t="s">
        <v>29</v>
      </c>
      <c r="B35" s="300">
        <f>ev391apos!B35</f>
        <v>-4.2197769497490057E-3</v>
      </c>
      <c r="C35" s="306" t="s">
        <v>30</v>
      </c>
      <c r="D35" s="306" t="s">
        <v>8</v>
      </c>
      <c r="E35" s="306" t="s">
        <v>27</v>
      </c>
      <c r="F35" s="307"/>
      <c r="G35" s="306" t="s">
        <v>18</v>
      </c>
      <c r="H35" s="306" t="s">
        <v>120</v>
      </c>
      <c r="I35" s="300" t="str">
        <f>ev391apos!I35</f>
        <v>Scaled to 1 use</v>
      </c>
    </row>
    <row r="36" spans="1:9">
      <c r="A36" s="304" t="s">
        <v>31</v>
      </c>
      <c r="B36" s="300">
        <f>ev391apos!B36</f>
        <v>-3.1599999999999998E-4</v>
      </c>
      <c r="C36" s="306" t="s">
        <v>32</v>
      </c>
      <c r="D36" s="304" t="s">
        <v>33</v>
      </c>
      <c r="E36" s="304" t="s">
        <v>27</v>
      </c>
      <c r="F36" s="307"/>
      <c r="G36" s="306" t="s">
        <v>18</v>
      </c>
      <c r="H36" s="306" t="s">
        <v>120</v>
      </c>
      <c r="I36" s="300" t="str">
        <f>ev391apos!I36</f>
        <v>Scaled to 1 use</v>
      </c>
    </row>
    <row r="37" spans="1:9">
      <c r="A37" s="307" t="s">
        <v>34</v>
      </c>
      <c r="B37" s="300">
        <f>-ev391apos!B37</f>
        <v>9.8900000000000008E-4</v>
      </c>
      <c r="C37" s="307" t="s">
        <v>134</v>
      </c>
      <c r="D37" s="307" t="s">
        <v>60</v>
      </c>
      <c r="E37" s="307" t="s">
        <v>27</v>
      </c>
      <c r="F37" s="307"/>
      <c r="G37" s="306" t="s">
        <v>18</v>
      </c>
      <c r="H37" s="306" t="s">
        <v>120</v>
      </c>
      <c r="I37" s="300" t="str">
        <f>ev391apos!I37</f>
        <v>Scaled to 1 use</v>
      </c>
    </row>
    <row r="38" spans="1:9">
      <c r="A38" s="300" t="str">
        <f>ev391apos!A38</f>
        <v>steel recycling</v>
      </c>
      <c r="B38" s="300">
        <f>ev391apos!B38</f>
        <v>8.7719298245614029E-5</v>
      </c>
      <c r="C38" s="300" t="str">
        <f>ev391apos!C38</f>
        <v>steel recycling</v>
      </c>
      <c r="D38" s="300" t="str">
        <f>ev391apos!D38</f>
        <v>RER</v>
      </c>
      <c r="E38" s="300" t="str">
        <f>ev391apos!E38</f>
        <v>kilogram</v>
      </c>
      <c r="F38" s="300"/>
      <c r="G38" s="300" t="str">
        <f>ev391apos!G38</f>
        <v>technosphere</v>
      </c>
      <c r="H38" s="300" t="str">
        <f>$B$1</f>
        <v>case1_cut_off</v>
      </c>
      <c r="I38" s="300" t="str">
        <f>ev391apos!I38</f>
        <v>Scaled to 1 use</v>
      </c>
    </row>
    <row r="39" spans="1:9">
      <c r="A39" s="300" t="str">
        <f>ev391apos!A39</f>
        <v>steel production, chromium steel 18/8, hot rolled</v>
      </c>
      <c r="B39" s="300">
        <f>ev391apos!B39</f>
        <v>-7.7252281919293979E-5</v>
      </c>
      <c r="C39" s="300" t="str">
        <f>ev391apos!C39</f>
        <v>steel, chromium steel 18/8, hot rolled</v>
      </c>
      <c r="D39" s="300" t="str">
        <f>ev391apos!D39</f>
        <v>RER</v>
      </c>
      <c r="E39" s="300" t="str">
        <f>ev391apos!E39</f>
        <v>kilogram</v>
      </c>
      <c r="F39" s="300"/>
      <c r="G39" s="300" t="str">
        <f>ev391apos!G39</f>
        <v>technosphere</v>
      </c>
      <c r="H39" s="306" t="s">
        <v>120</v>
      </c>
      <c r="I39" s="300" t="str">
        <f>ev391apos!I39</f>
        <v>Scaled to 1 use</v>
      </c>
    </row>
    <row r="40" spans="1:9">
      <c r="A40" s="307" t="s">
        <v>37</v>
      </c>
      <c r="B40" s="300">
        <f>ev391apos!B40</f>
        <v>-1.85197368421052E-4</v>
      </c>
      <c r="C40" s="307" t="s">
        <v>38</v>
      </c>
      <c r="D40" s="307" t="s">
        <v>39</v>
      </c>
      <c r="E40" s="307" t="s">
        <v>40</v>
      </c>
      <c r="F40" s="307"/>
      <c r="G40" s="306" t="s">
        <v>18</v>
      </c>
      <c r="H40" s="306" t="s">
        <v>120</v>
      </c>
      <c r="I40" s="300" t="str">
        <f>ev391apos!I40</f>
        <v>Scaled to 1 use</v>
      </c>
    </row>
    <row r="41" spans="1:9">
      <c r="A41" s="307" t="s">
        <v>41</v>
      </c>
      <c r="B41" s="300">
        <f>ev391apos!B41</f>
        <v>-3.3335526315789398E-3</v>
      </c>
      <c r="C41" s="307" t="s">
        <v>41</v>
      </c>
      <c r="D41" s="307" t="s">
        <v>39</v>
      </c>
      <c r="E41" s="307" t="s">
        <v>42</v>
      </c>
      <c r="F41" s="307"/>
      <c r="G41" s="306" t="s">
        <v>18</v>
      </c>
      <c r="H41" s="300" t="str">
        <f>$B$1</f>
        <v>case1_cut_off</v>
      </c>
      <c r="I41" s="300" t="str">
        <f>ev391apos!I41</f>
        <v>Scaled to 1 use</v>
      </c>
    </row>
    <row r="43" spans="1:9" ht="15.75">
      <c r="A43" s="308" t="s">
        <v>4</v>
      </c>
      <c r="B43" s="309" t="s">
        <v>117</v>
      </c>
      <c r="C43" s="310"/>
      <c r="D43" s="311"/>
      <c r="E43" s="310"/>
      <c r="F43" s="312"/>
      <c r="G43" s="310"/>
      <c r="H43" s="310"/>
      <c r="I43" s="310"/>
    </row>
    <row r="44" spans="1:9">
      <c r="A44" s="313" t="s">
        <v>5</v>
      </c>
      <c r="B44" s="314">
        <v>1</v>
      </c>
      <c r="C44" s="310"/>
      <c r="D44" s="310"/>
      <c r="E44" s="310"/>
      <c r="F44" s="312"/>
      <c r="G44" s="310"/>
      <c r="H44" s="310"/>
      <c r="I44" s="310"/>
    </row>
    <row r="45" spans="1:9">
      <c r="A45" s="313" t="s">
        <v>6</v>
      </c>
      <c r="B45" s="315" t="s">
        <v>137</v>
      </c>
      <c r="C45" s="310"/>
      <c r="D45" s="310"/>
      <c r="E45" s="310"/>
      <c r="F45" s="312"/>
      <c r="G45" s="310"/>
      <c r="H45" s="310"/>
      <c r="I45" s="310"/>
    </row>
    <row r="46" spans="1:9">
      <c r="A46" s="313" t="s">
        <v>7</v>
      </c>
      <c r="B46" s="316" t="s">
        <v>8</v>
      </c>
      <c r="C46" s="310"/>
      <c r="D46" s="310"/>
      <c r="E46" s="310"/>
      <c r="F46" s="312"/>
      <c r="G46" s="310"/>
      <c r="H46" s="310"/>
      <c r="I46" s="310"/>
    </row>
    <row r="47" spans="1:9">
      <c r="A47" s="313" t="s">
        <v>9</v>
      </c>
      <c r="B47" s="317" t="s">
        <v>9</v>
      </c>
      <c r="C47" s="310"/>
      <c r="D47" s="310"/>
      <c r="E47" s="310"/>
      <c r="F47" s="312"/>
      <c r="G47" s="310"/>
      <c r="H47" s="310"/>
      <c r="I47" s="310"/>
    </row>
    <row r="48" spans="1:9" ht="15.75">
      <c r="A48" s="318" t="s">
        <v>10</v>
      </c>
      <c r="B48" s="309"/>
      <c r="C48" s="318"/>
      <c r="D48" s="318"/>
      <c r="E48" s="318"/>
      <c r="F48" s="312"/>
      <c r="G48" s="318"/>
      <c r="H48" s="318"/>
      <c r="I48" s="318"/>
    </row>
    <row r="49" spans="1:9" ht="15.75">
      <c r="A49" s="318" t="s">
        <v>11</v>
      </c>
      <c r="B49" s="318" t="s">
        <v>12</v>
      </c>
      <c r="C49" s="318" t="s">
        <v>6</v>
      </c>
      <c r="D49" s="318" t="s">
        <v>7</v>
      </c>
      <c r="E49" s="318" t="s">
        <v>9</v>
      </c>
      <c r="F49" s="319" t="s">
        <v>13</v>
      </c>
      <c r="G49" s="318" t="s">
        <v>14</v>
      </c>
      <c r="H49" s="318" t="s">
        <v>15</v>
      </c>
      <c r="I49" s="318" t="s">
        <v>172</v>
      </c>
    </row>
    <row r="50" spans="1:9">
      <c r="A50" s="317" t="str">
        <f>B43</f>
        <v>alubox (large + wipe)</v>
      </c>
      <c r="B50" s="320">
        <f>B44</f>
        <v>1</v>
      </c>
      <c r="C50" s="321" t="str">
        <f>B45</f>
        <v>ALW</v>
      </c>
      <c r="D50" s="317" t="str">
        <f>B46</f>
        <v>GLO</v>
      </c>
      <c r="E50" s="317" t="str">
        <f>B47</f>
        <v>unit</v>
      </c>
      <c r="F50" s="312"/>
      <c r="G50" s="310" t="s">
        <v>16</v>
      </c>
      <c r="H50" s="317" t="str">
        <f>$B$1</f>
        <v>case1_cut_off</v>
      </c>
      <c r="I50" s="317"/>
    </row>
    <row r="51" spans="1:9">
      <c r="A51" s="317" t="s">
        <v>19</v>
      </c>
      <c r="B51" s="317">
        <f>ev391apos!B51</f>
        <v>1.9493177387914229E-3</v>
      </c>
      <c r="C51" s="321" t="s">
        <v>20</v>
      </c>
      <c r="D51" s="317" t="s">
        <v>8</v>
      </c>
      <c r="E51" s="317" t="s">
        <v>9</v>
      </c>
      <c r="F51" s="312"/>
      <c r="G51" s="310" t="s">
        <v>18</v>
      </c>
      <c r="H51" s="317" t="str">
        <f>$B$1</f>
        <v>case1_cut_off</v>
      </c>
      <c r="I51" s="317" t="str">
        <f>ev391apos!I51</f>
        <v>Dividing by 513 to scale to one use</v>
      </c>
    </row>
    <row r="52" spans="1:9">
      <c r="A52" s="317" t="str">
        <f>A252</f>
        <v>wet wipe</v>
      </c>
      <c r="B52" s="320">
        <f>ev391apos!B52</f>
        <v>2</v>
      </c>
      <c r="C52" s="317" t="str">
        <f>C252</f>
        <v>wet wipe</v>
      </c>
      <c r="D52" s="317" t="s">
        <v>8</v>
      </c>
      <c r="E52" s="317" t="s">
        <v>9</v>
      </c>
      <c r="F52" s="312"/>
      <c r="G52" s="310" t="s">
        <v>18</v>
      </c>
      <c r="H52" s="317" t="str">
        <f>$B$1</f>
        <v>case1_cut_off</v>
      </c>
      <c r="I52" s="317"/>
    </row>
    <row r="53" spans="1:9">
      <c r="A53" s="317" t="str">
        <f>A267</f>
        <v>autoclave</v>
      </c>
      <c r="B53" s="320">
        <f>ev391apos!B53</f>
        <v>0.2</v>
      </c>
      <c r="C53" s="315" t="str">
        <f>C267</f>
        <v>autoclave cycle</v>
      </c>
      <c r="D53" s="317" t="s">
        <v>39</v>
      </c>
      <c r="E53" s="317" t="s">
        <v>9</v>
      </c>
      <c r="F53" s="312"/>
      <c r="G53" s="310" t="s">
        <v>18</v>
      </c>
      <c r="H53" s="317" t="str">
        <f>$B$1</f>
        <v>case1_cut_off</v>
      </c>
      <c r="I53" s="317" t="str">
        <f>ev391apos!I53</f>
        <v>The autoclave can handle 5 boxes</v>
      </c>
    </row>
    <row r="54" spans="1:9">
      <c r="A54" s="322" t="s">
        <v>24</v>
      </c>
      <c r="B54" s="317">
        <f>-ev391apos!B54</f>
        <v>7.4824561403508778E-3</v>
      </c>
      <c r="C54" s="322" t="s">
        <v>130</v>
      </c>
      <c r="D54" s="323" t="s">
        <v>26</v>
      </c>
      <c r="E54" s="323" t="s">
        <v>27</v>
      </c>
      <c r="F54" s="324"/>
      <c r="G54" s="323" t="s">
        <v>18</v>
      </c>
      <c r="H54" s="323" t="s">
        <v>120</v>
      </c>
      <c r="I54" s="317" t="str">
        <f>ev391apos!I54</f>
        <v>Scaled to 1 use</v>
      </c>
    </row>
    <row r="55" spans="1:9">
      <c r="A55" s="322" t="s">
        <v>29</v>
      </c>
      <c r="B55" s="320">
        <f>ev391apos!B55</f>
        <v>-7.1182657972364578E-3</v>
      </c>
      <c r="C55" s="322" t="s">
        <v>30</v>
      </c>
      <c r="D55" s="323" t="s">
        <v>8</v>
      </c>
      <c r="E55" s="323" t="s">
        <v>27</v>
      </c>
      <c r="F55" s="324"/>
      <c r="G55" s="323" t="s">
        <v>18</v>
      </c>
      <c r="H55" s="323" t="s">
        <v>120</v>
      </c>
      <c r="I55" s="317" t="str">
        <f>ev391apos!I55</f>
        <v>Scaled to 1 use</v>
      </c>
    </row>
    <row r="56" spans="1:9">
      <c r="A56" s="322" t="s">
        <v>31</v>
      </c>
      <c r="B56" s="317">
        <f>ev391apos!B56</f>
        <v>-1.5799999999999999E-4</v>
      </c>
      <c r="C56" s="322" t="s">
        <v>32</v>
      </c>
      <c r="D56" s="322" t="s">
        <v>33</v>
      </c>
      <c r="E56" s="322" t="s">
        <v>27</v>
      </c>
      <c r="F56" s="324"/>
      <c r="G56" s="323" t="s">
        <v>18</v>
      </c>
      <c r="H56" s="323" t="s">
        <v>120</v>
      </c>
      <c r="I56" s="317" t="str">
        <f>ev391apos!I56</f>
        <v>Scaled to 1 use</v>
      </c>
    </row>
    <row r="57" spans="1:9">
      <c r="A57" s="322" t="s">
        <v>34</v>
      </c>
      <c r="B57" s="317">
        <f>-ev391apos!B57</f>
        <v>5.9100000000000005E-4</v>
      </c>
      <c r="C57" s="322" t="s">
        <v>134</v>
      </c>
      <c r="D57" s="324" t="s">
        <v>60</v>
      </c>
      <c r="E57" s="324" t="s">
        <v>27</v>
      </c>
      <c r="F57" s="324"/>
      <c r="G57" s="323" t="s">
        <v>18</v>
      </c>
      <c r="H57" s="323" t="s">
        <v>120</v>
      </c>
      <c r="I57" s="317" t="str">
        <f>ev391apos!I57</f>
        <v>Scaled to 1 use</v>
      </c>
    </row>
    <row r="58" spans="1:9">
      <c r="A58" s="324" t="s">
        <v>46</v>
      </c>
      <c r="B58" s="317">
        <f>ev391apos!B58</f>
        <v>-2E-3</v>
      </c>
      <c r="C58" s="322" t="s">
        <v>47</v>
      </c>
      <c r="D58" s="324" t="s">
        <v>33</v>
      </c>
      <c r="E58" s="324" t="s">
        <v>27</v>
      </c>
      <c r="F58" s="324"/>
      <c r="G58" s="323" t="s">
        <v>18</v>
      </c>
      <c r="H58" s="323" t="s">
        <v>120</v>
      </c>
      <c r="I58" s="317" t="str">
        <f>ev391apos!I58</f>
        <v>Scaled to 1 use</v>
      </c>
    </row>
    <row r="59" spans="1:9">
      <c r="A59" s="324" t="s">
        <v>48</v>
      </c>
      <c r="B59" s="317">
        <f>ev391apos!B59</f>
        <v>-4.7999999999999996E-3</v>
      </c>
      <c r="C59" s="322" t="s">
        <v>49</v>
      </c>
      <c r="D59" s="324" t="s">
        <v>33</v>
      </c>
      <c r="E59" s="324" t="s">
        <v>27</v>
      </c>
      <c r="F59" s="324"/>
      <c r="G59" s="323" t="s">
        <v>18</v>
      </c>
      <c r="H59" s="323" t="s">
        <v>120</v>
      </c>
      <c r="I59" s="317" t="str">
        <f>ev391apos!I59</f>
        <v>Scaled to 1 use</v>
      </c>
    </row>
    <row r="60" spans="1:9">
      <c r="A60" s="317" t="str">
        <f>ev391apos!A60</f>
        <v>steel recycling</v>
      </c>
      <c r="B60" s="317">
        <f>ev391apos!B60</f>
        <v>8.7719298245614029E-5</v>
      </c>
      <c r="C60" s="317" t="str">
        <f>ev391apos!C60</f>
        <v>steel recycling</v>
      </c>
      <c r="D60" s="317" t="str">
        <f>ev391apos!D60</f>
        <v>RER</v>
      </c>
      <c r="E60" s="317" t="str">
        <f>ev391apos!E60</f>
        <v>kilogram</v>
      </c>
      <c r="F60" s="317"/>
      <c r="G60" s="317" t="str">
        <f>ev391apos!G60</f>
        <v>technosphere</v>
      </c>
      <c r="H60" s="317" t="str">
        <f>$B$1</f>
        <v>case1_cut_off</v>
      </c>
      <c r="I60" s="317" t="str">
        <f>ev391apos!I60</f>
        <v>Scaled to 1 use</v>
      </c>
    </row>
    <row r="61" spans="1:9">
      <c r="A61" s="317" t="str">
        <f>ev391apos!A61</f>
        <v>steel production, chromium steel 18/8, hot rolled</v>
      </c>
      <c r="B61" s="317">
        <f>ev391apos!B61</f>
        <v>-7.7252281919293979E-5</v>
      </c>
      <c r="C61" s="317" t="str">
        <f>ev391apos!C61</f>
        <v>steel, chromium steel 18/8, hot rolled</v>
      </c>
      <c r="D61" s="317" t="str">
        <f>ev391apos!D61</f>
        <v>RER</v>
      </c>
      <c r="E61" s="317" t="str">
        <f>ev391apos!E61</f>
        <v>kilogram</v>
      </c>
      <c r="F61" s="317"/>
      <c r="G61" s="317" t="str">
        <f>ev391apos!G61</f>
        <v>technosphere</v>
      </c>
      <c r="H61" s="323" t="s">
        <v>120</v>
      </c>
      <c r="I61" s="317" t="str">
        <f>ev391apos!I61</f>
        <v>Scaled to 1 use</v>
      </c>
    </row>
    <row r="62" spans="1:9">
      <c r="A62" s="322" t="s">
        <v>37</v>
      </c>
      <c r="B62" s="320">
        <f>ev391apos!B62</f>
        <v>-4.0159561403508799E-2</v>
      </c>
      <c r="C62" s="322" t="s">
        <v>38</v>
      </c>
      <c r="D62" s="324" t="s">
        <v>39</v>
      </c>
      <c r="E62" s="324" t="s">
        <v>40</v>
      </c>
      <c r="F62" s="324"/>
      <c r="G62" s="323" t="s">
        <v>18</v>
      </c>
      <c r="H62" s="323" t="s">
        <v>120</v>
      </c>
      <c r="I62" s="317" t="str">
        <f>ev391apos!I62</f>
        <v>Scaled to 1 use</v>
      </c>
    </row>
    <row r="63" spans="1:9">
      <c r="A63" s="322" t="s">
        <v>41</v>
      </c>
      <c r="B63" s="320">
        <f>ev391apos!B63</f>
        <v>-0.72287210526315804</v>
      </c>
      <c r="C63" s="322" t="s">
        <v>41</v>
      </c>
      <c r="D63" s="324" t="s">
        <v>39</v>
      </c>
      <c r="E63" s="324" t="s">
        <v>42</v>
      </c>
      <c r="F63" s="324"/>
      <c r="G63" s="323" t="s">
        <v>18</v>
      </c>
      <c r="H63" s="317" t="str">
        <f>$B$1</f>
        <v>case1_cut_off</v>
      </c>
      <c r="I63" s="317" t="str">
        <f>ev391apos!I63</f>
        <v>Scaled to 1 use</v>
      </c>
    </row>
    <row r="65" spans="1:9" ht="15.75">
      <c r="A65" s="325" t="s">
        <v>4</v>
      </c>
      <c r="B65" s="326" t="s">
        <v>50</v>
      </c>
      <c r="C65" s="327"/>
      <c r="D65" s="328"/>
      <c r="E65" s="327"/>
      <c r="F65" s="329"/>
      <c r="G65" s="327"/>
      <c r="H65" s="327"/>
      <c r="I65" s="327"/>
    </row>
    <row r="66" spans="1:9">
      <c r="A66" s="330" t="s">
        <v>5</v>
      </c>
      <c r="B66" s="331">
        <v>1</v>
      </c>
      <c r="C66" s="327"/>
      <c r="D66" s="327"/>
      <c r="E66" s="327"/>
      <c r="F66" s="329"/>
      <c r="G66" s="327"/>
      <c r="H66" s="327"/>
      <c r="I66" s="327"/>
    </row>
    <row r="67" spans="1:9">
      <c r="A67" s="330" t="s">
        <v>6</v>
      </c>
      <c r="B67" s="332" t="s">
        <v>138</v>
      </c>
      <c r="C67" s="327"/>
      <c r="D67" s="327"/>
      <c r="E67" s="327"/>
      <c r="F67" s="329"/>
      <c r="G67" s="327"/>
      <c r="H67" s="327"/>
      <c r="I67" s="327"/>
    </row>
    <row r="68" spans="1:9">
      <c r="A68" s="330" t="s">
        <v>7</v>
      </c>
      <c r="B68" s="333" t="s">
        <v>8</v>
      </c>
      <c r="C68" s="327"/>
      <c r="D68" s="327"/>
      <c r="E68" s="327"/>
      <c r="F68" s="329"/>
      <c r="G68" s="327"/>
      <c r="H68" s="327"/>
      <c r="I68" s="327"/>
    </row>
    <row r="69" spans="1:9">
      <c r="A69" s="330" t="s">
        <v>9</v>
      </c>
      <c r="B69" s="334" t="s">
        <v>9</v>
      </c>
      <c r="C69" s="327"/>
      <c r="D69" s="327"/>
      <c r="E69" s="327"/>
      <c r="F69" s="329"/>
      <c r="G69" s="327"/>
      <c r="H69" s="327"/>
      <c r="I69" s="327"/>
    </row>
    <row r="70" spans="1:9" ht="15.75">
      <c r="A70" s="335" t="s">
        <v>10</v>
      </c>
      <c r="B70" s="326"/>
      <c r="C70" s="335"/>
      <c r="D70" s="335"/>
      <c r="E70" s="335"/>
      <c r="F70" s="329"/>
      <c r="G70" s="335"/>
      <c r="H70" s="335"/>
      <c r="I70" s="335"/>
    </row>
    <row r="71" spans="1:9" ht="15.75">
      <c r="A71" s="335" t="s">
        <v>11</v>
      </c>
      <c r="B71" s="335" t="s">
        <v>12</v>
      </c>
      <c r="C71" s="335" t="s">
        <v>6</v>
      </c>
      <c r="D71" s="335" t="s">
        <v>7</v>
      </c>
      <c r="E71" s="335" t="s">
        <v>9</v>
      </c>
      <c r="F71" s="336" t="s">
        <v>13</v>
      </c>
      <c r="G71" s="335" t="s">
        <v>14</v>
      </c>
      <c r="H71" s="335" t="s">
        <v>15</v>
      </c>
      <c r="I71" s="335" t="s">
        <v>172</v>
      </c>
    </row>
    <row r="72" spans="1:9">
      <c r="A72" s="334" t="str">
        <f>B65</f>
        <v>alubox (small + wipe)</v>
      </c>
      <c r="B72" s="337">
        <f>B66</f>
        <v>1</v>
      </c>
      <c r="C72" s="334" t="str">
        <f>B67</f>
        <v>ASW</v>
      </c>
      <c r="D72" s="334" t="str">
        <f>B68</f>
        <v>GLO</v>
      </c>
      <c r="E72" s="334" t="str">
        <f>B69</f>
        <v>unit</v>
      </c>
      <c r="F72" s="329"/>
      <c r="G72" s="327" t="s">
        <v>16</v>
      </c>
      <c r="H72" s="334" t="str">
        <f>$B$1</f>
        <v>case1_cut_off</v>
      </c>
      <c r="I72" s="334"/>
    </row>
    <row r="73" spans="1:9">
      <c r="A73" s="334" t="s">
        <v>45</v>
      </c>
      <c r="B73" s="334">
        <f>ev391apos!B73</f>
        <v>1.9493177387914229E-3</v>
      </c>
      <c r="C73" s="334" t="s">
        <v>44</v>
      </c>
      <c r="D73" s="334" t="s">
        <v>8</v>
      </c>
      <c r="E73" s="334" t="s">
        <v>9</v>
      </c>
      <c r="F73" s="329"/>
      <c r="G73" s="327" t="s">
        <v>18</v>
      </c>
      <c r="H73" s="334" t="str">
        <f>$B$1</f>
        <v>case1_cut_off</v>
      </c>
      <c r="I73" s="334" t="str">
        <f>ev391apos!I73</f>
        <v>Dividing by 513 to scale to one use</v>
      </c>
    </row>
    <row r="74" spans="1:9">
      <c r="A74" s="334" t="str">
        <f>A52</f>
        <v>wet wipe</v>
      </c>
      <c r="B74" s="337">
        <f>ev391apos!B74</f>
        <v>2</v>
      </c>
      <c r="C74" s="334" t="str">
        <f>C52</f>
        <v>wet wipe</v>
      </c>
      <c r="D74" s="334" t="s">
        <v>8</v>
      </c>
      <c r="E74" s="334" t="s">
        <v>9</v>
      </c>
      <c r="F74" s="329"/>
      <c r="G74" s="327" t="s">
        <v>18</v>
      </c>
      <c r="H74" s="334" t="str">
        <f>$B$1</f>
        <v>case1_cut_off</v>
      </c>
      <c r="I74" s="334"/>
    </row>
    <row r="75" spans="1:9">
      <c r="A75" s="334" t="str">
        <f>A267</f>
        <v>autoclave</v>
      </c>
      <c r="B75" s="337">
        <f>ev391apos!B75</f>
        <v>0.1111111111111111</v>
      </c>
      <c r="C75" s="334" t="str">
        <f>C267</f>
        <v>autoclave cycle</v>
      </c>
      <c r="D75" s="334" t="s">
        <v>39</v>
      </c>
      <c r="E75" s="334" t="s">
        <v>9</v>
      </c>
      <c r="F75" s="329"/>
      <c r="G75" s="327" t="s">
        <v>18</v>
      </c>
      <c r="H75" s="334" t="str">
        <f>$B$1</f>
        <v>case1_cut_off</v>
      </c>
      <c r="I75" s="334" t="str">
        <f>ev391apos!I75</f>
        <v>The autoclave can handle 9 boxes</v>
      </c>
    </row>
    <row r="76" spans="1:9">
      <c r="A76" s="338" t="s">
        <v>24</v>
      </c>
      <c r="B76" s="334">
        <f>-ev391apos!B76</f>
        <v>4.435672514619883E-3</v>
      </c>
      <c r="C76" s="339" t="s">
        <v>130</v>
      </c>
      <c r="D76" s="339" t="s">
        <v>26</v>
      </c>
      <c r="E76" s="339" t="s">
        <v>27</v>
      </c>
      <c r="F76" s="340"/>
      <c r="G76" s="339" t="s">
        <v>18</v>
      </c>
      <c r="H76" s="339" t="s">
        <v>120</v>
      </c>
      <c r="I76" s="334" t="str">
        <f>ev391apos!I76</f>
        <v>Scaled to 1 use</v>
      </c>
    </row>
    <row r="77" spans="1:9">
      <c r="A77" s="338" t="s">
        <v>29</v>
      </c>
      <c r="B77" s="334">
        <f>ev391apos!B77</f>
        <v>-4.2197769497490057E-3</v>
      </c>
      <c r="C77" s="339" t="s">
        <v>30</v>
      </c>
      <c r="D77" s="339" t="s">
        <v>8</v>
      </c>
      <c r="E77" s="339" t="s">
        <v>27</v>
      </c>
      <c r="F77" s="340"/>
      <c r="G77" s="339" t="s">
        <v>18</v>
      </c>
      <c r="H77" s="339" t="s">
        <v>120</v>
      </c>
      <c r="I77" s="334" t="str">
        <f>ev391apos!I77</f>
        <v>Scaled to 1 use</v>
      </c>
    </row>
    <row r="78" spans="1:9">
      <c r="A78" s="338" t="s">
        <v>31</v>
      </c>
      <c r="B78" s="334">
        <f>ev391apos!B78</f>
        <v>-3.1599999999999998E-4</v>
      </c>
      <c r="C78" s="339" t="s">
        <v>32</v>
      </c>
      <c r="D78" s="338" t="s">
        <v>33</v>
      </c>
      <c r="E78" s="338" t="s">
        <v>27</v>
      </c>
      <c r="F78" s="340"/>
      <c r="G78" s="339" t="s">
        <v>18</v>
      </c>
      <c r="H78" s="339" t="s">
        <v>120</v>
      </c>
      <c r="I78" s="334" t="str">
        <f>ev391apos!I78</f>
        <v>Scaled to 1 use</v>
      </c>
    </row>
    <row r="79" spans="1:9">
      <c r="A79" s="340" t="s">
        <v>34</v>
      </c>
      <c r="B79" s="334">
        <f>-ev391apos!B79</f>
        <v>9.8900000000000008E-4</v>
      </c>
      <c r="C79" s="339" t="s">
        <v>134</v>
      </c>
      <c r="D79" s="340" t="s">
        <v>60</v>
      </c>
      <c r="E79" s="340" t="s">
        <v>27</v>
      </c>
      <c r="F79" s="340"/>
      <c r="G79" s="339" t="s">
        <v>18</v>
      </c>
      <c r="H79" s="339" t="s">
        <v>120</v>
      </c>
      <c r="I79" s="334" t="str">
        <f>ev391apos!I79</f>
        <v>Scaled to 1 use</v>
      </c>
    </row>
    <row r="80" spans="1:9">
      <c r="A80" s="340" t="s">
        <v>46</v>
      </c>
      <c r="B80" s="334">
        <f>ev391apos!B80</f>
        <v>-2E-3</v>
      </c>
      <c r="C80" s="339" t="s">
        <v>47</v>
      </c>
      <c r="D80" s="340" t="s">
        <v>33</v>
      </c>
      <c r="E80" s="340" t="s">
        <v>27</v>
      </c>
      <c r="F80" s="340"/>
      <c r="G80" s="339" t="s">
        <v>18</v>
      </c>
      <c r="H80" s="339" t="s">
        <v>120</v>
      </c>
      <c r="I80" s="334" t="str">
        <f>ev391apos!I80</f>
        <v>Scaled to 1 use</v>
      </c>
    </row>
    <row r="81" spans="1:9">
      <c r="A81" s="340" t="s">
        <v>48</v>
      </c>
      <c r="B81" s="334">
        <f>ev391apos!B81</f>
        <v>-4.7999999999999996E-3</v>
      </c>
      <c r="C81" s="339" t="s">
        <v>49</v>
      </c>
      <c r="D81" s="340" t="s">
        <v>33</v>
      </c>
      <c r="E81" s="340" t="s">
        <v>27</v>
      </c>
      <c r="F81" s="340"/>
      <c r="G81" s="339" t="s">
        <v>18</v>
      </c>
      <c r="H81" s="339" t="s">
        <v>120</v>
      </c>
      <c r="I81" s="334" t="str">
        <f>ev391apos!I81</f>
        <v>Scaled to 1 use</v>
      </c>
    </row>
    <row r="82" spans="1:9">
      <c r="A82" s="334" t="str">
        <f>ev391apos!A82</f>
        <v>steel recycling</v>
      </c>
      <c r="B82" s="334">
        <f>ev391apos!B82</f>
        <v>8.7719298245614029E-5</v>
      </c>
      <c r="C82" s="334" t="str">
        <f>ev391apos!C82</f>
        <v>steel recycling</v>
      </c>
      <c r="D82" s="334" t="str">
        <f>ev391apos!D82</f>
        <v>RER</v>
      </c>
      <c r="E82" s="334" t="str">
        <f>ev391apos!E82</f>
        <v>kilogram</v>
      </c>
      <c r="F82" s="334"/>
      <c r="G82" s="334" t="str">
        <f>ev391apos!G82</f>
        <v>technosphere</v>
      </c>
      <c r="H82" s="334" t="str">
        <f>$B$1</f>
        <v>case1_cut_off</v>
      </c>
      <c r="I82" s="334" t="str">
        <f>ev391apos!I82</f>
        <v>Scaled to 1 use</v>
      </c>
    </row>
    <row r="83" spans="1:9">
      <c r="A83" s="334" t="str">
        <f>ev391apos!A83</f>
        <v>steel production, chromium steel 18/8, hot rolled</v>
      </c>
      <c r="B83" s="334">
        <f>ev391apos!B83</f>
        <v>-7.7252281919293979E-5</v>
      </c>
      <c r="C83" s="334" t="str">
        <f>ev391apos!C83</f>
        <v>steel, chromium steel 18/8, hot rolled</v>
      </c>
      <c r="D83" s="334" t="str">
        <f>ev391apos!D83</f>
        <v>RER</v>
      </c>
      <c r="E83" s="334" t="str">
        <f>ev391apos!E83</f>
        <v>kilogram</v>
      </c>
      <c r="F83" s="334"/>
      <c r="G83" s="334" t="str">
        <f>ev391apos!G83</f>
        <v>technosphere</v>
      </c>
      <c r="H83" s="339" t="s">
        <v>120</v>
      </c>
      <c r="I83" s="334" t="str">
        <f>ev391apos!I83</f>
        <v>Scaled to 1 use</v>
      </c>
    </row>
    <row r="84" spans="1:9">
      <c r="A84" s="340" t="s">
        <v>37</v>
      </c>
      <c r="B84" s="337">
        <f>ev391apos!B84</f>
        <v>3.9974364035087723E-2</v>
      </c>
      <c r="C84" s="339" t="s">
        <v>38</v>
      </c>
      <c r="D84" s="340" t="s">
        <v>39</v>
      </c>
      <c r="E84" s="340" t="s">
        <v>40</v>
      </c>
      <c r="F84" s="340"/>
      <c r="G84" s="339" t="s">
        <v>18</v>
      </c>
      <c r="H84" s="339" t="s">
        <v>120</v>
      </c>
      <c r="I84" s="334" t="str">
        <f>ev391apos!I84</f>
        <v>Scaled to 1 use</v>
      </c>
    </row>
    <row r="85" spans="1:9">
      <c r="A85" s="340" t="s">
        <v>41</v>
      </c>
      <c r="B85" s="337">
        <f>ev391apos!B85</f>
        <v>-0.71953855263157895</v>
      </c>
      <c r="C85" s="339" t="s">
        <v>41</v>
      </c>
      <c r="D85" s="340" t="s">
        <v>39</v>
      </c>
      <c r="E85" s="340" t="s">
        <v>42</v>
      </c>
      <c r="F85" s="340"/>
      <c r="G85" s="339" t="s">
        <v>18</v>
      </c>
      <c r="H85" s="334" t="str">
        <f>$B$1</f>
        <v>case1_cut_off</v>
      </c>
      <c r="I85" s="334" t="str">
        <f>ev391apos!I85</f>
        <v>Scaled to 1 use</v>
      </c>
    </row>
    <row r="87" spans="1:9" ht="15.75">
      <c r="A87" s="341" t="s">
        <v>4</v>
      </c>
      <c r="B87" s="342" t="s">
        <v>51</v>
      </c>
      <c r="C87" s="343"/>
      <c r="D87" s="344"/>
      <c r="E87" s="343"/>
      <c r="F87" s="345"/>
      <c r="G87" s="343"/>
      <c r="H87" s="343"/>
      <c r="I87" s="343"/>
    </row>
    <row r="88" spans="1:9">
      <c r="A88" s="346" t="s">
        <v>5</v>
      </c>
      <c r="B88" s="347">
        <v>1</v>
      </c>
      <c r="C88" s="343"/>
      <c r="D88" s="343"/>
      <c r="E88" s="343"/>
      <c r="F88" s="345"/>
      <c r="G88" s="343"/>
      <c r="H88" s="343"/>
      <c r="I88" s="343"/>
    </row>
    <row r="89" spans="1:9">
      <c r="A89" s="346" t="s">
        <v>6</v>
      </c>
      <c r="B89" s="348" t="s">
        <v>139</v>
      </c>
      <c r="C89" s="343"/>
      <c r="D89" s="343"/>
      <c r="E89" s="343"/>
      <c r="F89" s="345"/>
      <c r="G89" s="343"/>
      <c r="H89" s="343"/>
      <c r="I89" s="343"/>
    </row>
    <row r="90" spans="1:9">
      <c r="A90" s="346" t="s">
        <v>7</v>
      </c>
      <c r="B90" s="349" t="s">
        <v>8</v>
      </c>
      <c r="C90" s="343"/>
      <c r="D90" s="343"/>
      <c r="E90" s="343"/>
      <c r="F90" s="345"/>
      <c r="G90" s="343"/>
      <c r="H90" s="343"/>
      <c r="I90" s="343"/>
    </row>
    <row r="91" spans="1:9">
      <c r="A91" s="346" t="s">
        <v>9</v>
      </c>
      <c r="B91" s="350" t="s">
        <v>9</v>
      </c>
      <c r="C91" s="343"/>
      <c r="D91" s="343"/>
      <c r="E91" s="343"/>
      <c r="F91" s="345"/>
      <c r="G91" s="343"/>
      <c r="H91" s="343"/>
      <c r="I91" s="343"/>
    </row>
    <row r="92" spans="1:9" ht="15.75">
      <c r="A92" s="351" t="s">
        <v>10</v>
      </c>
      <c r="B92" s="342"/>
      <c r="C92" s="351"/>
      <c r="D92" s="351"/>
      <c r="E92" s="351"/>
      <c r="F92" s="345"/>
      <c r="G92" s="351"/>
      <c r="H92" s="351"/>
      <c r="I92" s="351"/>
    </row>
    <row r="93" spans="1:9" ht="15.75">
      <c r="A93" s="351" t="s">
        <v>11</v>
      </c>
      <c r="B93" s="351" t="s">
        <v>12</v>
      </c>
      <c r="C93" s="351" t="s">
        <v>6</v>
      </c>
      <c r="D93" s="351" t="s">
        <v>7</v>
      </c>
      <c r="E93" s="351" t="s">
        <v>9</v>
      </c>
      <c r="F93" s="352" t="s">
        <v>13</v>
      </c>
      <c r="G93" s="351" t="s">
        <v>14</v>
      </c>
      <c r="H93" s="351" t="s">
        <v>15</v>
      </c>
      <c r="I93" s="351" t="s">
        <v>172</v>
      </c>
    </row>
    <row r="94" spans="1:9">
      <c r="A94" s="350" t="str">
        <f>B87</f>
        <v>H200 SU</v>
      </c>
      <c r="B94" s="353">
        <f>B88</f>
        <v>1</v>
      </c>
      <c r="C94" s="350" t="str">
        <f>B89</f>
        <v>H2S</v>
      </c>
      <c r="D94" s="350" t="str">
        <f>B90</f>
        <v>GLO</v>
      </c>
      <c r="E94" s="350" t="str">
        <f>B91</f>
        <v>unit</v>
      </c>
      <c r="F94" s="345"/>
      <c r="G94" s="343" t="s">
        <v>16</v>
      </c>
      <c r="H94" s="350" t="str">
        <f>$B$1</f>
        <v>case1_cut_off</v>
      </c>
      <c r="I94" s="350"/>
    </row>
    <row r="95" spans="1:9">
      <c r="A95" s="350" t="s">
        <v>52</v>
      </c>
      <c r="B95" s="353">
        <f>ev391apos!B95</f>
        <v>1</v>
      </c>
      <c r="C95" s="350" t="s">
        <v>52</v>
      </c>
      <c r="D95" s="350" t="s">
        <v>8</v>
      </c>
      <c r="E95" s="350" t="s">
        <v>9</v>
      </c>
      <c r="F95" s="345"/>
      <c r="G95" s="343" t="s">
        <v>18</v>
      </c>
      <c r="H95" s="350" t="str">
        <f>$B$1</f>
        <v>case1_cut_off</v>
      </c>
      <c r="I95" s="350"/>
    </row>
    <row r="96" spans="1:9">
      <c r="A96" s="350" t="str">
        <f>A267</f>
        <v>autoclave</v>
      </c>
      <c r="B96" s="353">
        <f>ev391apos!B96</f>
        <v>7.1428571428571425E-2</v>
      </c>
      <c r="C96" s="350" t="str">
        <f>C267</f>
        <v>autoclave cycle</v>
      </c>
      <c r="D96" s="350" t="s">
        <v>39</v>
      </c>
      <c r="E96" s="350" t="s">
        <v>9</v>
      </c>
      <c r="F96" s="345"/>
      <c r="G96" s="343" t="s">
        <v>18</v>
      </c>
      <c r="H96" s="350" t="str">
        <f>$B$1</f>
        <v>case1_cut_off</v>
      </c>
      <c r="I96" s="354" t="str">
        <f>ev391apos!I96</f>
        <v>The autoclave can handle 14 boxes</v>
      </c>
    </row>
    <row r="97" spans="1:9">
      <c r="A97" s="355" t="s">
        <v>53</v>
      </c>
      <c r="B97" s="353">
        <f>ev391apos!B97</f>
        <v>-7.0999999999999994E-2</v>
      </c>
      <c r="C97" s="355" t="s">
        <v>54</v>
      </c>
      <c r="D97" s="356" t="s">
        <v>33</v>
      </c>
      <c r="E97" s="356" t="s">
        <v>27</v>
      </c>
      <c r="F97" s="356"/>
      <c r="G97" s="357" t="s">
        <v>18</v>
      </c>
      <c r="H97" s="357" t="s">
        <v>120</v>
      </c>
      <c r="I97" s="357"/>
    </row>
    <row r="98" spans="1:9">
      <c r="A98" s="358" t="s">
        <v>48</v>
      </c>
      <c r="B98" s="353">
        <f>ev391apos!B98</f>
        <v>-7.2700000000000004E-3</v>
      </c>
      <c r="C98" s="357" t="s">
        <v>49</v>
      </c>
      <c r="D98" s="356" t="s">
        <v>33</v>
      </c>
      <c r="E98" s="356" t="s">
        <v>27</v>
      </c>
      <c r="F98" s="356"/>
      <c r="G98" s="357" t="s">
        <v>18</v>
      </c>
      <c r="H98" s="357" t="s">
        <v>120</v>
      </c>
      <c r="I98" s="357"/>
    </row>
    <row r="99" spans="1:9">
      <c r="A99" s="358" t="s">
        <v>37</v>
      </c>
      <c r="B99" s="353">
        <f>ev391apos!B99</f>
        <v>-0.14709144573749999</v>
      </c>
      <c r="C99" s="357" t="s">
        <v>38</v>
      </c>
      <c r="D99" s="356" t="s">
        <v>39</v>
      </c>
      <c r="E99" s="356" t="s">
        <v>40</v>
      </c>
      <c r="F99" s="356"/>
      <c r="G99" s="357" t="s">
        <v>18</v>
      </c>
      <c r="H99" s="357" t="s">
        <v>120</v>
      </c>
      <c r="I99" s="357"/>
    </row>
    <row r="100" spans="1:9">
      <c r="A100" s="358" t="s">
        <v>41</v>
      </c>
      <c r="B100" s="353">
        <f>ev391apos!B100</f>
        <v>-2.6476460232750001</v>
      </c>
      <c r="C100" s="357" t="s">
        <v>41</v>
      </c>
      <c r="D100" s="356" t="s">
        <v>39</v>
      </c>
      <c r="E100" s="356" t="s">
        <v>42</v>
      </c>
      <c r="F100" s="356"/>
      <c r="G100" s="357" t="s">
        <v>18</v>
      </c>
      <c r="H100" s="350" t="str">
        <f>$B$1</f>
        <v>case1_cut_off</v>
      </c>
      <c r="I100" s="350"/>
    </row>
    <row r="101" spans="1:9">
      <c r="A101" s="358" t="s">
        <v>34</v>
      </c>
      <c r="B101" s="350">
        <f>-ev391apos!B101</f>
        <v>3.16E-3</v>
      </c>
      <c r="C101" s="357" t="s">
        <v>134</v>
      </c>
      <c r="D101" s="356" t="s">
        <v>36</v>
      </c>
      <c r="E101" s="356" t="s">
        <v>27</v>
      </c>
      <c r="F101" s="356"/>
      <c r="G101" s="357" t="s">
        <v>18</v>
      </c>
      <c r="H101" s="357" t="s">
        <v>120</v>
      </c>
      <c r="I101" s="357"/>
    </row>
    <row r="103" spans="1:9" ht="15.75">
      <c r="A103" s="359" t="s">
        <v>4</v>
      </c>
      <c r="B103" s="360" t="s">
        <v>55</v>
      </c>
      <c r="C103" s="361"/>
      <c r="D103" s="362"/>
      <c r="E103" s="361"/>
      <c r="F103" s="363"/>
      <c r="G103" s="361"/>
      <c r="H103" s="361"/>
      <c r="I103" s="361"/>
    </row>
    <row r="104" spans="1:9">
      <c r="A104" s="364" t="s">
        <v>5</v>
      </c>
      <c r="B104" s="365">
        <v>1</v>
      </c>
      <c r="C104" s="361"/>
      <c r="D104" s="361"/>
      <c r="E104" s="361"/>
      <c r="F104" s="363"/>
      <c r="G104" s="361"/>
      <c r="H104" s="361"/>
      <c r="I104" s="361"/>
    </row>
    <row r="105" spans="1:9">
      <c r="A105" s="364" t="s">
        <v>6</v>
      </c>
      <c r="B105" s="366" t="s">
        <v>140</v>
      </c>
      <c r="C105" s="361"/>
      <c r="D105" s="361"/>
      <c r="E105" s="361"/>
      <c r="F105" s="363"/>
      <c r="G105" s="361"/>
      <c r="H105" s="361"/>
      <c r="I105" s="361"/>
    </row>
    <row r="106" spans="1:9">
      <c r="A106" s="364" t="s">
        <v>7</v>
      </c>
      <c r="B106" s="367" t="s">
        <v>8</v>
      </c>
      <c r="C106" s="361"/>
      <c r="D106" s="361"/>
      <c r="E106" s="361"/>
      <c r="F106" s="363"/>
      <c r="G106" s="361"/>
      <c r="H106" s="361"/>
      <c r="I106" s="361"/>
    </row>
    <row r="107" spans="1:9">
      <c r="A107" s="364" t="s">
        <v>9</v>
      </c>
      <c r="B107" s="368" t="s">
        <v>9</v>
      </c>
      <c r="C107" s="361"/>
      <c r="D107" s="361"/>
      <c r="E107" s="361"/>
      <c r="F107" s="363"/>
      <c r="G107" s="361"/>
      <c r="H107" s="361"/>
      <c r="I107" s="361"/>
    </row>
    <row r="108" spans="1:9" ht="15.75">
      <c r="A108" s="369" t="s">
        <v>10</v>
      </c>
      <c r="B108" s="360"/>
      <c r="C108" s="369"/>
      <c r="D108" s="369"/>
      <c r="E108" s="369"/>
      <c r="F108" s="363"/>
      <c r="G108" s="369"/>
      <c r="H108" s="369"/>
      <c r="I108" s="369"/>
    </row>
    <row r="109" spans="1:9" ht="15.75">
      <c r="A109" s="369" t="s">
        <v>11</v>
      </c>
      <c r="B109" s="369" t="s">
        <v>12</v>
      </c>
      <c r="C109" s="369" t="s">
        <v>6</v>
      </c>
      <c r="D109" s="369" t="s">
        <v>7</v>
      </c>
      <c r="E109" s="369" t="s">
        <v>9</v>
      </c>
      <c r="F109" s="370" t="s">
        <v>13</v>
      </c>
      <c r="G109" s="369" t="s">
        <v>14</v>
      </c>
      <c r="H109" s="369" t="s">
        <v>15</v>
      </c>
      <c r="I109" s="369" t="s">
        <v>172</v>
      </c>
    </row>
    <row r="110" spans="1:9">
      <c r="A110" s="368" t="str">
        <f>B103</f>
        <v>H400 SU</v>
      </c>
      <c r="B110" s="371">
        <f>B104</f>
        <v>1</v>
      </c>
      <c r="C110" s="368" t="str">
        <f>B105</f>
        <v>H4S</v>
      </c>
      <c r="D110" s="368" t="str">
        <f>B106</f>
        <v>GLO</v>
      </c>
      <c r="E110" s="368" t="str">
        <f>B107</f>
        <v>unit</v>
      </c>
      <c r="F110" s="363"/>
      <c r="G110" s="361" t="s">
        <v>16</v>
      </c>
      <c r="H110" s="368" t="str">
        <f>$B$1</f>
        <v>case1_cut_off</v>
      </c>
      <c r="I110" s="368"/>
    </row>
    <row r="111" spans="1:9">
      <c r="A111" s="368" t="str">
        <f>A221</f>
        <v>H400</v>
      </c>
      <c r="B111" s="371">
        <f>ev391apos!B111</f>
        <v>1</v>
      </c>
      <c r="C111" s="368" t="str">
        <f>C221</f>
        <v>H400</v>
      </c>
      <c r="D111" s="368" t="s">
        <v>8</v>
      </c>
      <c r="E111" s="368" t="s">
        <v>9</v>
      </c>
      <c r="F111" s="363"/>
      <c r="G111" s="361" t="s">
        <v>18</v>
      </c>
      <c r="H111" s="368" t="str">
        <f>$B$1</f>
        <v>case1_cut_off</v>
      </c>
      <c r="I111" s="368"/>
    </row>
    <row r="112" spans="1:9">
      <c r="A112" s="368" t="str">
        <f>A267</f>
        <v>autoclave</v>
      </c>
      <c r="B112" s="371">
        <f>ev391apos!B112</f>
        <v>0.14285714285714285</v>
      </c>
      <c r="C112" s="368" t="str">
        <f>C267</f>
        <v>autoclave cycle</v>
      </c>
      <c r="D112" s="368" t="s">
        <v>39</v>
      </c>
      <c r="E112" s="368" t="s">
        <v>9</v>
      </c>
      <c r="F112" s="363"/>
      <c r="G112" s="361" t="s">
        <v>18</v>
      </c>
      <c r="H112" s="368" t="str">
        <f>$B$1</f>
        <v>case1_cut_off</v>
      </c>
      <c r="I112" s="372" t="str">
        <f>ev391apos!I112</f>
        <v>The autoclave can handle 7 boxes</v>
      </c>
    </row>
    <row r="113" spans="1:9">
      <c r="A113" s="373" t="s">
        <v>53</v>
      </c>
      <c r="B113" s="371">
        <f>ev391apos!B113</f>
        <v>-0.2</v>
      </c>
      <c r="C113" s="373" t="s">
        <v>54</v>
      </c>
      <c r="D113" s="374" t="s">
        <v>33</v>
      </c>
      <c r="E113" s="374" t="s">
        <v>27</v>
      </c>
      <c r="F113" s="374"/>
      <c r="G113" s="375" t="s">
        <v>18</v>
      </c>
      <c r="H113" s="375" t="s">
        <v>120</v>
      </c>
      <c r="I113" s="375"/>
    </row>
    <row r="114" spans="1:9">
      <c r="A114" s="376" t="s">
        <v>48</v>
      </c>
      <c r="B114" s="371">
        <f>ev391apos!B114</f>
        <v>-2.1899999999999999E-2</v>
      </c>
      <c r="C114" s="375" t="s">
        <v>49</v>
      </c>
      <c r="D114" s="374" t="s">
        <v>33</v>
      </c>
      <c r="E114" s="374" t="s">
        <v>27</v>
      </c>
      <c r="F114" s="374"/>
      <c r="G114" s="375" t="s">
        <v>18</v>
      </c>
      <c r="H114" s="375" t="s">
        <v>120</v>
      </c>
      <c r="I114" s="375"/>
    </row>
    <row r="115" spans="1:9">
      <c r="A115" s="376" t="s">
        <v>37</v>
      </c>
      <c r="B115" s="371">
        <f>ev391apos!B115</f>
        <v>-0.42082049689166701</v>
      </c>
      <c r="C115" s="375" t="s">
        <v>38</v>
      </c>
      <c r="D115" s="374" t="s">
        <v>39</v>
      </c>
      <c r="E115" s="374" t="s">
        <v>40</v>
      </c>
      <c r="F115" s="374"/>
      <c r="G115" s="375" t="s">
        <v>18</v>
      </c>
      <c r="H115" s="375" t="s">
        <v>120</v>
      </c>
      <c r="I115" s="375"/>
    </row>
    <row r="116" spans="1:9">
      <c r="A116" s="376" t="s">
        <v>41</v>
      </c>
      <c r="B116" s="371">
        <f>ev391apos!B116</f>
        <v>-7.5747689440499997</v>
      </c>
      <c r="C116" s="375" t="s">
        <v>41</v>
      </c>
      <c r="D116" s="374" t="s">
        <v>39</v>
      </c>
      <c r="E116" s="374" t="s">
        <v>42</v>
      </c>
      <c r="F116" s="374"/>
      <c r="G116" s="375" t="s">
        <v>18</v>
      </c>
      <c r="H116" s="368" t="str">
        <f>$B$1</f>
        <v>case1_cut_off</v>
      </c>
      <c r="I116" s="368"/>
    </row>
    <row r="117" spans="1:9">
      <c r="A117" s="376" t="s">
        <v>34</v>
      </c>
      <c r="B117" s="371">
        <f>-ev391apos!B117</f>
        <v>8.9899999999999997E-3</v>
      </c>
      <c r="C117" s="375" t="s">
        <v>134</v>
      </c>
      <c r="D117" s="374" t="s">
        <v>60</v>
      </c>
      <c r="E117" s="374" t="s">
        <v>27</v>
      </c>
      <c r="F117" s="374"/>
      <c r="G117" s="375" t="s">
        <v>18</v>
      </c>
      <c r="H117" s="375" t="s">
        <v>120</v>
      </c>
      <c r="I117" s="375"/>
    </row>
    <row r="119" spans="1:9" ht="15.75">
      <c r="A119" s="377" t="s">
        <v>4</v>
      </c>
      <c r="B119" s="378" t="s">
        <v>116</v>
      </c>
      <c r="C119" s="379"/>
      <c r="D119" s="380"/>
      <c r="E119" s="379"/>
      <c r="F119" s="381"/>
      <c r="G119" s="379"/>
      <c r="H119" s="379"/>
      <c r="I119" s="379"/>
    </row>
    <row r="120" spans="1:9">
      <c r="A120" s="382" t="s">
        <v>5</v>
      </c>
      <c r="B120" s="383">
        <v>1</v>
      </c>
      <c r="C120" s="379"/>
      <c r="D120" s="379"/>
      <c r="E120" s="379"/>
      <c r="F120" s="381"/>
      <c r="G120" s="379"/>
      <c r="H120" s="379"/>
      <c r="I120" s="379"/>
    </row>
    <row r="121" spans="1:9">
      <c r="A121" s="382" t="s">
        <v>6</v>
      </c>
      <c r="B121" s="384" t="s">
        <v>141</v>
      </c>
      <c r="C121" s="379"/>
      <c r="D121" s="379"/>
      <c r="E121" s="379"/>
      <c r="F121" s="381"/>
      <c r="G121" s="379"/>
      <c r="H121" s="379"/>
      <c r="I121" s="379"/>
    </row>
    <row r="122" spans="1:9">
      <c r="A122" s="382" t="s">
        <v>7</v>
      </c>
      <c r="B122" s="385" t="s">
        <v>8</v>
      </c>
      <c r="C122" s="379"/>
      <c r="D122" s="379"/>
      <c r="E122" s="379"/>
      <c r="F122" s="381"/>
      <c r="G122" s="379"/>
      <c r="H122" s="379"/>
      <c r="I122" s="379"/>
    </row>
    <row r="123" spans="1:9">
      <c r="A123" s="382" t="s">
        <v>9</v>
      </c>
      <c r="B123" s="386" t="s">
        <v>9</v>
      </c>
      <c r="C123" s="379"/>
      <c r="D123" s="379"/>
      <c r="E123" s="379"/>
      <c r="F123" s="381"/>
      <c r="G123" s="379"/>
      <c r="H123" s="379"/>
      <c r="I123" s="379"/>
    </row>
    <row r="124" spans="1:9" ht="15.75">
      <c r="A124" s="387" t="s">
        <v>10</v>
      </c>
      <c r="B124" s="378"/>
      <c r="C124" s="387"/>
      <c r="D124" s="387"/>
      <c r="E124" s="387"/>
      <c r="F124" s="381"/>
      <c r="G124" s="387"/>
      <c r="H124" s="387"/>
      <c r="I124" s="387"/>
    </row>
    <row r="125" spans="1:9" ht="15.75">
      <c r="A125" s="387" t="s">
        <v>11</v>
      </c>
      <c r="B125" s="387" t="s">
        <v>12</v>
      </c>
      <c r="C125" s="387" t="s">
        <v>6</v>
      </c>
      <c r="D125" s="387" t="s">
        <v>7</v>
      </c>
      <c r="E125" s="387" t="s">
        <v>9</v>
      </c>
      <c r="F125" s="388" t="s">
        <v>13</v>
      </c>
      <c r="G125" s="387" t="s">
        <v>14</v>
      </c>
      <c r="H125" s="387" t="s">
        <v>15</v>
      </c>
      <c r="I125" s="387" t="s">
        <v>172</v>
      </c>
    </row>
    <row r="126" spans="1:9">
      <c r="A126" s="386" t="str">
        <f>B119</f>
        <v>H200 REC</v>
      </c>
      <c r="B126" s="389">
        <f>B120</f>
        <v>1</v>
      </c>
      <c r="C126" s="386" t="str">
        <f>B121</f>
        <v>H2R</v>
      </c>
      <c r="D126" s="386" t="str">
        <f>B122</f>
        <v>GLO</v>
      </c>
      <c r="E126" s="386" t="str">
        <f>B123</f>
        <v>unit</v>
      </c>
      <c r="F126" s="381"/>
      <c r="G126" s="379" t="s">
        <v>16</v>
      </c>
      <c r="H126" s="386" t="str">
        <f>$B$1</f>
        <v>case1_cut_off</v>
      </c>
      <c r="I126" s="386"/>
    </row>
    <row r="127" spans="1:9">
      <c r="A127" s="386" t="s">
        <v>52</v>
      </c>
      <c r="B127" s="389">
        <f>ev391apos!B127</f>
        <v>1</v>
      </c>
      <c r="C127" s="386" t="s">
        <v>52</v>
      </c>
      <c r="D127" s="386" t="s">
        <v>8</v>
      </c>
      <c r="E127" s="386" t="s">
        <v>9</v>
      </c>
      <c r="F127" s="381"/>
      <c r="G127" s="379" t="s">
        <v>18</v>
      </c>
      <c r="H127" s="386" t="str">
        <f>$B$1</f>
        <v>case1_cut_off</v>
      </c>
      <c r="I127" s="386"/>
    </row>
    <row r="128" spans="1:9">
      <c r="A128" s="386" t="str">
        <f>A267</f>
        <v>autoclave</v>
      </c>
      <c r="B128" s="389">
        <f>ev391apos!B128</f>
        <v>7.1428571428571425E-2</v>
      </c>
      <c r="C128" s="386" t="str">
        <f>C267</f>
        <v>autoclave cycle</v>
      </c>
      <c r="D128" s="386" t="s">
        <v>39</v>
      </c>
      <c r="E128" s="386" t="s">
        <v>9</v>
      </c>
      <c r="F128" s="381"/>
      <c r="G128" s="379" t="s">
        <v>18</v>
      </c>
      <c r="H128" s="386" t="str">
        <f>$B$1</f>
        <v>case1_cut_off</v>
      </c>
      <c r="I128" s="389" t="str">
        <f>ev391apos!I128</f>
        <v>The autoclave can handle 14 boxes</v>
      </c>
    </row>
    <row r="129" spans="1:9">
      <c r="A129" s="386" t="s">
        <v>53</v>
      </c>
      <c r="B129" s="389">
        <f>ev391apos!B129</f>
        <v>-1.0699999999999999E-2</v>
      </c>
      <c r="C129" s="390" t="s">
        <v>54</v>
      </c>
      <c r="D129" s="381" t="s">
        <v>33</v>
      </c>
      <c r="E129" s="381" t="s">
        <v>27</v>
      </c>
      <c r="F129" s="381"/>
      <c r="G129" s="379" t="str">
        <f>[1]ev391cutoff!G108</f>
        <v>technosphere</v>
      </c>
      <c r="H129" s="379" t="s">
        <v>120</v>
      </c>
      <c r="I129" s="379"/>
    </row>
    <row r="130" spans="1:9">
      <c r="A130" s="386" t="s">
        <v>48</v>
      </c>
      <c r="B130" s="389">
        <f>ev391apos!B130</f>
        <v>-1.09E-2</v>
      </c>
      <c r="C130" s="379" t="s">
        <v>49</v>
      </c>
      <c r="D130" s="381" t="s">
        <v>33</v>
      </c>
      <c r="E130" s="381" t="s">
        <v>27</v>
      </c>
      <c r="F130" s="381"/>
      <c r="G130" s="379" t="str">
        <f>[1]ev391cutoff!G109</f>
        <v>technosphere</v>
      </c>
      <c r="H130" s="379" t="s">
        <v>120</v>
      </c>
      <c r="I130" s="379"/>
    </row>
    <row r="131" spans="1:9">
      <c r="A131" s="386" t="s">
        <v>37</v>
      </c>
      <c r="B131" s="389">
        <f>ev391apos!B131</f>
        <v>-2.2063716860624999E-2</v>
      </c>
      <c r="C131" s="379" t="s">
        <v>38</v>
      </c>
      <c r="D131" s="381" t="s">
        <v>39</v>
      </c>
      <c r="E131" s="381" t="s">
        <v>40</v>
      </c>
      <c r="F131" s="381"/>
      <c r="G131" s="379" t="s">
        <v>18</v>
      </c>
      <c r="H131" s="379" t="s">
        <v>120</v>
      </c>
      <c r="I131" s="379"/>
    </row>
    <row r="132" spans="1:9">
      <c r="A132" s="386" t="s">
        <v>41</v>
      </c>
      <c r="B132" s="389">
        <f>ev391apos!B132</f>
        <v>-0.39714690349124998</v>
      </c>
      <c r="C132" s="379" t="s">
        <v>41</v>
      </c>
      <c r="D132" s="381" t="s">
        <v>39</v>
      </c>
      <c r="E132" s="381" t="s">
        <v>42</v>
      </c>
      <c r="F132" s="381"/>
      <c r="G132" s="379" t="s">
        <v>18</v>
      </c>
      <c r="H132" s="386" t="str">
        <f>$B$1</f>
        <v>case1_cut_off</v>
      </c>
      <c r="I132" s="386"/>
    </row>
    <row r="133" spans="1:9">
      <c r="A133" s="386" t="s">
        <v>56</v>
      </c>
      <c r="B133" s="389">
        <f>ev391apos!B133</f>
        <v>-6.0400000000000002E-2</v>
      </c>
      <c r="C133" s="379" t="s">
        <v>57</v>
      </c>
      <c r="D133" s="381" t="s">
        <v>8</v>
      </c>
      <c r="E133" s="381" t="s">
        <v>27</v>
      </c>
      <c r="F133" s="381"/>
      <c r="G133" s="379" t="s">
        <v>18</v>
      </c>
      <c r="H133" s="379" t="s">
        <v>120</v>
      </c>
      <c r="I133" s="379"/>
    </row>
    <row r="134" spans="1:9">
      <c r="A134" s="386" t="s">
        <v>58</v>
      </c>
      <c r="B134" s="389">
        <f>ev391apos!B134</f>
        <v>-6.1799999999999997E-3</v>
      </c>
      <c r="C134" s="379" t="s">
        <v>59</v>
      </c>
      <c r="D134" s="381" t="s">
        <v>60</v>
      </c>
      <c r="E134" s="381" t="s">
        <v>27</v>
      </c>
      <c r="F134" s="381"/>
      <c r="G134" s="379" t="s">
        <v>18</v>
      </c>
      <c r="H134" s="379" t="s">
        <v>120</v>
      </c>
      <c r="I134" s="379"/>
    </row>
    <row r="135" spans="1:9">
      <c r="A135" s="386" t="s">
        <v>61</v>
      </c>
      <c r="B135" s="389">
        <f>ev391apos!B135</f>
        <v>7.2700000000000004E-3</v>
      </c>
      <c r="C135" s="379" t="s">
        <v>62</v>
      </c>
      <c r="D135" s="381" t="s">
        <v>60</v>
      </c>
      <c r="E135" s="381" t="s">
        <v>27</v>
      </c>
      <c r="F135" s="381"/>
      <c r="G135" s="379" t="s">
        <v>18</v>
      </c>
      <c r="H135" s="379" t="s">
        <v>120</v>
      </c>
      <c r="I135" s="379"/>
    </row>
    <row r="136" spans="1:9">
      <c r="A136" s="386" t="s">
        <v>63</v>
      </c>
      <c r="B136" s="389">
        <f>ev391apos!B136</f>
        <v>7.0999999999999994E-2</v>
      </c>
      <c r="C136" s="379" t="s">
        <v>64</v>
      </c>
      <c r="D136" s="381" t="s">
        <v>60</v>
      </c>
      <c r="E136" s="381" t="s">
        <v>27</v>
      </c>
      <c r="F136" s="381"/>
      <c r="G136" s="379" t="s">
        <v>18</v>
      </c>
      <c r="H136" s="379" t="s">
        <v>120</v>
      </c>
      <c r="I136" s="379"/>
    </row>
    <row r="137" spans="1:9">
      <c r="A137" s="386" t="s">
        <v>34</v>
      </c>
      <c r="B137" s="386">
        <f>-ev391apos!B137</f>
        <v>3.16E-3</v>
      </c>
      <c r="C137" s="379" t="s">
        <v>134</v>
      </c>
      <c r="D137" s="381" t="s">
        <v>60</v>
      </c>
      <c r="E137" s="381" t="s">
        <v>27</v>
      </c>
      <c r="F137" s="381"/>
      <c r="G137" s="379" t="s">
        <v>18</v>
      </c>
      <c r="H137" s="379" t="s">
        <v>120</v>
      </c>
      <c r="I137" s="379"/>
    </row>
    <row r="139" spans="1:9" ht="15.75">
      <c r="A139" s="391" t="s">
        <v>4</v>
      </c>
      <c r="B139" s="392" t="s">
        <v>118</v>
      </c>
      <c r="C139" s="393"/>
      <c r="D139" s="394"/>
      <c r="E139" s="393"/>
      <c r="F139" s="395"/>
      <c r="G139" s="393"/>
      <c r="H139" s="393"/>
      <c r="I139" s="393"/>
    </row>
    <row r="140" spans="1:9">
      <c r="A140" s="396" t="s">
        <v>5</v>
      </c>
      <c r="B140" s="397">
        <v>1</v>
      </c>
      <c r="C140" s="393"/>
      <c r="D140" s="393"/>
      <c r="E140" s="393"/>
      <c r="F140" s="395"/>
      <c r="G140" s="393"/>
      <c r="H140" s="393"/>
      <c r="I140" s="393"/>
    </row>
    <row r="141" spans="1:9">
      <c r="A141" s="396" t="s">
        <v>6</v>
      </c>
      <c r="B141" s="398" t="s">
        <v>142</v>
      </c>
      <c r="C141" s="393"/>
      <c r="D141" s="393"/>
      <c r="E141" s="393"/>
      <c r="F141" s="395"/>
      <c r="G141" s="393"/>
      <c r="H141" s="393"/>
      <c r="I141" s="393"/>
    </row>
    <row r="142" spans="1:9">
      <c r="A142" s="396" t="s">
        <v>7</v>
      </c>
      <c r="B142" s="399" t="s">
        <v>8</v>
      </c>
      <c r="C142" s="393"/>
      <c r="D142" s="393"/>
      <c r="E142" s="393"/>
      <c r="F142" s="395"/>
      <c r="G142" s="393"/>
      <c r="H142" s="393"/>
      <c r="I142" s="393"/>
    </row>
    <row r="143" spans="1:9">
      <c r="A143" s="396" t="s">
        <v>9</v>
      </c>
      <c r="B143" s="400" t="s">
        <v>9</v>
      </c>
      <c r="C143" s="393"/>
      <c r="D143" s="393"/>
      <c r="E143" s="393"/>
      <c r="F143" s="395"/>
      <c r="G143" s="393"/>
      <c r="H143" s="393"/>
      <c r="I143" s="393"/>
    </row>
    <row r="144" spans="1:9" ht="15.75">
      <c r="A144" s="401" t="s">
        <v>10</v>
      </c>
      <c r="B144" s="392"/>
      <c r="C144" s="401"/>
      <c r="D144" s="401"/>
      <c r="E144" s="401"/>
      <c r="F144" s="395"/>
      <c r="G144" s="401"/>
      <c r="H144" s="401"/>
      <c r="I144" s="401"/>
    </row>
    <row r="145" spans="1:9" ht="15.75">
      <c r="A145" s="401" t="s">
        <v>11</v>
      </c>
      <c r="B145" s="401" t="s">
        <v>12</v>
      </c>
      <c r="C145" s="401" t="s">
        <v>6</v>
      </c>
      <c r="D145" s="401" t="s">
        <v>7</v>
      </c>
      <c r="E145" s="401" t="s">
        <v>9</v>
      </c>
      <c r="F145" s="402" t="s">
        <v>13</v>
      </c>
      <c r="G145" s="401" t="s">
        <v>14</v>
      </c>
      <c r="H145" s="401" t="s">
        <v>15</v>
      </c>
      <c r="I145" s="401" t="s">
        <v>172</v>
      </c>
    </row>
    <row r="146" spans="1:9">
      <c r="A146" s="400" t="str">
        <f>B139</f>
        <v>H400 REC</v>
      </c>
      <c r="B146" s="403">
        <f>B140</f>
        <v>1</v>
      </c>
      <c r="C146" s="400" t="str">
        <f>B141</f>
        <v>H4R</v>
      </c>
      <c r="D146" s="400" t="str">
        <f>B142</f>
        <v>GLO</v>
      </c>
      <c r="E146" s="400" t="str">
        <f>B143</f>
        <v>unit</v>
      </c>
      <c r="F146" s="395"/>
      <c r="G146" s="393" t="s">
        <v>16</v>
      </c>
      <c r="H146" s="400" t="str">
        <f>$B$1</f>
        <v>case1_cut_off</v>
      </c>
      <c r="I146" s="400"/>
    </row>
    <row r="147" spans="1:9">
      <c r="A147" s="400" t="str">
        <f>A221</f>
        <v>H400</v>
      </c>
      <c r="B147" s="403">
        <f>ev391apos!B147</f>
        <v>1</v>
      </c>
      <c r="C147" s="400" t="str">
        <f>C221</f>
        <v>H400</v>
      </c>
      <c r="D147" s="400" t="s">
        <v>8</v>
      </c>
      <c r="E147" s="400" t="s">
        <v>9</v>
      </c>
      <c r="F147" s="395"/>
      <c r="G147" s="393" t="s">
        <v>18</v>
      </c>
      <c r="H147" s="400" t="str">
        <f>$B$1</f>
        <v>case1_cut_off</v>
      </c>
      <c r="I147" s="400"/>
    </row>
    <row r="148" spans="1:9">
      <c r="A148" s="400" t="str">
        <f>A267</f>
        <v>autoclave</v>
      </c>
      <c r="B148" s="403">
        <f>ev391apos!B148</f>
        <v>0.14285714285714285</v>
      </c>
      <c r="C148" s="400" t="str">
        <f>C267</f>
        <v>autoclave cycle</v>
      </c>
      <c r="D148" s="400" t="s">
        <v>39</v>
      </c>
      <c r="E148" s="400" t="s">
        <v>9</v>
      </c>
      <c r="F148" s="395"/>
      <c r="G148" s="393" t="s">
        <v>18</v>
      </c>
      <c r="H148" s="400" t="str">
        <f>$B$1</f>
        <v>case1_cut_off</v>
      </c>
      <c r="I148" s="403" t="str">
        <f>ev391apos!I148</f>
        <v>The autoclave can handle 7 boxes</v>
      </c>
    </row>
    <row r="149" spans="1:9">
      <c r="A149" s="400" t="s">
        <v>53</v>
      </c>
      <c r="B149" s="403">
        <f>ev391apos!B149</f>
        <v>-3.0300000000000001E-2</v>
      </c>
      <c r="C149" s="393" t="s">
        <v>54</v>
      </c>
      <c r="D149" s="395" t="s">
        <v>33</v>
      </c>
      <c r="E149" s="395" t="s">
        <v>27</v>
      </c>
      <c r="F149" s="395"/>
      <c r="G149" s="393" t="s">
        <v>18</v>
      </c>
      <c r="H149" s="393" t="s">
        <v>120</v>
      </c>
      <c r="I149" s="393"/>
    </row>
    <row r="150" spans="1:9">
      <c r="A150" s="400" t="s">
        <v>48</v>
      </c>
      <c r="B150" s="400">
        <f>ev391apos!B150</f>
        <v>-3.29E-3</v>
      </c>
      <c r="C150" s="393" t="s">
        <v>49</v>
      </c>
      <c r="D150" s="395" t="s">
        <v>33</v>
      </c>
      <c r="E150" s="395" t="str">
        <f>[1]ev391cutoff!E129</f>
        <v>kilogram</v>
      </c>
      <c r="F150" s="395"/>
      <c r="G150" s="393" t="s">
        <v>18</v>
      </c>
      <c r="H150" s="393" t="s">
        <v>120</v>
      </c>
      <c r="I150" s="393"/>
    </row>
    <row r="151" spans="1:9">
      <c r="A151" s="400" t="s">
        <v>37</v>
      </c>
      <c r="B151" s="403">
        <f>ev391apos!B151</f>
        <v>-6.3123074533750004E-2</v>
      </c>
      <c r="C151" s="393" t="s">
        <v>38</v>
      </c>
      <c r="D151" s="395" t="s">
        <v>39</v>
      </c>
      <c r="E151" s="395" t="s">
        <v>40</v>
      </c>
      <c r="F151" s="395"/>
      <c r="G151" s="393" t="s">
        <v>18</v>
      </c>
      <c r="H151" s="393" t="s">
        <v>120</v>
      </c>
      <c r="I151" s="393"/>
    </row>
    <row r="152" spans="1:9">
      <c r="A152" s="400" t="s">
        <v>41</v>
      </c>
      <c r="B152" s="403">
        <f>ev391apos!B152</f>
        <v>-1.1362153416075</v>
      </c>
      <c r="C152" s="393" t="s">
        <v>41</v>
      </c>
      <c r="D152" s="395" t="s">
        <v>39</v>
      </c>
      <c r="E152" s="395" t="s">
        <v>42</v>
      </c>
      <c r="F152" s="395"/>
      <c r="G152" s="393" t="s">
        <v>18</v>
      </c>
      <c r="H152" s="400" t="str">
        <f>$B$1</f>
        <v>case1_cut_off</v>
      </c>
      <c r="I152" s="400"/>
    </row>
    <row r="153" spans="1:9">
      <c r="A153" s="400" t="s">
        <v>56</v>
      </c>
      <c r="B153" s="403">
        <f>ev391apos!B153</f>
        <v>-0.17</v>
      </c>
      <c r="C153" s="393" t="s">
        <v>57</v>
      </c>
      <c r="D153" s="395" t="s">
        <v>8</v>
      </c>
      <c r="E153" s="395" t="s">
        <v>27</v>
      </c>
      <c r="F153" s="395"/>
      <c r="G153" s="393" t="s">
        <v>18</v>
      </c>
      <c r="H153" s="393" t="s">
        <v>120</v>
      </c>
      <c r="I153" s="393"/>
    </row>
    <row r="154" spans="1:9">
      <c r="A154" s="400" t="s">
        <v>58</v>
      </c>
      <c r="B154" s="403">
        <f>ev391apos!B154</f>
        <v>-1.8599999999999998E-2</v>
      </c>
      <c r="C154" s="393" t="s">
        <v>59</v>
      </c>
      <c r="D154" s="395" t="s">
        <v>60</v>
      </c>
      <c r="E154" s="395" t="s">
        <v>27</v>
      </c>
      <c r="F154" s="395"/>
      <c r="G154" s="393" t="s">
        <v>18</v>
      </c>
      <c r="H154" s="393" t="s">
        <v>120</v>
      </c>
      <c r="I154" s="393"/>
    </row>
    <row r="155" spans="1:9">
      <c r="A155" s="400" t="s">
        <v>61</v>
      </c>
      <c r="B155" s="403">
        <f>ev391apos!B155</f>
        <v>2.1899999999999999E-2</v>
      </c>
      <c r="C155" s="393" t="s">
        <v>62</v>
      </c>
      <c r="D155" s="395" t="s">
        <v>60</v>
      </c>
      <c r="E155" s="395" t="s">
        <v>27</v>
      </c>
      <c r="F155" s="395"/>
      <c r="G155" s="393" t="s">
        <v>18</v>
      </c>
      <c r="H155" s="393" t="s">
        <v>120</v>
      </c>
      <c r="I155" s="393"/>
    </row>
    <row r="156" spans="1:9">
      <c r="A156" s="400" t="s">
        <v>63</v>
      </c>
      <c r="B156" s="403">
        <f>ev391apos!B156</f>
        <v>0.2</v>
      </c>
      <c r="C156" s="393" t="s">
        <v>64</v>
      </c>
      <c r="D156" s="395" t="s">
        <v>60</v>
      </c>
      <c r="E156" s="395" t="s">
        <v>27</v>
      </c>
      <c r="F156" s="395"/>
      <c r="G156" s="393" t="s">
        <v>18</v>
      </c>
      <c r="H156" s="393" t="s">
        <v>120</v>
      </c>
      <c r="I156" s="393"/>
    </row>
    <row r="157" spans="1:9">
      <c r="A157" s="400" t="s">
        <v>34</v>
      </c>
      <c r="B157" s="403">
        <f>-ev391apos!B157</f>
        <v>8.9899999999999997E-3</v>
      </c>
      <c r="C157" s="393" t="s">
        <v>134</v>
      </c>
      <c r="D157" s="395" t="s">
        <v>60</v>
      </c>
      <c r="E157" s="395" t="s">
        <v>27</v>
      </c>
      <c r="F157" s="395"/>
      <c r="G157" s="393" t="s">
        <v>18</v>
      </c>
      <c r="H157" s="393" t="s">
        <v>120</v>
      </c>
      <c r="I157" s="393"/>
    </row>
    <row r="159" spans="1:9" ht="15.75">
      <c r="A159" s="404" t="s">
        <v>4</v>
      </c>
      <c r="B159" s="405" t="s">
        <v>45</v>
      </c>
      <c r="C159" s="406"/>
      <c r="D159" s="407"/>
      <c r="E159" s="406"/>
      <c r="F159" s="406"/>
      <c r="G159" s="406"/>
      <c r="H159" s="406"/>
      <c r="I159" s="406"/>
    </row>
    <row r="160" spans="1:9">
      <c r="A160" s="408" t="s">
        <v>5</v>
      </c>
      <c r="B160" s="409">
        <v>1</v>
      </c>
      <c r="C160" s="406"/>
      <c r="D160" s="406"/>
      <c r="E160" s="406"/>
      <c r="F160" s="406"/>
      <c r="G160" s="406"/>
      <c r="H160" s="406"/>
      <c r="I160" s="406"/>
    </row>
    <row r="161" spans="1:9">
      <c r="A161" s="408" t="s">
        <v>6</v>
      </c>
      <c r="B161" s="410" t="s">
        <v>44</v>
      </c>
      <c r="C161" s="406"/>
      <c r="D161" s="406"/>
      <c r="E161" s="406"/>
      <c r="F161" s="406"/>
      <c r="G161" s="406"/>
      <c r="H161" s="406"/>
      <c r="I161" s="406"/>
    </row>
    <row r="162" spans="1:9">
      <c r="A162" s="408" t="s">
        <v>7</v>
      </c>
      <c r="B162" s="411" t="s">
        <v>8</v>
      </c>
      <c r="C162" s="406"/>
      <c r="D162" s="406"/>
      <c r="E162" s="406"/>
      <c r="F162" s="406"/>
      <c r="G162" s="406"/>
      <c r="H162" s="406"/>
      <c r="I162" s="406"/>
    </row>
    <row r="163" spans="1:9">
      <c r="A163" s="408" t="s">
        <v>9</v>
      </c>
      <c r="B163" s="412" t="s">
        <v>9</v>
      </c>
      <c r="C163" s="406"/>
      <c r="D163" s="406"/>
      <c r="E163" s="406"/>
      <c r="F163" s="406"/>
      <c r="G163" s="406"/>
      <c r="H163" s="406"/>
      <c r="I163" s="406"/>
    </row>
    <row r="164" spans="1:9" ht="15.75">
      <c r="A164" s="413" t="s">
        <v>10</v>
      </c>
      <c r="B164" s="405"/>
      <c r="C164" s="413"/>
      <c r="D164" s="413"/>
      <c r="E164" s="413"/>
      <c r="F164" s="413"/>
      <c r="G164" s="413"/>
      <c r="H164" s="413"/>
      <c r="I164" s="413"/>
    </row>
    <row r="165" spans="1:9" ht="15.75">
      <c r="A165" s="413" t="s">
        <v>11</v>
      </c>
      <c r="B165" s="413" t="s">
        <v>12</v>
      </c>
      <c r="C165" s="413" t="s">
        <v>6</v>
      </c>
      <c r="D165" s="413" t="s">
        <v>7</v>
      </c>
      <c r="E165" s="413" t="s">
        <v>9</v>
      </c>
      <c r="F165" s="413" t="s">
        <v>13</v>
      </c>
      <c r="G165" s="413" t="s">
        <v>14</v>
      </c>
      <c r="H165" s="413" t="s">
        <v>15</v>
      </c>
      <c r="I165" s="413" t="s">
        <v>172</v>
      </c>
    </row>
    <row r="166" spans="1:9">
      <c r="A166" s="412" t="s">
        <v>45</v>
      </c>
      <c r="B166" s="414">
        <v>1</v>
      </c>
      <c r="C166" s="412" t="s">
        <v>44</v>
      </c>
      <c r="D166" s="412" t="s">
        <v>8</v>
      </c>
      <c r="E166" s="412" t="s">
        <v>9</v>
      </c>
      <c r="F166" s="412"/>
      <c r="G166" s="412" t="s">
        <v>16</v>
      </c>
      <c r="H166" s="412" t="str">
        <f>$B$1</f>
        <v>case1_cut_off</v>
      </c>
      <c r="I166" s="412"/>
    </row>
    <row r="167" spans="1:9">
      <c r="A167" s="415" t="s">
        <v>144</v>
      </c>
      <c r="B167" s="416">
        <f>ev391apos!B167</f>
        <v>2.2755000000000001</v>
      </c>
      <c r="C167" s="415" t="s">
        <v>130</v>
      </c>
      <c r="D167" s="415" t="s">
        <v>8</v>
      </c>
      <c r="E167" s="415" t="s">
        <v>27</v>
      </c>
      <c r="F167" s="415"/>
      <c r="G167" s="415" t="s">
        <v>18</v>
      </c>
      <c r="H167" s="415" t="s">
        <v>120</v>
      </c>
      <c r="I167" s="415"/>
    </row>
    <row r="168" spans="1:9">
      <c r="A168" s="406" t="s">
        <v>77</v>
      </c>
      <c r="B168" s="416">
        <f>ev391apos!B168</f>
        <v>0.31663799999999998</v>
      </c>
      <c r="C168" s="406" t="s">
        <v>77</v>
      </c>
      <c r="D168" s="406" t="s">
        <v>26</v>
      </c>
      <c r="E168" s="406" t="s">
        <v>78</v>
      </c>
      <c r="F168" s="406"/>
      <c r="G168" s="406" t="s">
        <v>18</v>
      </c>
      <c r="H168" s="406" t="s">
        <v>120</v>
      </c>
      <c r="I168" s="406"/>
    </row>
    <row r="169" spans="1:9">
      <c r="A169" s="406" t="s">
        <v>79</v>
      </c>
      <c r="B169" s="416">
        <f>ev391apos!B169</f>
        <v>2.2755000000000001</v>
      </c>
      <c r="C169" s="406" t="s">
        <v>79</v>
      </c>
      <c r="D169" s="406" t="s">
        <v>26</v>
      </c>
      <c r="E169" s="406" t="s">
        <v>27</v>
      </c>
      <c r="F169" s="406"/>
      <c r="G169" s="406" t="s">
        <v>18</v>
      </c>
      <c r="H169" s="406" t="s">
        <v>120</v>
      </c>
      <c r="I169" s="406"/>
    </row>
    <row r="170" spans="1:9">
      <c r="A170" s="406" t="s">
        <v>80</v>
      </c>
      <c r="B170" s="416">
        <f>ev391apos!B170</f>
        <v>2.2755000000000001</v>
      </c>
      <c r="C170" s="406" t="s">
        <v>80</v>
      </c>
      <c r="D170" s="406" t="s">
        <v>26</v>
      </c>
      <c r="E170" s="406" t="s">
        <v>27</v>
      </c>
      <c r="F170" s="406"/>
      <c r="G170" s="406" t="s">
        <v>18</v>
      </c>
      <c r="H170" s="406" t="s">
        <v>120</v>
      </c>
      <c r="I170" s="406"/>
    </row>
    <row r="171" spans="1:9">
      <c r="A171" s="412" t="str">
        <f>A296</f>
        <v xml:space="preserve">assembly of aluminium container </v>
      </c>
      <c r="B171" s="416">
        <f>ev391apos!B171</f>
        <v>2.2755000000000001</v>
      </c>
      <c r="C171" s="412" t="str">
        <f>C296</f>
        <v>assembly process</v>
      </c>
      <c r="D171" s="412" t="str">
        <f t="shared" ref="D171:E171" si="0">D296</f>
        <v>RER</v>
      </c>
      <c r="E171" s="412" t="str">
        <f t="shared" si="0"/>
        <v>kilogram</v>
      </c>
      <c r="F171" s="412"/>
      <c r="G171" s="412" t="s">
        <v>18</v>
      </c>
      <c r="H171" s="412" t="str">
        <f>$B$1</f>
        <v>case1_cut_off</v>
      </c>
      <c r="I171" s="412"/>
    </row>
    <row r="172" spans="1:9">
      <c r="A172" s="406" t="s">
        <v>81</v>
      </c>
      <c r="B172" s="416">
        <f>ev391apos!B172</f>
        <v>8.1054000000000001E-2</v>
      </c>
      <c r="C172" s="406" t="s">
        <v>82</v>
      </c>
      <c r="D172" s="406" t="s">
        <v>8</v>
      </c>
      <c r="E172" s="406" t="s">
        <v>27</v>
      </c>
      <c r="F172" s="406"/>
      <c r="G172" s="406" t="s">
        <v>18</v>
      </c>
      <c r="H172" s="406" t="s">
        <v>120</v>
      </c>
      <c r="I172" s="406"/>
    </row>
    <row r="173" spans="1:9">
      <c r="A173" s="406" t="s">
        <v>83</v>
      </c>
      <c r="B173" s="416">
        <f>ev391apos!B173</f>
        <v>2.6316899999999999</v>
      </c>
      <c r="C173" s="406" t="s">
        <v>84</v>
      </c>
      <c r="D173" s="406" t="s">
        <v>26</v>
      </c>
      <c r="E173" s="406" t="s">
        <v>85</v>
      </c>
      <c r="F173" s="406"/>
      <c r="G173" s="406" t="s">
        <v>18</v>
      </c>
      <c r="H173" s="406" t="s">
        <v>120</v>
      </c>
      <c r="I173" s="406"/>
    </row>
    <row r="174" spans="1:9">
      <c r="A174" s="406" t="s">
        <v>86</v>
      </c>
      <c r="B174" s="416">
        <f>ev391apos!B174</f>
        <v>5.7969E-2</v>
      </c>
      <c r="C174" s="406" t="s">
        <v>87</v>
      </c>
      <c r="D174" s="406" t="s">
        <v>8</v>
      </c>
      <c r="E174" s="406" t="s">
        <v>85</v>
      </c>
      <c r="F174" s="406"/>
      <c r="G174" s="406" t="s">
        <v>18</v>
      </c>
      <c r="H174" s="406" t="s">
        <v>120</v>
      </c>
      <c r="I174" s="406"/>
    </row>
    <row r="175" spans="1:9">
      <c r="A175" s="406" t="s">
        <v>88</v>
      </c>
      <c r="B175" s="416">
        <f>ev391apos!B175</f>
        <v>0.30318300000000004</v>
      </c>
      <c r="C175" s="406" t="s">
        <v>89</v>
      </c>
      <c r="D175" s="406" t="s">
        <v>26</v>
      </c>
      <c r="E175" s="406" t="s">
        <v>27</v>
      </c>
      <c r="F175" s="406"/>
      <c r="G175" s="406" t="s">
        <v>18</v>
      </c>
      <c r="H175" s="406" t="s">
        <v>120</v>
      </c>
      <c r="I175" s="406"/>
    </row>
    <row r="176" spans="1:9">
      <c r="A176" s="416" t="str">
        <f>ev391apos!A176</f>
        <v>steel production, chromium steel 18/8, hot rolled</v>
      </c>
      <c r="B176" s="416">
        <f>ev391apos!B176</f>
        <v>4.4999999999999998E-2</v>
      </c>
      <c r="C176" s="416" t="str">
        <f>ev391apos!C176</f>
        <v>steel, chromium steel 18/8, hot rolled</v>
      </c>
      <c r="D176" s="416" t="str">
        <f>ev391apos!D176</f>
        <v>RER</v>
      </c>
      <c r="E176" s="416" t="str">
        <f>ev391apos!E176</f>
        <v>kilogram</v>
      </c>
      <c r="F176" s="416"/>
      <c r="G176" s="416" t="str">
        <f>ev391apos!G176</f>
        <v>technosphere</v>
      </c>
      <c r="H176" s="416" t="s">
        <v>120</v>
      </c>
      <c r="I176" s="416"/>
    </row>
    <row r="178" spans="1:9" ht="15.75">
      <c r="A178" s="404" t="s">
        <v>4</v>
      </c>
      <c r="B178" s="405" t="s">
        <v>19</v>
      </c>
      <c r="C178" s="406"/>
      <c r="D178" s="407"/>
      <c r="E178" s="406"/>
      <c r="F178" s="406"/>
      <c r="G178" s="406"/>
      <c r="H178" s="406"/>
      <c r="I178" s="406"/>
    </row>
    <row r="179" spans="1:9">
      <c r="A179" s="408" t="s">
        <v>5</v>
      </c>
      <c r="B179" s="409">
        <v>1</v>
      </c>
      <c r="C179" s="406"/>
      <c r="D179" s="406"/>
      <c r="E179" s="406"/>
      <c r="F179" s="406"/>
      <c r="G179" s="406"/>
      <c r="H179" s="406"/>
      <c r="I179" s="406"/>
    </row>
    <row r="180" spans="1:9">
      <c r="A180" s="408" t="s">
        <v>6</v>
      </c>
      <c r="B180" s="410" t="s">
        <v>20</v>
      </c>
      <c r="C180" s="406"/>
      <c r="D180" s="406"/>
      <c r="E180" s="406"/>
      <c r="F180" s="406"/>
      <c r="G180" s="406"/>
      <c r="H180" s="406"/>
      <c r="I180" s="406"/>
    </row>
    <row r="181" spans="1:9">
      <c r="A181" s="408" t="s">
        <v>7</v>
      </c>
      <c r="B181" s="411" t="s">
        <v>8</v>
      </c>
      <c r="C181" s="406"/>
      <c r="D181" s="406"/>
      <c r="E181" s="406"/>
      <c r="F181" s="406"/>
      <c r="G181" s="406"/>
      <c r="H181" s="406"/>
      <c r="I181" s="406"/>
    </row>
    <row r="182" spans="1:9">
      <c r="A182" s="408" t="s">
        <v>9</v>
      </c>
      <c r="B182" s="412" t="s">
        <v>9</v>
      </c>
      <c r="C182" s="406"/>
      <c r="D182" s="406"/>
      <c r="E182" s="406"/>
      <c r="F182" s="406"/>
      <c r="G182" s="406"/>
      <c r="H182" s="406"/>
      <c r="I182" s="406"/>
    </row>
    <row r="183" spans="1:9" ht="15.75">
      <c r="A183" s="413" t="s">
        <v>10</v>
      </c>
      <c r="B183" s="405"/>
      <c r="C183" s="413"/>
      <c r="D183" s="413"/>
      <c r="E183" s="413"/>
      <c r="F183" s="413"/>
      <c r="G183" s="413"/>
      <c r="H183" s="413"/>
      <c r="I183" s="413"/>
    </row>
    <row r="184" spans="1:9" ht="15.75">
      <c r="A184" s="413" t="s">
        <v>11</v>
      </c>
      <c r="B184" s="413" t="s">
        <v>12</v>
      </c>
      <c r="C184" s="413" t="s">
        <v>6</v>
      </c>
      <c r="D184" s="413" t="s">
        <v>7</v>
      </c>
      <c r="E184" s="413" t="s">
        <v>9</v>
      </c>
      <c r="F184" s="413" t="s">
        <v>13</v>
      </c>
      <c r="G184" s="413" t="s">
        <v>14</v>
      </c>
      <c r="H184" s="413" t="s">
        <v>15</v>
      </c>
      <c r="I184" s="413" t="s">
        <v>172</v>
      </c>
    </row>
    <row r="185" spans="1:9">
      <c r="A185" s="412" t="s">
        <v>19</v>
      </c>
      <c r="B185" s="414">
        <v>1</v>
      </c>
      <c r="C185" s="412" t="s">
        <v>20</v>
      </c>
      <c r="D185" s="412" t="s">
        <v>8</v>
      </c>
      <c r="E185" s="412" t="s">
        <v>9</v>
      </c>
      <c r="F185" s="412"/>
      <c r="G185" s="412" t="s">
        <v>16</v>
      </c>
      <c r="H185" s="412" t="str">
        <f>$B$1</f>
        <v>case1_cut_off</v>
      </c>
      <c r="I185" s="412"/>
    </row>
    <row r="186" spans="1:9">
      <c r="A186" s="412" t="s">
        <v>144</v>
      </c>
      <c r="B186" s="416">
        <f>ev391apos!B186</f>
        <v>3.8385000000000002</v>
      </c>
      <c r="C186" s="412" t="s">
        <v>130</v>
      </c>
      <c r="D186" s="412" t="s">
        <v>8</v>
      </c>
      <c r="E186" s="412" t="s">
        <v>27</v>
      </c>
      <c r="F186" s="412"/>
      <c r="G186" s="412" t="s">
        <v>18</v>
      </c>
      <c r="H186" s="412" t="s">
        <v>120</v>
      </c>
      <c r="I186" s="412"/>
    </row>
    <row r="187" spans="1:9">
      <c r="A187" s="406" t="s">
        <v>77</v>
      </c>
      <c r="B187" s="416">
        <f>ev391apos!B187</f>
        <v>0.55443799999999999</v>
      </c>
      <c r="C187" s="406" t="s">
        <v>77</v>
      </c>
      <c r="D187" s="406" t="s">
        <v>26</v>
      </c>
      <c r="E187" s="406" t="s">
        <v>78</v>
      </c>
      <c r="F187" s="406"/>
      <c r="G187" s="406" t="s">
        <v>18</v>
      </c>
      <c r="H187" s="406" t="s">
        <v>120</v>
      </c>
      <c r="I187" s="406"/>
    </row>
    <row r="188" spans="1:9">
      <c r="A188" s="406" t="s">
        <v>79</v>
      </c>
      <c r="B188" s="416">
        <f>ev391apos!B188</f>
        <v>3.8385000000000002</v>
      </c>
      <c r="C188" s="406" t="s">
        <v>79</v>
      </c>
      <c r="D188" s="406" t="s">
        <v>26</v>
      </c>
      <c r="E188" s="406" t="s">
        <v>27</v>
      </c>
      <c r="F188" s="406"/>
      <c r="G188" s="406" t="s">
        <v>18</v>
      </c>
      <c r="H188" s="406" t="s">
        <v>120</v>
      </c>
      <c r="I188" s="406"/>
    </row>
    <row r="189" spans="1:9">
      <c r="A189" s="406" t="s">
        <v>80</v>
      </c>
      <c r="B189" s="416">
        <f>ev391apos!B189</f>
        <v>3.8385000000000002</v>
      </c>
      <c r="C189" s="406" t="s">
        <v>80</v>
      </c>
      <c r="D189" s="406" t="s">
        <v>26</v>
      </c>
      <c r="E189" s="406" t="s">
        <v>27</v>
      </c>
      <c r="F189" s="406"/>
      <c r="G189" s="406" t="s">
        <v>18</v>
      </c>
      <c r="H189" s="406" t="s">
        <v>120</v>
      </c>
      <c r="I189" s="406"/>
    </row>
    <row r="190" spans="1:9">
      <c r="A190" s="412" t="str">
        <f>A296</f>
        <v xml:space="preserve">assembly of aluminium container </v>
      </c>
      <c r="B190" s="416">
        <f>ev391apos!B190</f>
        <v>3.8385000000000002</v>
      </c>
      <c r="C190" s="412" t="str">
        <f>C296</f>
        <v>assembly process</v>
      </c>
      <c r="D190" s="412" t="str">
        <f t="shared" ref="D190:E190" si="1">D296</f>
        <v>RER</v>
      </c>
      <c r="E190" s="412" t="str">
        <f t="shared" si="1"/>
        <v>kilogram</v>
      </c>
      <c r="F190" s="412"/>
      <c r="G190" s="412" t="s">
        <v>18</v>
      </c>
      <c r="H190" s="412" t="str">
        <f>$B$1</f>
        <v>case1_cut_off</v>
      </c>
      <c r="I190" s="412"/>
    </row>
    <row r="191" spans="1:9">
      <c r="A191" s="406" t="s">
        <v>81</v>
      </c>
      <c r="B191" s="416">
        <f>ev391apos!B191</f>
        <v>0.162108</v>
      </c>
      <c r="C191" s="406" t="s">
        <v>82</v>
      </c>
      <c r="D191" s="406" t="s">
        <v>8</v>
      </c>
      <c r="E191" s="406" t="s">
        <v>27</v>
      </c>
      <c r="F191" s="406"/>
      <c r="G191" s="406" t="s">
        <v>18</v>
      </c>
      <c r="H191" s="406" t="s">
        <v>120</v>
      </c>
      <c r="I191" s="406"/>
    </row>
    <row r="192" spans="1:9">
      <c r="A192" s="406" t="s">
        <v>83</v>
      </c>
      <c r="B192" s="416">
        <f>ev391apos!B192</f>
        <v>4.4066700000000001</v>
      </c>
      <c r="C192" s="406" t="s">
        <v>84</v>
      </c>
      <c r="D192" s="406" t="s">
        <v>26</v>
      </c>
      <c r="E192" s="406" t="s">
        <v>85</v>
      </c>
      <c r="F192" s="406"/>
      <c r="G192" s="406" t="s">
        <v>18</v>
      </c>
      <c r="H192" s="406" t="s">
        <v>120</v>
      </c>
      <c r="I192" s="406"/>
    </row>
    <row r="193" spans="1:9">
      <c r="A193" s="406" t="s">
        <v>86</v>
      </c>
      <c r="B193" s="416">
        <f>ev391apos!B193</f>
        <v>9.7470000000000001E-2</v>
      </c>
      <c r="C193" s="406" t="s">
        <v>87</v>
      </c>
      <c r="D193" s="406" t="s">
        <v>8</v>
      </c>
      <c r="E193" s="406" t="s">
        <v>85</v>
      </c>
      <c r="F193" s="406"/>
      <c r="G193" s="406" t="s">
        <v>18</v>
      </c>
      <c r="H193" s="406" t="s">
        <v>120</v>
      </c>
      <c r="I193" s="406"/>
    </row>
    <row r="194" spans="1:9">
      <c r="A194" s="406" t="s">
        <v>88</v>
      </c>
      <c r="B194" s="416">
        <f>ev391apos!B194</f>
        <v>0.50735700000000006</v>
      </c>
      <c r="C194" s="406" t="s">
        <v>89</v>
      </c>
      <c r="D194" s="406" t="s">
        <v>26</v>
      </c>
      <c r="E194" s="406" t="s">
        <v>27</v>
      </c>
      <c r="F194" s="406"/>
      <c r="G194" s="406" t="s">
        <v>18</v>
      </c>
      <c r="H194" s="406" t="s">
        <v>120</v>
      </c>
      <c r="I194" s="406"/>
    </row>
    <row r="195" spans="1:9">
      <c r="A195" s="416" t="str">
        <f>ev391apos!A195</f>
        <v>steel production, chromium steel 18/8, hot rolled</v>
      </c>
      <c r="B195" s="416">
        <f>ev391apos!B195</f>
        <v>4.4999999999999998E-2</v>
      </c>
      <c r="C195" s="416" t="str">
        <f>ev391apos!C195</f>
        <v>steel, chromium steel 18/8, hot rolled</v>
      </c>
      <c r="D195" s="416" t="str">
        <f>ev391apos!D195</f>
        <v>RER</v>
      </c>
      <c r="E195" s="416" t="str">
        <f>ev391apos!E195</f>
        <v>kilogram</v>
      </c>
      <c r="F195" s="416"/>
      <c r="G195" s="416" t="str">
        <f>ev391apos!G195</f>
        <v>technosphere</v>
      </c>
      <c r="H195" s="416" t="str">
        <f>ev391apos!H195</f>
        <v>ev391apos</v>
      </c>
      <c r="I195" s="416"/>
    </row>
    <row r="197" spans="1:9" ht="15.75">
      <c r="A197" s="404" t="s">
        <v>4</v>
      </c>
      <c r="B197" s="405" t="s">
        <v>52</v>
      </c>
      <c r="C197" s="406"/>
      <c r="D197" s="407"/>
      <c r="E197" s="406"/>
      <c r="F197" s="406"/>
      <c r="G197" s="406"/>
      <c r="H197" s="406"/>
      <c r="I197" s="406"/>
    </row>
    <row r="198" spans="1:9">
      <c r="A198" s="408" t="s">
        <v>5</v>
      </c>
      <c r="B198" s="409">
        <v>1</v>
      </c>
      <c r="C198" s="406"/>
      <c r="D198" s="406"/>
      <c r="E198" s="406"/>
      <c r="F198" s="406"/>
      <c r="G198" s="406"/>
      <c r="H198" s="406"/>
      <c r="I198" s="406"/>
    </row>
    <row r="199" spans="1:9">
      <c r="A199" s="408" t="s">
        <v>6</v>
      </c>
      <c r="B199" s="410" t="s">
        <v>52</v>
      </c>
      <c r="C199" s="406"/>
      <c r="D199" s="406"/>
      <c r="E199" s="406"/>
      <c r="F199" s="406"/>
      <c r="G199" s="406"/>
      <c r="H199" s="406"/>
      <c r="I199" s="406"/>
    </row>
    <row r="200" spans="1:9">
      <c r="A200" s="408" t="s">
        <v>7</v>
      </c>
      <c r="B200" s="411" t="s">
        <v>8</v>
      </c>
      <c r="C200" s="406"/>
      <c r="D200" s="406"/>
      <c r="E200" s="406"/>
      <c r="F200" s="406"/>
      <c r="G200" s="406"/>
      <c r="H200" s="406"/>
      <c r="I200" s="406"/>
    </row>
    <row r="201" spans="1:9">
      <c r="A201" s="408" t="s">
        <v>9</v>
      </c>
      <c r="B201" s="412" t="s">
        <v>9</v>
      </c>
      <c r="C201" s="406"/>
      <c r="D201" s="406"/>
      <c r="E201" s="406"/>
      <c r="F201" s="406"/>
      <c r="G201" s="406"/>
      <c r="H201" s="406"/>
      <c r="I201" s="406"/>
    </row>
    <row r="202" spans="1:9" ht="15.75">
      <c r="A202" s="413" t="s">
        <v>10</v>
      </c>
      <c r="B202" s="405"/>
      <c r="C202" s="413"/>
      <c r="D202" s="413"/>
      <c r="E202" s="413"/>
      <c r="F202" s="413"/>
      <c r="G202" s="413"/>
      <c r="H202" s="413"/>
      <c r="I202" s="413"/>
    </row>
    <row r="203" spans="1:9" ht="15.75">
      <c r="A203" s="413" t="s">
        <v>11</v>
      </c>
      <c r="B203" s="413" t="s">
        <v>12</v>
      </c>
      <c r="C203" s="413" t="s">
        <v>6</v>
      </c>
      <c r="D203" s="413" t="s">
        <v>7</v>
      </c>
      <c r="E203" s="413" t="s">
        <v>9</v>
      </c>
      <c r="F203" s="413" t="s">
        <v>13</v>
      </c>
      <c r="G203" s="413" t="s">
        <v>14</v>
      </c>
      <c r="H203" s="413" t="s">
        <v>15</v>
      </c>
      <c r="I203" s="413" t="s">
        <v>172</v>
      </c>
    </row>
    <row r="204" spans="1:9">
      <c r="A204" s="412" t="s">
        <v>52</v>
      </c>
      <c r="B204" s="414">
        <v>1</v>
      </c>
      <c r="C204" s="412" t="s">
        <v>52</v>
      </c>
      <c r="D204" s="412" t="s">
        <v>8</v>
      </c>
      <c r="E204" s="412" t="s">
        <v>9</v>
      </c>
      <c r="F204" s="412"/>
      <c r="G204" s="412" t="s">
        <v>16</v>
      </c>
      <c r="H204" s="412" t="str">
        <f>$B$1</f>
        <v>case1_cut_off</v>
      </c>
      <c r="I204" s="412"/>
    </row>
    <row r="205" spans="1:9">
      <c r="A205" s="406" t="s">
        <v>90</v>
      </c>
      <c r="B205" s="414">
        <v>6.3E-2</v>
      </c>
      <c r="C205" s="406" t="s">
        <v>91</v>
      </c>
      <c r="D205" s="406" t="s">
        <v>8</v>
      </c>
      <c r="E205" s="406" t="s">
        <v>27</v>
      </c>
      <c r="F205" s="406"/>
      <c r="G205" s="406" t="s">
        <v>18</v>
      </c>
      <c r="H205" s="406" t="s">
        <v>120</v>
      </c>
      <c r="I205" s="406"/>
    </row>
    <row r="206" spans="1:9">
      <c r="A206" s="406" t="s">
        <v>90</v>
      </c>
      <c r="B206" s="412">
        <v>8.0000000000000002E-3</v>
      </c>
      <c r="C206" s="406" t="s">
        <v>91</v>
      </c>
      <c r="D206" s="406" t="s">
        <v>8</v>
      </c>
      <c r="E206" s="406" t="s">
        <v>27</v>
      </c>
      <c r="F206" s="406"/>
      <c r="G206" s="406" t="s">
        <v>18</v>
      </c>
      <c r="H206" s="406" t="s">
        <v>120</v>
      </c>
      <c r="I206" s="406"/>
    </row>
    <row r="207" spans="1:9">
      <c r="A207" s="406" t="s">
        <v>92</v>
      </c>
      <c r="B207" s="412">
        <v>7.2700000000000004E-3</v>
      </c>
      <c r="C207" s="406" t="s">
        <v>93</v>
      </c>
      <c r="D207" s="406" t="s">
        <v>26</v>
      </c>
      <c r="E207" s="406" t="s">
        <v>27</v>
      </c>
      <c r="F207" s="406"/>
      <c r="G207" s="406" t="s">
        <v>18</v>
      </c>
      <c r="H207" s="406" t="s">
        <v>120</v>
      </c>
      <c r="I207" s="406"/>
    </row>
    <row r="208" spans="1:9">
      <c r="A208" s="406" t="s">
        <v>88</v>
      </c>
      <c r="B208" s="412">
        <v>2.8E-3</v>
      </c>
      <c r="C208" s="406" t="s">
        <v>89</v>
      </c>
      <c r="D208" s="406" t="s">
        <v>26</v>
      </c>
      <c r="E208" s="406" t="s">
        <v>27</v>
      </c>
      <c r="F208" s="406"/>
      <c r="G208" s="406" t="s">
        <v>18</v>
      </c>
      <c r="H208" s="406" t="s">
        <v>120</v>
      </c>
      <c r="I208" s="406"/>
    </row>
    <row r="209" spans="1:9">
      <c r="A209" s="406" t="s">
        <v>83</v>
      </c>
      <c r="B209" s="412">
        <v>2.5999999999999998E-5</v>
      </c>
      <c r="C209" s="406" t="s">
        <v>84</v>
      </c>
      <c r="D209" s="406" t="s">
        <v>26</v>
      </c>
      <c r="E209" s="406" t="s">
        <v>85</v>
      </c>
      <c r="F209" s="406"/>
      <c r="G209" s="406" t="s">
        <v>18</v>
      </c>
      <c r="H209" s="406" t="s">
        <v>120</v>
      </c>
      <c r="I209" s="406"/>
    </row>
    <row r="210" spans="1:9">
      <c r="A210" s="406" t="s">
        <v>94</v>
      </c>
      <c r="B210" s="412">
        <v>1.8100000000000001E-4</v>
      </c>
      <c r="C210" s="406" t="s">
        <v>95</v>
      </c>
      <c r="D210" s="406" t="s">
        <v>96</v>
      </c>
      <c r="E210" s="406" t="s">
        <v>85</v>
      </c>
      <c r="F210" s="406"/>
      <c r="G210" s="406" t="s">
        <v>18</v>
      </c>
      <c r="H210" s="406" t="s">
        <v>120</v>
      </c>
      <c r="I210" s="406"/>
    </row>
    <row r="211" spans="1:9">
      <c r="A211" s="406" t="s">
        <v>86</v>
      </c>
      <c r="B211" s="412">
        <v>3.3300000000000001E-3</v>
      </c>
      <c r="C211" s="406" t="s">
        <v>87</v>
      </c>
      <c r="D211" s="406" t="s">
        <v>8</v>
      </c>
      <c r="E211" s="406" t="s">
        <v>85</v>
      </c>
      <c r="F211" s="406"/>
      <c r="G211" s="406" t="s">
        <v>18</v>
      </c>
      <c r="H211" s="406" t="s">
        <v>120</v>
      </c>
      <c r="I211" s="406"/>
    </row>
    <row r="212" spans="1:9">
      <c r="A212" s="406" t="s">
        <v>83</v>
      </c>
      <c r="B212" s="412">
        <v>4.1300000000000001E-5</v>
      </c>
      <c r="C212" s="406" t="s">
        <v>84</v>
      </c>
      <c r="D212" s="406" t="s">
        <v>26</v>
      </c>
      <c r="E212" s="406" t="s">
        <v>85</v>
      </c>
      <c r="F212" s="406"/>
      <c r="G212" s="406" t="s">
        <v>18</v>
      </c>
      <c r="H212" s="406" t="s">
        <v>120</v>
      </c>
      <c r="I212" s="406"/>
    </row>
    <row r="214" spans="1:9" ht="15.75">
      <c r="A214" s="404" t="s">
        <v>4</v>
      </c>
      <c r="B214" s="405" t="s">
        <v>65</v>
      </c>
      <c r="C214" s="406"/>
      <c r="D214" s="407"/>
      <c r="E214" s="406"/>
      <c r="F214" s="406"/>
      <c r="G214" s="406"/>
      <c r="H214" s="406"/>
      <c r="I214" s="406"/>
    </row>
    <row r="215" spans="1:9">
      <c r="A215" s="408" t="s">
        <v>5</v>
      </c>
      <c r="B215" s="409">
        <v>1</v>
      </c>
      <c r="C215" s="406"/>
      <c r="D215" s="406"/>
      <c r="E215" s="406"/>
      <c r="F215" s="406"/>
      <c r="G215" s="406"/>
      <c r="H215" s="406"/>
      <c r="I215" s="406"/>
    </row>
    <row r="216" spans="1:9">
      <c r="A216" s="408" t="s">
        <v>6</v>
      </c>
      <c r="B216" s="410" t="s">
        <v>65</v>
      </c>
      <c r="C216" s="406"/>
      <c r="D216" s="406"/>
      <c r="E216" s="406"/>
      <c r="F216" s="406"/>
      <c r="G216" s="406"/>
      <c r="H216" s="406"/>
      <c r="I216" s="406"/>
    </row>
    <row r="217" spans="1:9">
      <c r="A217" s="408" t="s">
        <v>7</v>
      </c>
      <c r="B217" s="411" t="s">
        <v>8</v>
      </c>
      <c r="C217" s="406"/>
      <c r="D217" s="406"/>
      <c r="E217" s="406"/>
      <c r="F217" s="406"/>
      <c r="G217" s="406"/>
      <c r="H217" s="406"/>
      <c r="I217" s="406"/>
    </row>
    <row r="218" spans="1:9">
      <c r="A218" s="408" t="s">
        <v>9</v>
      </c>
      <c r="B218" s="412" t="s">
        <v>9</v>
      </c>
      <c r="C218" s="406"/>
      <c r="D218" s="406"/>
      <c r="E218" s="406"/>
      <c r="F218" s="406"/>
      <c r="G218" s="406"/>
      <c r="H218" s="406"/>
      <c r="I218" s="406"/>
    </row>
    <row r="219" spans="1:9" ht="15.75">
      <c r="A219" s="413" t="s">
        <v>10</v>
      </c>
      <c r="B219" s="405"/>
      <c r="C219" s="413"/>
      <c r="D219" s="413"/>
      <c r="E219" s="413"/>
      <c r="F219" s="413"/>
      <c r="G219" s="413"/>
      <c r="H219" s="413"/>
      <c r="I219" s="413"/>
    </row>
    <row r="220" spans="1:9" ht="15.75">
      <c r="A220" s="413" t="s">
        <v>11</v>
      </c>
      <c r="B220" s="413" t="s">
        <v>12</v>
      </c>
      <c r="C220" s="413" t="s">
        <v>6</v>
      </c>
      <c r="D220" s="413" t="s">
        <v>7</v>
      </c>
      <c r="E220" s="413" t="s">
        <v>9</v>
      </c>
      <c r="F220" s="413" t="s">
        <v>13</v>
      </c>
      <c r="G220" s="413" t="s">
        <v>14</v>
      </c>
      <c r="H220" s="413" t="s">
        <v>15</v>
      </c>
      <c r="I220" s="413" t="s">
        <v>172</v>
      </c>
    </row>
    <row r="221" spans="1:9">
      <c r="A221" s="412" t="s">
        <v>65</v>
      </c>
      <c r="B221" s="414">
        <v>1</v>
      </c>
      <c r="C221" s="412" t="s">
        <v>65</v>
      </c>
      <c r="D221" s="412" t="s">
        <v>8</v>
      </c>
      <c r="E221" s="412" t="s">
        <v>9</v>
      </c>
      <c r="F221" s="412"/>
      <c r="G221" s="412" t="s">
        <v>16</v>
      </c>
      <c r="H221" s="412" t="str">
        <f>$B$1</f>
        <v>case1_cut_off</v>
      </c>
      <c r="I221" s="412"/>
    </row>
    <row r="222" spans="1:9">
      <c r="A222" s="406" t="s">
        <v>90</v>
      </c>
      <c r="B222" s="406">
        <v>0.19</v>
      </c>
      <c r="C222" s="406" t="s">
        <v>91</v>
      </c>
      <c r="D222" s="406" t="s">
        <v>8</v>
      </c>
      <c r="E222" s="406" t="s">
        <v>27</v>
      </c>
      <c r="F222" s="406"/>
      <c r="G222" s="406" t="s">
        <v>18</v>
      </c>
      <c r="H222" s="406" t="s">
        <v>120</v>
      </c>
      <c r="I222" s="406"/>
    </row>
    <row r="223" spans="1:9">
      <c r="A223" s="406" t="s">
        <v>90</v>
      </c>
      <c r="B223" s="414">
        <v>1.2E-2</v>
      </c>
      <c r="C223" s="406" t="s">
        <v>91</v>
      </c>
      <c r="D223" s="406" t="s">
        <v>8</v>
      </c>
      <c r="E223" s="406" t="s">
        <v>27</v>
      </c>
      <c r="F223" s="406"/>
      <c r="G223" s="406" t="s">
        <v>18</v>
      </c>
      <c r="H223" s="406" t="s">
        <v>120</v>
      </c>
      <c r="I223" s="406"/>
    </row>
    <row r="224" spans="1:9">
      <c r="A224" s="406" t="s">
        <v>92</v>
      </c>
      <c r="B224" s="412">
        <v>2.1899999999999999E-2</v>
      </c>
      <c r="C224" s="406" t="s">
        <v>93</v>
      </c>
      <c r="D224" s="406" t="s">
        <v>26</v>
      </c>
      <c r="E224" s="406" t="s">
        <v>27</v>
      </c>
      <c r="F224" s="406"/>
      <c r="G224" s="406" t="s">
        <v>18</v>
      </c>
      <c r="H224" s="406" t="s">
        <v>120</v>
      </c>
      <c r="I224" s="406"/>
    </row>
    <row r="225" spans="1:9">
      <c r="A225" s="406" t="s">
        <v>88</v>
      </c>
      <c r="B225" s="412">
        <v>8.4499999999999992E-3</v>
      </c>
      <c r="C225" s="406" t="s">
        <v>89</v>
      </c>
      <c r="D225" s="406" t="s">
        <v>26</v>
      </c>
      <c r="E225" s="406" t="s">
        <v>27</v>
      </c>
      <c r="F225" s="406"/>
      <c r="G225" s="406" t="s">
        <v>18</v>
      </c>
      <c r="H225" s="406" t="s">
        <v>120</v>
      </c>
      <c r="I225" s="406"/>
    </row>
    <row r="226" spans="1:9">
      <c r="A226" s="406" t="s">
        <v>83</v>
      </c>
      <c r="B226" s="412">
        <v>7.8399999999999995E-5</v>
      </c>
      <c r="C226" s="406" t="s">
        <v>84</v>
      </c>
      <c r="D226" s="406" t="s">
        <v>26</v>
      </c>
      <c r="E226" s="406" t="s">
        <v>85</v>
      </c>
      <c r="F226" s="406"/>
      <c r="G226" s="406" t="s">
        <v>18</v>
      </c>
      <c r="H226" s="406" t="s">
        <v>120</v>
      </c>
      <c r="I226" s="406"/>
    </row>
    <row r="227" spans="1:9">
      <c r="A227" s="406" t="s">
        <v>94</v>
      </c>
      <c r="B227" s="412">
        <v>5.4600000000000004E-4</v>
      </c>
      <c r="C227" s="406" t="s">
        <v>95</v>
      </c>
      <c r="D227" s="406" t="s">
        <v>96</v>
      </c>
      <c r="E227" s="406" t="s">
        <v>85</v>
      </c>
      <c r="F227" s="406"/>
      <c r="G227" s="406" t="s">
        <v>18</v>
      </c>
      <c r="H227" s="406" t="s">
        <v>120</v>
      </c>
      <c r="I227" s="406"/>
    </row>
    <row r="228" spans="1:9">
      <c r="A228" s="406" t="s">
        <v>86</v>
      </c>
      <c r="B228" s="412">
        <v>1.01E-2</v>
      </c>
      <c r="C228" s="406" t="s">
        <v>87</v>
      </c>
      <c r="D228" s="406" t="s">
        <v>8</v>
      </c>
      <c r="E228" s="406" t="s">
        <v>85</v>
      </c>
      <c r="F228" s="406"/>
      <c r="G228" s="406" t="s">
        <v>18</v>
      </c>
      <c r="H228" s="406" t="s">
        <v>120</v>
      </c>
      <c r="I228" s="406"/>
    </row>
    <row r="229" spans="1:9">
      <c r="A229" s="406" t="s">
        <v>83</v>
      </c>
      <c r="B229" s="412">
        <v>1.2400000000000001E-4</v>
      </c>
      <c r="C229" s="406" t="s">
        <v>84</v>
      </c>
      <c r="D229" s="406" t="s">
        <v>26</v>
      </c>
      <c r="E229" s="406" t="s">
        <v>85</v>
      </c>
      <c r="F229" s="406"/>
      <c r="G229" s="406" t="s">
        <v>18</v>
      </c>
      <c r="H229" s="406" t="s">
        <v>120</v>
      </c>
      <c r="I229" s="406"/>
    </row>
    <row r="231" spans="1:9" ht="15.75">
      <c r="A231" s="404" t="s">
        <v>4</v>
      </c>
      <c r="B231" s="405" t="s">
        <v>21</v>
      </c>
      <c r="C231" s="406"/>
      <c r="D231" s="407"/>
      <c r="E231" s="406"/>
      <c r="F231" s="406"/>
      <c r="G231" s="406"/>
      <c r="H231" s="406"/>
      <c r="I231" s="406"/>
    </row>
    <row r="232" spans="1:9">
      <c r="A232" s="408" t="s">
        <v>5</v>
      </c>
      <c r="B232" s="409">
        <v>1</v>
      </c>
      <c r="C232" s="406"/>
      <c r="D232" s="406"/>
      <c r="E232" s="406"/>
      <c r="F232" s="406"/>
      <c r="G232" s="406"/>
      <c r="H232" s="406"/>
      <c r="I232" s="406"/>
    </row>
    <row r="233" spans="1:9">
      <c r="A233" s="408" t="s">
        <v>6</v>
      </c>
      <c r="B233" s="410" t="s">
        <v>149</v>
      </c>
      <c r="C233" s="406"/>
      <c r="D233" s="406"/>
      <c r="E233" s="406"/>
      <c r="F233" s="406"/>
      <c r="G233" s="406"/>
      <c r="H233" s="406"/>
      <c r="I233" s="406"/>
    </row>
    <row r="234" spans="1:9">
      <c r="A234" s="408" t="s">
        <v>7</v>
      </c>
      <c r="B234" s="411" t="s">
        <v>39</v>
      </c>
      <c r="C234" s="406"/>
      <c r="D234" s="406"/>
      <c r="E234" s="406"/>
      <c r="F234" s="406"/>
      <c r="G234" s="406"/>
      <c r="H234" s="406"/>
      <c r="I234" s="406"/>
    </row>
    <row r="235" spans="1:9">
      <c r="A235" s="408" t="s">
        <v>9</v>
      </c>
      <c r="B235" s="412" t="s">
        <v>9</v>
      </c>
      <c r="C235" s="406"/>
      <c r="D235" s="406"/>
      <c r="E235" s="406"/>
      <c r="F235" s="406"/>
      <c r="G235" s="406"/>
      <c r="H235" s="406"/>
      <c r="I235" s="406"/>
    </row>
    <row r="236" spans="1:9" ht="15.75">
      <c r="A236" s="413" t="s">
        <v>10</v>
      </c>
      <c r="B236" s="405"/>
      <c r="C236" s="413"/>
      <c r="D236" s="413"/>
      <c r="E236" s="413"/>
      <c r="F236" s="413"/>
      <c r="G236" s="413"/>
      <c r="H236" s="413"/>
      <c r="I236" s="413"/>
    </row>
    <row r="237" spans="1:9" ht="15.75">
      <c r="A237" s="413" t="s">
        <v>11</v>
      </c>
      <c r="B237" s="413" t="s">
        <v>12</v>
      </c>
      <c r="C237" s="413" t="s">
        <v>6</v>
      </c>
      <c r="D237" s="413" t="s">
        <v>7</v>
      </c>
      <c r="E237" s="413" t="s">
        <v>9</v>
      </c>
      <c r="F237" s="413" t="s">
        <v>13</v>
      </c>
      <c r="G237" s="413" t="s">
        <v>14</v>
      </c>
      <c r="H237" s="413" t="s">
        <v>15</v>
      </c>
      <c r="I237" s="413" t="s">
        <v>172</v>
      </c>
    </row>
    <row r="238" spans="1:9">
      <c r="A238" s="412" t="s">
        <v>21</v>
      </c>
      <c r="B238" s="414">
        <v>1</v>
      </c>
      <c r="C238" s="412" t="s">
        <v>149</v>
      </c>
      <c r="D238" s="412" t="s">
        <v>39</v>
      </c>
      <c r="E238" s="412" t="s">
        <v>9</v>
      </c>
      <c r="F238" s="412"/>
      <c r="G238" s="412" t="s">
        <v>16</v>
      </c>
      <c r="H238" s="412" t="str">
        <f>$B$1</f>
        <v>case1_cut_off</v>
      </c>
      <c r="I238" s="412"/>
    </row>
    <row r="239" spans="1:9">
      <c r="A239" s="406" t="s">
        <v>97</v>
      </c>
      <c r="B239" s="412">
        <v>5.1999999999999998E-3</v>
      </c>
      <c r="C239" s="417" t="s">
        <v>98</v>
      </c>
      <c r="D239" s="406" t="s">
        <v>26</v>
      </c>
      <c r="E239" s="406" t="s">
        <v>27</v>
      </c>
      <c r="F239" s="406"/>
      <c r="G239" s="406" t="s">
        <v>18</v>
      </c>
      <c r="H239" s="406" t="s">
        <v>120</v>
      </c>
      <c r="I239" s="406"/>
    </row>
    <row r="240" spans="1:9">
      <c r="A240" s="418" t="s">
        <v>69</v>
      </c>
      <c r="B240" s="414">
        <v>15</v>
      </c>
      <c r="C240" s="417" t="s">
        <v>70</v>
      </c>
      <c r="D240" s="406" t="s">
        <v>39</v>
      </c>
      <c r="E240" s="406" t="s">
        <v>40</v>
      </c>
      <c r="F240" s="406"/>
      <c r="G240" s="406" t="s">
        <v>18</v>
      </c>
      <c r="H240" s="406" t="s">
        <v>120</v>
      </c>
      <c r="I240" s="406"/>
    </row>
    <row r="241" spans="1:12">
      <c r="A241" s="418" t="s">
        <v>99</v>
      </c>
      <c r="B241" s="419">
        <v>70</v>
      </c>
      <c r="C241" s="406" t="s">
        <v>100</v>
      </c>
      <c r="D241" s="418" t="s">
        <v>60</v>
      </c>
      <c r="E241" s="418" t="s">
        <v>27</v>
      </c>
      <c r="F241" s="418"/>
      <c r="G241" s="418" t="s">
        <v>18</v>
      </c>
      <c r="H241" s="418" t="s">
        <v>120</v>
      </c>
      <c r="I241" s="418"/>
    </row>
    <row r="242" spans="1:12">
      <c r="A242" s="418" t="s">
        <v>101</v>
      </c>
      <c r="B242" s="419">
        <v>140</v>
      </c>
      <c r="C242" s="406" t="s">
        <v>102</v>
      </c>
      <c r="D242" s="418" t="s">
        <v>26</v>
      </c>
      <c r="E242" s="418" t="s">
        <v>27</v>
      </c>
      <c r="F242" s="418"/>
      <c r="G242" s="418" t="s">
        <v>18</v>
      </c>
      <c r="H242" s="418" t="s">
        <v>120</v>
      </c>
      <c r="I242" s="418"/>
    </row>
    <row r="243" spans="1:12">
      <c r="A243" s="418" t="s">
        <v>103</v>
      </c>
      <c r="B243" s="419">
        <v>-0.21</v>
      </c>
      <c r="C243" s="406" t="s">
        <v>104</v>
      </c>
      <c r="D243" s="418" t="s">
        <v>60</v>
      </c>
      <c r="E243" s="418" t="s">
        <v>105</v>
      </c>
      <c r="F243" s="418"/>
      <c r="G243" s="418" t="s">
        <v>18</v>
      </c>
      <c r="H243" s="418" t="s">
        <v>120</v>
      </c>
      <c r="I243" s="418"/>
    </row>
    <row r="245" spans="1:12" ht="15.75">
      <c r="A245" s="404" t="s">
        <v>4</v>
      </c>
      <c r="B245" s="405" t="s">
        <v>106</v>
      </c>
      <c r="C245" s="406"/>
      <c r="D245" s="407"/>
      <c r="E245" s="406"/>
      <c r="F245" s="406"/>
      <c r="G245" s="406"/>
      <c r="H245" s="406"/>
      <c r="I245" s="406"/>
    </row>
    <row r="246" spans="1:12">
      <c r="A246" s="408" t="s">
        <v>5</v>
      </c>
      <c r="B246" s="409">
        <v>1</v>
      </c>
      <c r="C246" s="406"/>
      <c r="D246" s="406"/>
      <c r="E246" s="406"/>
      <c r="F246" s="406"/>
      <c r="G246" s="406"/>
      <c r="H246" s="406"/>
      <c r="I246" s="406"/>
    </row>
    <row r="247" spans="1:12">
      <c r="A247" s="408" t="s">
        <v>6</v>
      </c>
      <c r="B247" s="410" t="s">
        <v>106</v>
      </c>
      <c r="C247" s="406"/>
      <c r="D247" s="406"/>
      <c r="E247" s="406"/>
      <c r="F247" s="406"/>
      <c r="G247" s="406"/>
      <c r="H247" s="406"/>
      <c r="I247" s="406"/>
    </row>
    <row r="248" spans="1:12">
      <c r="A248" s="408" t="s">
        <v>7</v>
      </c>
      <c r="B248" s="411" t="s">
        <v>8</v>
      </c>
      <c r="C248" s="406"/>
      <c r="D248" s="406"/>
      <c r="E248" s="406"/>
      <c r="F248" s="406"/>
      <c r="G248" s="406"/>
      <c r="H248" s="406"/>
      <c r="I248" s="406"/>
    </row>
    <row r="249" spans="1:12">
      <c r="A249" s="408" t="s">
        <v>9</v>
      </c>
      <c r="B249" s="412" t="s">
        <v>9</v>
      </c>
      <c r="C249" s="406"/>
      <c r="D249" s="406"/>
      <c r="E249" s="406"/>
      <c r="F249" s="406"/>
      <c r="G249" s="406"/>
      <c r="H249" s="406"/>
      <c r="I249" s="406"/>
    </row>
    <row r="250" spans="1:12" ht="15.75">
      <c r="A250" s="413" t="s">
        <v>10</v>
      </c>
      <c r="B250" s="405"/>
      <c r="C250" s="413"/>
      <c r="D250" s="413"/>
      <c r="E250" s="413"/>
      <c r="F250" s="413"/>
      <c r="G250" s="413"/>
      <c r="H250" s="413"/>
      <c r="I250" s="413"/>
    </row>
    <row r="251" spans="1:12" ht="15.75">
      <c r="A251" s="413" t="s">
        <v>11</v>
      </c>
      <c r="B251" s="413" t="s">
        <v>12</v>
      </c>
      <c r="C251" s="413" t="s">
        <v>6</v>
      </c>
      <c r="D251" s="413" t="s">
        <v>7</v>
      </c>
      <c r="E251" s="413" t="s">
        <v>9</v>
      </c>
      <c r="F251" s="413" t="s">
        <v>13</v>
      </c>
      <c r="G251" s="413" t="s">
        <v>14</v>
      </c>
      <c r="H251" s="413" t="s">
        <v>15</v>
      </c>
      <c r="I251" s="413" t="s">
        <v>172</v>
      </c>
    </row>
    <row r="252" spans="1:12">
      <c r="A252" s="412" t="s">
        <v>106</v>
      </c>
      <c r="B252" s="414">
        <v>1</v>
      </c>
      <c r="C252" s="412" t="s">
        <v>106</v>
      </c>
      <c r="D252" s="412" t="s">
        <v>8</v>
      </c>
      <c r="E252" s="412" t="s">
        <v>9</v>
      </c>
      <c r="F252" s="412"/>
      <c r="G252" s="412" t="s">
        <v>16</v>
      </c>
      <c r="H252" s="412" t="str">
        <f>$B$1</f>
        <v>case1_cut_off</v>
      </c>
      <c r="I252" s="412"/>
    </row>
    <row r="253" spans="1:12">
      <c r="A253" s="406" t="s">
        <v>107</v>
      </c>
      <c r="B253" s="412">
        <f>ev391apos!B253</f>
        <v>1E-3</v>
      </c>
      <c r="C253" s="417" t="s">
        <v>108</v>
      </c>
      <c r="D253" s="406" t="s">
        <v>8</v>
      </c>
      <c r="E253" s="406" t="s">
        <v>27</v>
      </c>
      <c r="F253" s="406"/>
      <c r="G253" s="406" t="s">
        <v>18</v>
      </c>
      <c r="H253" s="406" t="s">
        <v>120</v>
      </c>
      <c r="I253" s="406"/>
      <c r="K253" s="488"/>
      <c r="L253" s="489"/>
    </row>
    <row r="254" spans="1:12">
      <c r="A254" s="418" t="s">
        <v>109</v>
      </c>
      <c r="B254" s="412">
        <f>ev391apos!B254</f>
        <v>1.4285714285714289E-4</v>
      </c>
      <c r="C254" s="417" t="s">
        <v>110</v>
      </c>
      <c r="D254" s="406" t="s">
        <v>26</v>
      </c>
      <c r="E254" s="406" t="s">
        <v>27</v>
      </c>
      <c r="F254" s="406"/>
      <c r="G254" s="406" t="s">
        <v>18</v>
      </c>
      <c r="H254" s="406" t="s">
        <v>120</v>
      </c>
      <c r="I254" s="406"/>
      <c r="K254" s="488"/>
      <c r="L254" s="489"/>
    </row>
    <row r="255" spans="1:12">
      <c r="A255" s="418" t="s">
        <v>111</v>
      </c>
      <c r="B255" s="412">
        <f>ev391apos!B255</f>
        <v>1.7142857142857144E-3</v>
      </c>
      <c r="C255" s="406" t="s">
        <v>112</v>
      </c>
      <c r="D255" s="418" t="s">
        <v>26</v>
      </c>
      <c r="E255" s="418" t="s">
        <v>27</v>
      </c>
      <c r="F255" s="418"/>
      <c r="G255" s="418" t="s">
        <v>18</v>
      </c>
      <c r="H255" s="418" t="s">
        <v>120</v>
      </c>
      <c r="I255" s="418"/>
      <c r="K255" s="488"/>
      <c r="L255" s="489"/>
    </row>
    <row r="256" spans="1:12">
      <c r="A256" s="418" t="s">
        <v>92</v>
      </c>
      <c r="B256" s="412">
        <f>ev391apos!B256</f>
        <v>2.3999999999999998E-3</v>
      </c>
      <c r="C256" s="406" t="s">
        <v>93</v>
      </c>
      <c r="D256" s="418" t="s">
        <v>26</v>
      </c>
      <c r="E256" s="418" t="s">
        <v>27</v>
      </c>
      <c r="F256" s="418"/>
      <c r="G256" s="418" t="s">
        <v>18</v>
      </c>
      <c r="H256" s="418" t="s">
        <v>120</v>
      </c>
      <c r="I256" s="418"/>
      <c r="J256" s="420"/>
      <c r="K256" s="490"/>
    </row>
    <row r="257" spans="1:9">
      <c r="A257" s="418" t="s">
        <v>113</v>
      </c>
      <c r="B257" s="412">
        <f>ev391apos!B257</f>
        <v>1.7142857142857144E-3</v>
      </c>
      <c r="C257" s="418"/>
      <c r="D257" s="418"/>
      <c r="E257" s="418" t="s">
        <v>27</v>
      </c>
      <c r="F257" s="418" t="s">
        <v>114</v>
      </c>
      <c r="G257" s="418" t="s">
        <v>67</v>
      </c>
      <c r="H257" s="418" t="s">
        <v>68</v>
      </c>
      <c r="I257" s="418"/>
    </row>
    <row r="258" spans="1:9">
      <c r="A258" s="418" t="s">
        <v>115</v>
      </c>
      <c r="B258" s="412">
        <f>ev391apos!B258</f>
        <v>1.4285714285714289E-4</v>
      </c>
      <c r="C258" s="418"/>
      <c r="D258" s="418"/>
      <c r="E258" s="418" t="s">
        <v>27</v>
      </c>
      <c r="F258" s="418" t="s">
        <v>114</v>
      </c>
      <c r="G258" s="418" t="s">
        <v>67</v>
      </c>
      <c r="H258" s="418" t="s">
        <v>68</v>
      </c>
      <c r="I258" s="418"/>
    </row>
    <row r="260" spans="1:9" ht="15.75">
      <c r="A260" s="404" t="s">
        <v>4</v>
      </c>
      <c r="B260" s="405" t="s">
        <v>22</v>
      </c>
      <c r="C260" s="406"/>
      <c r="D260" s="407"/>
      <c r="E260" s="406"/>
      <c r="F260" s="491"/>
      <c r="G260" s="406"/>
      <c r="H260" s="406"/>
      <c r="I260" s="406"/>
    </row>
    <row r="261" spans="1:9">
      <c r="A261" s="408" t="s">
        <v>5</v>
      </c>
      <c r="B261" s="409">
        <v>1</v>
      </c>
      <c r="C261" s="406"/>
      <c r="D261" s="406"/>
      <c r="E261" s="406"/>
      <c r="F261" s="491"/>
      <c r="G261" s="406"/>
      <c r="H261" s="406"/>
      <c r="I261" s="406"/>
    </row>
    <row r="262" spans="1:9">
      <c r="A262" s="408" t="s">
        <v>6</v>
      </c>
      <c r="B262" s="410" t="s">
        <v>23</v>
      </c>
      <c r="C262" s="406"/>
      <c r="D262" s="406"/>
      <c r="E262" s="406"/>
      <c r="F262" s="491"/>
      <c r="G262" s="406"/>
      <c r="H262" s="406"/>
      <c r="I262" s="406"/>
    </row>
    <row r="263" spans="1:9">
      <c r="A263" s="408" t="s">
        <v>7</v>
      </c>
      <c r="B263" s="411" t="s">
        <v>39</v>
      </c>
      <c r="C263" s="406"/>
      <c r="D263" s="406"/>
      <c r="E263" s="406"/>
      <c r="F263" s="491"/>
      <c r="G263" s="406"/>
      <c r="H263" s="406"/>
      <c r="I263" s="406"/>
    </row>
    <row r="264" spans="1:9">
      <c r="A264" s="408" t="s">
        <v>9</v>
      </c>
      <c r="B264" s="412" t="s">
        <v>9</v>
      </c>
      <c r="C264" s="406"/>
      <c r="D264" s="406"/>
      <c r="E264" s="406"/>
      <c r="F264" s="491"/>
      <c r="G264" s="406"/>
      <c r="H264" s="406"/>
      <c r="I264" s="406"/>
    </row>
    <row r="265" spans="1:9" ht="15.75">
      <c r="A265" s="413" t="s">
        <v>10</v>
      </c>
      <c r="B265" s="405"/>
      <c r="C265" s="413"/>
      <c r="D265" s="413"/>
      <c r="E265" s="413"/>
      <c r="F265" s="491"/>
      <c r="G265" s="413"/>
      <c r="H265" s="413"/>
      <c r="I265" s="406"/>
    </row>
    <row r="266" spans="1:9" ht="15.75">
      <c r="A266" s="413" t="s">
        <v>11</v>
      </c>
      <c r="B266" s="413" t="s">
        <v>12</v>
      </c>
      <c r="C266" s="413" t="s">
        <v>6</v>
      </c>
      <c r="D266" s="413" t="s">
        <v>7</v>
      </c>
      <c r="E266" s="413" t="s">
        <v>9</v>
      </c>
      <c r="F266" s="421" t="s">
        <v>13</v>
      </c>
      <c r="G266" s="413" t="s">
        <v>14</v>
      </c>
      <c r="H266" s="413" t="s">
        <v>15</v>
      </c>
      <c r="I266" s="413" t="s">
        <v>172</v>
      </c>
    </row>
    <row r="267" spans="1:9" ht="15.75">
      <c r="A267" s="412" t="s">
        <v>22</v>
      </c>
      <c r="B267" s="414">
        <v>1</v>
      </c>
      <c r="C267" s="412" t="s">
        <v>23</v>
      </c>
      <c r="D267" s="412" t="s">
        <v>39</v>
      </c>
      <c r="E267" s="412" t="s">
        <v>9</v>
      </c>
      <c r="F267" s="491"/>
      <c r="G267" s="406" t="s">
        <v>16</v>
      </c>
      <c r="H267" s="412" t="str">
        <f>$B$1</f>
        <v>case1_cut_off</v>
      </c>
      <c r="I267" s="413"/>
    </row>
    <row r="268" spans="1:9">
      <c r="A268" s="406" t="s">
        <v>69</v>
      </c>
      <c r="B268" s="406">
        <v>10.9</v>
      </c>
      <c r="C268" s="406" t="s">
        <v>70</v>
      </c>
      <c r="D268" s="406" t="s">
        <v>39</v>
      </c>
      <c r="E268" s="406" t="s">
        <v>40</v>
      </c>
      <c r="F268" s="406"/>
      <c r="G268" s="406" t="s">
        <v>18</v>
      </c>
      <c r="H268" s="406" t="s">
        <v>120</v>
      </c>
      <c r="I268" s="412"/>
    </row>
    <row r="269" spans="1:9">
      <c r="A269" s="406" t="s">
        <v>99</v>
      </c>
      <c r="B269" s="406">
        <v>280</v>
      </c>
      <c r="C269" s="406" t="s">
        <v>100</v>
      </c>
      <c r="D269" s="406" t="s">
        <v>60</v>
      </c>
      <c r="E269" s="406" t="s">
        <v>27</v>
      </c>
      <c r="F269" s="406"/>
      <c r="G269" s="406" t="s">
        <v>18</v>
      </c>
      <c r="H269" s="406" t="s">
        <v>120</v>
      </c>
      <c r="I269" s="406"/>
    </row>
    <row r="270" spans="1:9">
      <c r="A270" s="406" t="s">
        <v>103</v>
      </c>
      <c r="B270" s="406">
        <v>-0.28000000000000003</v>
      </c>
      <c r="C270" s="406" t="s">
        <v>104</v>
      </c>
      <c r="D270" s="406" t="s">
        <v>60</v>
      </c>
      <c r="E270" s="406" t="s">
        <v>105</v>
      </c>
      <c r="F270" s="406"/>
      <c r="G270" s="406" t="s">
        <v>18</v>
      </c>
      <c r="H270" s="406" t="s">
        <v>120</v>
      </c>
      <c r="I270" s="406"/>
    </row>
    <row r="272" spans="1:9" ht="15.75">
      <c r="A272" s="563" t="s">
        <v>4</v>
      </c>
      <c r="B272" s="563" t="s">
        <v>41</v>
      </c>
      <c r="C272" s="564"/>
      <c r="D272" s="564"/>
      <c r="E272" s="564"/>
      <c r="F272" s="564"/>
      <c r="G272" s="564"/>
      <c r="H272" s="564"/>
      <c r="I272" s="564"/>
    </row>
    <row r="273" spans="1:9">
      <c r="A273" s="564" t="s">
        <v>5</v>
      </c>
      <c r="B273" s="565">
        <v>1</v>
      </c>
      <c r="C273" s="564"/>
      <c r="D273" s="564"/>
      <c r="E273" s="564"/>
      <c r="F273" s="564"/>
      <c r="G273" s="564"/>
      <c r="H273" s="564"/>
      <c r="I273" s="564"/>
    </row>
    <row r="274" spans="1:9">
      <c r="A274" s="564" t="s">
        <v>6</v>
      </c>
      <c r="B274" s="564" t="s">
        <v>41</v>
      </c>
      <c r="C274" s="564"/>
      <c r="D274" s="564"/>
      <c r="E274" s="564"/>
      <c r="F274" s="564"/>
      <c r="G274" s="564"/>
      <c r="H274" s="564"/>
      <c r="I274" s="564"/>
    </row>
    <row r="275" spans="1:9">
      <c r="A275" s="564" t="s">
        <v>7</v>
      </c>
      <c r="B275" s="564" t="s">
        <v>39</v>
      </c>
      <c r="C275" s="564"/>
      <c r="D275" s="564"/>
      <c r="E275" s="564"/>
      <c r="F275" s="564"/>
      <c r="G275" s="564"/>
      <c r="H275" s="564"/>
      <c r="I275" s="564"/>
    </row>
    <row r="276" spans="1:9">
      <c r="A276" s="564" t="s">
        <v>9</v>
      </c>
      <c r="B276" s="564" t="s">
        <v>42</v>
      </c>
      <c r="C276" s="564"/>
      <c r="D276" s="564"/>
      <c r="E276" s="564"/>
      <c r="F276" s="564"/>
      <c r="G276" s="564"/>
      <c r="H276" s="564"/>
      <c r="I276" s="564"/>
    </row>
    <row r="277" spans="1:9" ht="15.75">
      <c r="A277" s="563" t="s">
        <v>10</v>
      </c>
      <c r="B277" s="564"/>
      <c r="C277" s="564"/>
      <c r="D277" s="564"/>
      <c r="E277" s="564"/>
      <c r="F277" s="564"/>
      <c r="G277" s="564"/>
      <c r="H277" s="564"/>
      <c r="I277" s="564"/>
    </row>
    <row r="278" spans="1:9" ht="15.75">
      <c r="A278" s="566" t="s">
        <v>11</v>
      </c>
      <c r="B278" s="566" t="s">
        <v>12</v>
      </c>
      <c r="C278" s="566" t="s">
        <v>6</v>
      </c>
      <c r="D278" s="566" t="s">
        <v>7</v>
      </c>
      <c r="E278" s="566" t="s">
        <v>9</v>
      </c>
      <c r="F278" s="567" t="s">
        <v>13</v>
      </c>
      <c r="G278" s="566" t="s">
        <v>14</v>
      </c>
      <c r="H278" s="566" t="s">
        <v>15</v>
      </c>
      <c r="I278" s="566" t="s">
        <v>172</v>
      </c>
    </row>
    <row r="279" spans="1:9">
      <c r="A279" s="564" t="str">
        <f>B272</f>
        <v>mixed heating grid</v>
      </c>
      <c r="B279" s="568">
        <f>B273</f>
        <v>1</v>
      </c>
      <c r="C279" s="564" t="str">
        <f>B274</f>
        <v>mixed heating grid</v>
      </c>
      <c r="D279" s="564" t="str">
        <f>B275</f>
        <v>DK</v>
      </c>
      <c r="E279" s="564" t="str">
        <f>B276</f>
        <v>megajoule</v>
      </c>
      <c r="F279" s="564"/>
      <c r="G279" s="564" t="s">
        <v>16</v>
      </c>
      <c r="H279" s="569" t="str">
        <f>$B$1</f>
        <v>case1_cut_off</v>
      </c>
      <c r="I279" s="569"/>
    </row>
    <row r="280" spans="1:9">
      <c r="A280" s="564" t="str">
        <f>ev391apos!A280</f>
        <v>heat and power co-generation, wood chips, 6667 kW, state-of-the-art 2014</v>
      </c>
      <c r="B280" s="568">
        <f>ev391apos!B280</f>
        <v>0.487179487179487</v>
      </c>
      <c r="C280" s="564" t="str">
        <f>ev391apos!C280</f>
        <v>heat, district or industrial, other than natural gas</v>
      </c>
      <c r="D280" s="564" t="str">
        <f>ev391apos!D280</f>
        <v>CH</v>
      </c>
      <c r="E280" s="564" t="str">
        <f>ev391apos!E280</f>
        <v>megajoule</v>
      </c>
      <c r="F280" s="564"/>
      <c r="G280" s="564" t="s">
        <v>18</v>
      </c>
      <c r="H280" s="569" t="str">
        <f>IF(ev391apos!H280=ev391apos!$B$1,$B$1,"ev391cutoff")</f>
        <v>ev391cutoff</v>
      </c>
      <c r="I280" s="569"/>
    </row>
    <row r="281" spans="1:9">
      <c r="A281" s="564" t="str">
        <f>ev391apos!A281</f>
        <v>heat and power co-generation, natural gas, conventional power plant, 100MW electrical</v>
      </c>
      <c r="B281" s="568">
        <f>ev391apos!B281</f>
        <v>0.15384615384615399</v>
      </c>
      <c r="C281" s="564" t="str">
        <f>ev391apos!C281</f>
        <v>heat, district or industrial, natural gas</v>
      </c>
      <c r="D281" s="564" t="str">
        <f>ev391apos!D281</f>
        <v>DK</v>
      </c>
      <c r="E281" s="564" t="str">
        <f>ev391apos!E281</f>
        <v>megajoule</v>
      </c>
      <c r="F281" s="564"/>
      <c r="G281" s="564" t="s">
        <v>18</v>
      </c>
      <c r="H281" s="569" t="str">
        <f>IF(ev391apos!H281=ev391apos!$B$1,$B$1,"ev391cutoff")</f>
        <v>ev391cutoff</v>
      </c>
      <c r="I281" s="564"/>
    </row>
    <row r="282" spans="1:9">
      <c r="A282" s="564" t="str">
        <f>ev391apos!A282</f>
        <v>heat and power co-generation, bio gas, conventional power plant, 100MW electrical</v>
      </c>
      <c r="B282" s="568">
        <f>ev391apos!B282</f>
        <v>5.1282051282051301E-2</v>
      </c>
      <c r="C282" s="564" t="str">
        <f>ev391apos!C282</f>
        <v>heat, district or industrial, bio gas</v>
      </c>
      <c r="D282" s="564" t="str">
        <f>ev391apos!D282</f>
        <v>DK</v>
      </c>
      <c r="E282" s="564" t="str">
        <f>ev391apos!E282</f>
        <v>megajoule</v>
      </c>
      <c r="F282" s="564"/>
      <c r="G282" s="564" t="s">
        <v>18</v>
      </c>
      <c r="H282" s="569" t="str">
        <f>IF(ev391apos!H282=ev391apos!$B$1,$B$1,"ev391cutoff")</f>
        <v>case1_cut_off</v>
      </c>
      <c r="I282" s="564"/>
    </row>
    <row r="283" spans="1:9">
      <c r="A283" s="564" t="str">
        <f>ev391apos!A283</f>
        <v>heat and power co-generation, hard coal</v>
      </c>
      <c r="B283" s="568">
        <f>ev391apos!B283</f>
        <v>5.1282051282051301E-2</v>
      </c>
      <c r="C283" s="564" t="str">
        <f>ev391apos!C283</f>
        <v>heat, district or industrial, other than natural gas</v>
      </c>
      <c r="D283" s="564" t="str">
        <f>ev391apos!D283</f>
        <v>DK</v>
      </c>
      <c r="E283" s="564" t="str">
        <f>ev391apos!E283</f>
        <v>megajoule</v>
      </c>
      <c r="F283" s="564"/>
      <c r="G283" s="564" t="s">
        <v>18</v>
      </c>
      <c r="H283" s="569" t="str">
        <f>IF(ev391apos!H283=ev391apos!$B$1,$B$1,"ev391cutoff")</f>
        <v>ev391cutoff</v>
      </c>
      <c r="I283" s="564"/>
    </row>
    <row r="284" spans="1:9">
      <c r="A284" s="564" t="str">
        <f>ev391apos!A284</f>
        <v>heat production, straw, at furnace 300kW</v>
      </c>
      <c r="B284" s="568">
        <f>ev391apos!B284</f>
        <v>0.141025641025641</v>
      </c>
      <c r="C284" s="564" t="str">
        <f>ev391apos!C284</f>
        <v>heat, district or industrial, other than natural gas</v>
      </c>
      <c r="D284" s="564" t="str">
        <f>ev391apos!D284</f>
        <v>RER</v>
      </c>
      <c r="E284" s="564" t="str">
        <f>ev391apos!E284</f>
        <v>megajoule</v>
      </c>
      <c r="F284" s="564"/>
      <c r="G284" s="564" t="s">
        <v>18</v>
      </c>
      <c r="H284" s="569" t="str">
        <f>IF(ev391apos!H284=ev391apos!$B$1,$B$1,"ev391cutoff")</f>
        <v>ev391cutoff</v>
      </c>
      <c r="I284" s="564"/>
    </row>
    <row r="285" spans="1:9">
      <c r="A285" s="564" t="str">
        <f>ev391apos!A285</f>
        <v>heavy fuel oil, burned in refinery furnace</v>
      </c>
      <c r="B285" s="568">
        <f>ev391apos!B285</f>
        <v>1.2820512820512799E-2</v>
      </c>
      <c r="C285" s="564" t="str">
        <f>ev391apos!C285</f>
        <v>heavy fuel oil, burned in refinery furnace</v>
      </c>
      <c r="D285" s="564" t="str">
        <f>ev391apos!D285</f>
        <v>CH</v>
      </c>
      <c r="E285" s="564" t="str">
        <f>ev391apos!E285</f>
        <v>megajoule</v>
      </c>
      <c r="F285" s="564"/>
      <c r="G285" s="564" t="s">
        <v>18</v>
      </c>
      <c r="H285" s="569" t="str">
        <f>IF(ev391apos!H285=ev391apos!$B$1,$B$1,"ev391cutoff")</f>
        <v>ev391cutoff</v>
      </c>
      <c r="I285" s="564"/>
    </row>
    <row r="286" spans="1:9">
      <c r="A286" s="564" t="str">
        <f>ev391apos!A286</f>
        <v>heat production, at heat pump 30kW, allocation exergy</v>
      </c>
      <c r="B286" s="568">
        <f>ev391apos!B286</f>
        <v>6.4102564102564097E-2</v>
      </c>
      <c r="C286" s="564" t="str">
        <f>ev391apos!C286</f>
        <v>heat, central or small-scale, other than natural gas</v>
      </c>
      <c r="D286" s="564" t="str">
        <f>ev391apos!D286</f>
        <v>DK</v>
      </c>
      <c r="E286" s="564" t="str">
        <f>ev391apos!E286</f>
        <v>megajoule</v>
      </c>
      <c r="F286" s="564"/>
      <c r="G286" s="564" t="s">
        <v>18</v>
      </c>
      <c r="H286" s="569" t="str">
        <f>IF(ev391apos!H286=ev391apos!$B$1,$B$1,"ev391cutoff")</f>
        <v>case1_cut_off</v>
      </c>
      <c r="I286" s="564"/>
    </row>
    <row r="287" spans="1:9">
      <c r="A287" s="564" t="str">
        <f>ev391apos!A287</f>
        <v>heat production, solar</v>
      </c>
      <c r="B287" s="568">
        <f>ev391apos!B287</f>
        <v>3.8461538461538498E-2</v>
      </c>
      <c r="C287" s="564" t="str">
        <f>ev391apos!C287</f>
        <v>heat, solar</v>
      </c>
      <c r="D287" s="564" t="str">
        <f>ev391apos!D287</f>
        <v>DK</v>
      </c>
      <c r="E287" s="564" t="str">
        <f>ev391apos!E287</f>
        <v>megajoule</v>
      </c>
      <c r="F287" s="564"/>
      <c r="G287" s="564" t="s">
        <v>18</v>
      </c>
      <c r="H287" s="569" t="str">
        <f>IF(ev391apos!H287=ev391apos!$B$1,$B$1,"ev391cutoff")</f>
        <v>case1_cut_off</v>
      </c>
      <c r="I287" s="564"/>
    </row>
    <row r="289" spans="1:9" ht="15.75">
      <c r="A289" s="422" t="s">
        <v>4</v>
      </c>
      <c r="B289" s="423" t="s">
        <v>159</v>
      </c>
      <c r="C289" s="424"/>
      <c r="D289" s="425"/>
      <c r="E289" s="424"/>
      <c r="F289" s="426"/>
      <c r="G289" s="424"/>
      <c r="H289" s="424"/>
      <c r="I289" s="424"/>
    </row>
    <row r="290" spans="1:9">
      <c r="A290" s="427" t="s">
        <v>5</v>
      </c>
      <c r="B290" s="428">
        <v>1</v>
      </c>
      <c r="C290" s="424"/>
      <c r="D290" s="424"/>
      <c r="E290" s="424"/>
      <c r="F290" s="426"/>
      <c r="G290" s="424"/>
      <c r="H290" s="424"/>
      <c r="I290" s="424"/>
    </row>
    <row r="291" spans="1:9">
      <c r="A291" s="427" t="s">
        <v>6</v>
      </c>
      <c r="B291" s="429" t="s">
        <v>160</v>
      </c>
      <c r="C291" s="424"/>
      <c r="D291" s="424"/>
      <c r="E291" s="424"/>
      <c r="F291" s="426"/>
      <c r="G291" s="424"/>
      <c r="H291" s="424"/>
      <c r="I291" s="424"/>
    </row>
    <row r="292" spans="1:9">
      <c r="A292" s="427" t="s">
        <v>7</v>
      </c>
      <c r="B292" s="430" t="s">
        <v>26</v>
      </c>
      <c r="C292" s="424"/>
      <c r="D292" s="424"/>
      <c r="E292" s="424"/>
      <c r="F292" s="426"/>
      <c r="G292" s="424"/>
      <c r="H292" s="424"/>
      <c r="I292" s="424"/>
    </row>
    <row r="293" spans="1:9">
      <c r="A293" s="427" t="s">
        <v>9</v>
      </c>
      <c r="B293" s="431" t="s">
        <v>27</v>
      </c>
      <c r="C293" s="424"/>
      <c r="D293" s="424"/>
      <c r="E293" s="424"/>
      <c r="F293" s="426"/>
      <c r="G293" s="424"/>
      <c r="H293" s="424"/>
      <c r="I293" s="424"/>
    </row>
    <row r="294" spans="1:9" ht="15.75">
      <c r="A294" s="432" t="s">
        <v>10</v>
      </c>
      <c r="B294" s="433"/>
      <c r="C294" s="432"/>
      <c r="D294" s="432"/>
      <c r="E294" s="432"/>
      <c r="F294" s="426"/>
      <c r="G294" s="432"/>
      <c r="H294" s="432"/>
      <c r="I294" s="432"/>
    </row>
    <row r="295" spans="1:9" ht="15.75">
      <c r="A295" s="432" t="s">
        <v>11</v>
      </c>
      <c r="B295" s="432" t="s">
        <v>12</v>
      </c>
      <c r="C295" s="432" t="s">
        <v>6</v>
      </c>
      <c r="D295" s="432" t="s">
        <v>7</v>
      </c>
      <c r="E295" s="432" t="s">
        <v>9</v>
      </c>
      <c r="F295" s="434" t="s">
        <v>13</v>
      </c>
      <c r="G295" s="432" t="s">
        <v>14</v>
      </c>
      <c r="H295" s="432" t="s">
        <v>15</v>
      </c>
      <c r="I295" s="432" t="s">
        <v>172</v>
      </c>
    </row>
    <row r="296" spans="1:9">
      <c r="A296" s="431" t="str">
        <f>B289</f>
        <v xml:space="preserve">assembly of aluminium container </v>
      </c>
      <c r="B296" s="435">
        <f>B290</f>
        <v>1</v>
      </c>
      <c r="C296" s="431" t="str">
        <f>B291</f>
        <v>assembly process</v>
      </c>
      <c r="D296" s="431" t="str">
        <f>B292</f>
        <v>RER</v>
      </c>
      <c r="E296" s="431" t="str">
        <f>B293</f>
        <v>kilogram</v>
      </c>
      <c r="F296" s="426"/>
      <c r="G296" s="424" t="s">
        <v>16</v>
      </c>
      <c r="H296" s="431" t="str">
        <f>$B$1</f>
        <v>case1_cut_off</v>
      </c>
      <c r="I296" s="431"/>
    </row>
    <row r="297" spans="1:9">
      <c r="A297" s="436" t="s">
        <v>156</v>
      </c>
      <c r="B297" s="437">
        <f>29.9606978647957/57.9</f>
        <v>0.51745592167177379</v>
      </c>
      <c r="C297" s="438" t="s">
        <v>153</v>
      </c>
      <c r="D297" s="439" t="s">
        <v>26</v>
      </c>
      <c r="E297" s="439" t="s">
        <v>40</v>
      </c>
      <c r="F297" s="439"/>
      <c r="G297" s="438" t="s">
        <v>18</v>
      </c>
      <c r="H297" s="438" t="s">
        <v>120</v>
      </c>
      <c r="I297" s="438"/>
    </row>
    <row r="298" spans="1:9">
      <c r="A298" s="426" t="s">
        <v>157</v>
      </c>
      <c r="B298" s="440">
        <f>4.828916289625E-09/57.9+2.16545429809825E-08/57.9</f>
        <v>4.5739998740254746E-10</v>
      </c>
      <c r="C298" s="426" t="s">
        <v>154</v>
      </c>
      <c r="D298" s="426" t="s">
        <v>26</v>
      </c>
      <c r="E298" s="439" t="s">
        <v>27</v>
      </c>
      <c r="F298" s="426"/>
      <c r="G298" s="426" t="s">
        <v>18</v>
      </c>
      <c r="H298" s="438" t="s">
        <v>120</v>
      </c>
      <c r="I298" s="438"/>
    </row>
    <row r="299" spans="1:9">
      <c r="A299" s="426" t="s">
        <v>158</v>
      </c>
      <c r="B299" s="440">
        <f>2.64834592706075E-08/57.9</f>
        <v>4.5739998740254751E-10</v>
      </c>
      <c r="C299" s="426" t="s">
        <v>155</v>
      </c>
      <c r="D299" s="426" t="s">
        <v>8</v>
      </c>
      <c r="E299" s="439" t="s">
        <v>9</v>
      </c>
      <c r="F299" s="426"/>
      <c r="G299" s="426" t="s">
        <v>18</v>
      </c>
      <c r="H299" s="438" t="s">
        <v>120</v>
      </c>
      <c r="I299" s="438"/>
    </row>
    <row r="301" spans="1:9" ht="15.75">
      <c r="A301" s="441" t="s">
        <v>4</v>
      </c>
      <c r="B301" s="442" t="s">
        <v>163</v>
      </c>
      <c r="C301" s="443"/>
      <c r="D301" s="444"/>
      <c r="E301" s="443"/>
      <c r="F301" s="445"/>
      <c r="G301" s="443"/>
      <c r="H301" s="443"/>
      <c r="I301" s="443"/>
    </row>
    <row r="302" spans="1:9">
      <c r="A302" s="446" t="s">
        <v>5</v>
      </c>
      <c r="B302" s="447">
        <v>1</v>
      </c>
      <c r="C302" s="443"/>
      <c r="D302" s="443"/>
      <c r="E302" s="443"/>
      <c r="F302" s="445"/>
      <c r="G302" s="443"/>
      <c r="H302" s="443"/>
      <c r="I302" s="443"/>
    </row>
    <row r="303" spans="1:9">
      <c r="A303" s="446" t="s">
        <v>6</v>
      </c>
      <c r="B303" s="448" t="s">
        <v>163</v>
      </c>
      <c r="C303" s="443"/>
      <c r="D303" s="443"/>
      <c r="E303" s="443"/>
      <c r="F303" s="445"/>
      <c r="G303" s="443"/>
      <c r="H303" s="443"/>
      <c r="I303" s="443"/>
    </row>
    <row r="304" spans="1:9">
      <c r="A304" s="446" t="s">
        <v>7</v>
      </c>
      <c r="B304" s="449" t="s">
        <v>26</v>
      </c>
      <c r="C304" s="443"/>
      <c r="D304" s="443"/>
      <c r="E304" s="443"/>
      <c r="F304" s="445"/>
      <c r="G304" s="443"/>
      <c r="H304" s="443"/>
      <c r="I304" s="443"/>
    </row>
    <row r="305" spans="1:9">
      <c r="A305" s="446" t="s">
        <v>9</v>
      </c>
      <c r="B305" s="450" t="s">
        <v>27</v>
      </c>
      <c r="C305" s="443"/>
      <c r="D305" s="443"/>
      <c r="E305" s="443"/>
      <c r="F305" s="445"/>
      <c r="G305" s="443"/>
      <c r="H305" s="443"/>
      <c r="I305" s="443"/>
    </row>
    <row r="306" spans="1:9" ht="15.75">
      <c r="A306" s="451" t="s">
        <v>10</v>
      </c>
      <c r="B306" s="452"/>
      <c r="C306" s="451"/>
      <c r="D306" s="451"/>
      <c r="E306" s="451"/>
      <c r="F306" s="445"/>
      <c r="G306" s="451"/>
      <c r="H306" s="451"/>
      <c r="I306" s="451"/>
    </row>
    <row r="307" spans="1:9" ht="15.75">
      <c r="A307" s="451" t="s">
        <v>11</v>
      </c>
      <c r="B307" s="451" t="s">
        <v>12</v>
      </c>
      <c r="C307" s="451" t="s">
        <v>6</v>
      </c>
      <c r="D307" s="451" t="s">
        <v>7</v>
      </c>
      <c r="E307" s="451" t="s">
        <v>9</v>
      </c>
      <c r="F307" s="453" t="s">
        <v>13</v>
      </c>
      <c r="G307" s="451" t="s">
        <v>14</v>
      </c>
      <c r="H307" s="451" t="s">
        <v>15</v>
      </c>
      <c r="I307" s="451" t="s">
        <v>172</v>
      </c>
    </row>
    <row r="308" spans="1:9">
      <c r="A308" s="450" t="str">
        <f>B301</f>
        <v>steel recycling</v>
      </c>
      <c r="B308" s="454">
        <f>B302</f>
        <v>1</v>
      </c>
      <c r="C308" s="450" t="str">
        <f>B303</f>
        <v>steel recycling</v>
      </c>
      <c r="D308" s="450" t="str">
        <f>B304</f>
        <v>RER</v>
      </c>
      <c r="E308" s="450" t="str">
        <f>B305</f>
        <v>kilogram</v>
      </c>
      <c r="F308" s="445"/>
      <c r="G308" s="443" t="s">
        <v>16</v>
      </c>
      <c r="H308" s="450" t="str">
        <f>$B$1</f>
        <v>case1_cut_off</v>
      </c>
      <c r="I308" s="450"/>
    </row>
    <row r="309" spans="1:9">
      <c r="A309" s="455" t="s">
        <v>164</v>
      </c>
      <c r="B309" s="456">
        <v>1</v>
      </c>
      <c r="C309" s="457" t="s">
        <v>165</v>
      </c>
      <c r="D309" s="458" t="s">
        <v>26</v>
      </c>
      <c r="E309" s="458" t="s">
        <v>27</v>
      </c>
      <c r="F309" s="458"/>
      <c r="G309" s="457" t="s">
        <v>18</v>
      </c>
      <c r="H309" s="457" t="s">
        <v>120</v>
      </c>
      <c r="I309" s="457"/>
    </row>
    <row r="310" spans="1:9">
      <c r="A310" s="445" t="s">
        <v>167</v>
      </c>
      <c r="B310" s="459">
        <v>-0.26470798457675399</v>
      </c>
      <c r="C310" s="445" t="s">
        <v>166</v>
      </c>
      <c r="D310" s="445" t="s">
        <v>8</v>
      </c>
      <c r="E310" s="458" t="s">
        <v>27</v>
      </c>
      <c r="F310" s="445"/>
      <c r="G310" s="445" t="s">
        <v>18</v>
      </c>
      <c r="H310" s="457" t="s">
        <v>120</v>
      </c>
      <c r="I310" s="457"/>
    </row>
    <row r="311" spans="1:9">
      <c r="A311" s="445" t="s">
        <v>169</v>
      </c>
      <c r="B311" s="459">
        <v>-0.31999756361513099</v>
      </c>
      <c r="C311" s="445" t="s">
        <v>168</v>
      </c>
      <c r="D311" s="445" t="s">
        <v>8</v>
      </c>
      <c r="E311" s="458" t="s">
        <v>27</v>
      </c>
      <c r="F311" s="445"/>
      <c r="G311" s="445" t="s">
        <v>18</v>
      </c>
      <c r="H311" s="457" t="s">
        <v>120</v>
      </c>
      <c r="I311" s="457"/>
    </row>
    <row r="312" spans="1:9">
      <c r="A312" s="445" t="s">
        <v>171</v>
      </c>
      <c r="B312" s="459">
        <v>-0.55078580644868103</v>
      </c>
      <c r="C312" s="445" t="s">
        <v>170</v>
      </c>
      <c r="D312" s="445" t="s">
        <v>26</v>
      </c>
      <c r="E312" s="458" t="s">
        <v>27</v>
      </c>
      <c r="F312" s="445"/>
      <c r="G312" s="445" t="s">
        <v>18</v>
      </c>
      <c r="H312" s="457" t="s">
        <v>120</v>
      </c>
      <c r="I312" s="457"/>
    </row>
    <row r="314" spans="1:9" ht="15.75">
      <c r="A314" s="461" t="s">
        <v>4</v>
      </c>
      <c r="B314" s="462" t="s">
        <v>150</v>
      </c>
      <c r="C314" s="463"/>
      <c r="D314" s="463"/>
      <c r="E314" s="463"/>
      <c r="F314" s="463"/>
      <c r="G314" s="463"/>
      <c r="H314" s="463"/>
      <c r="I314" s="463"/>
    </row>
    <row r="315" spans="1:9">
      <c r="A315" s="463" t="s">
        <v>5</v>
      </c>
      <c r="B315" s="464">
        <v>1</v>
      </c>
      <c r="C315" s="463"/>
      <c r="D315" s="463"/>
      <c r="E315" s="463"/>
      <c r="F315" s="463"/>
      <c r="G315" s="463"/>
      <c r="H315" s="463"/>
      <c r="I315" s="463"/>
    </row>
    <row r="316" spans="1:9">
      <c r="A316" s="463" t="s">
        <v>6</v>
      </c>
      <c r="B316" s="465" t="s">
        <v>75</v>
      </c>
      <c r="C316" s="463"/>
      <c r="D316" s="463"/>
      <c r="E316" s="463"/>
      <c r="F316" s="463"/>
      <c r="G316" s="463"/>
      <c r="H316" s="463"/>
      <c r="I316" s="463"/>
    </row>
    <row r="317" spans="1:9">
      <c r="A317" s="463" t="s">
        <v>7</v>
      </c>
      <c r="B317" s="465" t="s">
        <v>39</v>
      </c>
      <c r="C317" s="463"/>
      <c r="D317" s="463"/>
      <c r="E317" s="463"/>
      <c r="F317" s="463"/>
      <c r="G317" s="463"/>
      <c r="H317" s="463"/>
      <c r="I317" s="463"/>
    </row>
    <row r="318" spans="1:9">
      <c r="A318" s="463" t="s">
        <v>9</v>
      </c>
      <c r="B318" s="465" t="s">
        <v>42</v>
      </c>
      <c r="C318" s="463"/>
      <c r="D318" s="463"/>
      <c r="E318" s="463"/>
      <c r="F318" s="463"/>
      <c r="G318" s="463"/>
      <c r="H318" s="463"/>
      <c r="I318" s="463"/>
    </row>
    <row r="319" spans="1:9" ht="15.75">
      <c r="A319" s="461" t="s">
        <v>10</v>
      </c>
      <c r="B319" s="465"/>
      <c r="C319" s="463"/>
      <c r="D319" s="463"/>
      <c r="E319" s="463"/>
      <c r="F319" s="463"/>
      <c r="G319" s="463"/>
      <c r="H319" s="463"/>
      <c r="I319" s="463"/>
    </row>
    <row r="320" spans="1:9" ht="15.75">
      <c r="A320" s="466" t="s">
        <v>11</v>
      </c>
      <c r="B320" s="467" t="s">
        <v>12</v>
      </c>
      <c r="C320" s="466" t="s">
        <v>6</v>
      </c>
      <c r="D320" s="466" t="s">
        <v>7</v>
      </c>
      <c r="E320" s="466" t="s">
        <v>9</v>
      </c>
      <c r="F320" s="468" t="s">
        <v>13</v>
      </c>
      <c r="G320" s="466" t="s">
        <v>14</v>
      </c>
      <c r="H320" s="466" t="s">
        <v>15</v>
      </c>
      <c r="I320" s="466" t="s">
        <v>172</v>
      </c>
    </row>
    <row r="321" spans="1:9">
      <c r="A321" s="465" t="str">
        <f>B314</f>
        <v>heat production, at heat pump 30kW, allocation exergy</v>
      </c>
      <c r="B321" s="465">
        <f>B315</f>
        <v>1</v>
      </c>
      <c r="C321" s="465" t="str">
        <f>B316</f>
        <v>heat, central or small-scale, other than natural gas</v>
      </c>
      <c r="D321" s="465" t="str">
        <f>B317</f>
        <v>DK</v>
      </c>
      <c r="E321" s="465" t="str">
        <f>B318</f>
        <v>megajoule</v>
      </c>
      <c r="F321" s="463"/>
      <c r="G321" s="463" t="s">
        <v>16</v>
      </c>
      <c r="H321" s="463" t="str">
        <f t="shared" ref="H321" si="2">$B$1</f>
        <v>case1_cut_off</v>
      </c>
      <c r="I321" s="463" t="s">
        <v>177</v>
      </c>
    </row>
    <row r="322" spans="1:9">
      <c r="A322" s="463" t="s">
        <v>69</v>
      </c>
      <c r="B322" s="465">
        <v>6.1699999999999998E-2</v>
      </c>
      <c r="C322" s="463" t="s">
        <v>70</v>
      </c>
      <c r="D322" s="463" t="s">
        <v>39</v>
      </c>
      <c r="E322" s="463" t="s">
        <v>40</v>
      </c>
      <c r="F322" s="463"/>
      <c r="G322" s="463" t="s">
        <v>18</v>
      </c>
      <c r="H322" s="463" t="s">
        <v>120</v>
      </c>
      <c r="I322" s="463"/>
    </row>
    <row r="323" spans="1:9">
      <c r="A323" s="463" t="s">
        <v>152</v>
      </c>
      <c r="B323" s="469">
        <v>3.47E-8</v>
      </c>
      <c r="C323" s="463" t="s">
        <v>151</v>
      </c>
      <c r="D323" s="463" t="s">
        <v>8</v>
      </c>
      <c r="E323" s="463" t="s">
        <v>9</v>
      </c>
      <c r="F323" s="463"/>
      <c r="G323" s="463" t="s">
        <v>18</v>
      </c>
      <c r="H323" s="463" t="s">
        <v>120</v>
      </c>
      <c r="I323" s="463"/>
    </row>
    <row r="324" spans="1:9">
      <c r="A324" s="463" t="str">
        <f>ev391apos!A324</f>
        <v>Ethane, 1,1,1,2-tetrafluoro-, HFC-134a</v>
      </c>
      <c r="B324" s="469">
        <f>ev391apos!B324</f>
        <v>3.9299999999999999E-7</v>
      </c>
      <c r="C324" s="463"/>
      <c r="D324" s="463"/>
      <c r="E324" s="463" t="str">
        <f>ev391apos!E324</f>
        <v>kilogram</v>
      </c>
      <c r="F324" s="463" t="str">
        <f>ev391apos!F324</f>
        <v>air, urban air close to ground</v>
      </c>
      <c r="G324" s="463" t="str">
        <f>ev391apos!G324</f>
        <v>biosphere</v>
      </c>
      <c r="H324" s="463" t="str">
        <f>ev391apos!H324</f>
        <v>biosphere3</v>
      </c>
      <c r="I324" s="463"/>
    </row>
    <row r="325" spans="1:9">
      <c r="A325" s="129"/>
      <c r="B325" s="460"/>
      <c r="C325" s="129"/>
      <c r="D325" s="129"/>
      <c r="E325" s="129"/>
      <c r="F325" s="129"/>
      <c r="G325" s="129"/>
      <c r="H325" s="129"/>
      <c r="I325" s="129"/>
    </row>
    <row r="326" spans="1:9" ht="15.75">
      <c r="A326" s="470" t="s">
        <v>4</v>
      </c>
      <c r="B326" s="471" t="s">
        <v>193</v>
      </c>
      <c r="C326" s="472"/>
      <c r="D326" s="472"/>
      <c r="E326" s="472"/>
      <c r="F326" s="472"/>
      <c r="G326" s="472"/>
      <c r="H326" s="472"/>
      <c r="I326" s="472"/>
    </row>
    <row r="327" spans="1:9">
      <c r="A327" s="472" t="s">
        <v>5</v>
      </c>
      <c r="B327" s="473">
        <v>1</v>
      </c>
      <c r="C327" s="472"/>
      <c r="D327" s="472"/>
      <c r="E327" s="472"/>
      <c r="F327" s="472"/>
      <c r="G327" s="472"/>
      <c r="H327" s="472"/>
      <c r="I327" s="472"/>
    </row>
    <row r="328" spans="1:9">
      <c r="A328" s="472" t="s">
        <v>6</v>
      </c>
      <c r="B328" s="474" t="s">
        <v>194</v>
      </c>
      <c r="C328" s="472"/>
      <c r="D328" s="472"/>
      <c r="E328" s="472"/>
      <c r="F328" s="472"/>
      <c r="G328" s="472"/>
      <c r="H328" s="472"/>
      <c r="I328" s="472"/>
    </row>
    <row r="329" spans="1:9">
      <c r="A329" s="472" t="s">
        <v>7</v>
      </c>
      <c r="B329" s="474" t="s">
        <v>39</v>
      </c>
      <c r="C329" s="472"/>
      <c r="D329" s="472"/>
      <c r="E329" s="472"/>
      <c r="F329" s="472"/>
      <c r="G329" s="472"/>
      <c r="H329" s="472"/>
      <c r="I329" s="472"/>
    </row>
    <row r="330" spans="1:9">
      <c r="A330" s="472" t="s">
        <v>9</v>
      </c>
      <c r="B330" s="474" t="s">
        <v>42</v>
      </c>
      <c r="C330" s="472"/>
      <c r="D330" s="472"/>
      <c r="E330" s="472"/>
      <c r="F330" s="472"/>
      <c r="G330" s="472"/>
      <c r="H330" s="472"/>
      <c r="I330" s="472"/>
    </row>
    <row r="331" spans="1:9" ht="15.75">
      <c r="A331" s="470" t="s">
        <v>10</v>
      </c>
      <c r="B331" s="474"/>
      <c r="C331" s="472"/>
      <c r="D331" s="472"/>
      <c r="E331" s="472"/>
      <c r="F331" s="472"/>
      <c r="G331" s="472"/>
      <c r="H331" s="472"/>
      <c r="I331" s="472"/>
    </row>
    <row r="332" spans="1:9" ht="15.75">
      <c r="A332" s="475" t="s">
        <v>11</v>
      </c>
      <c r="B332" s="476" t="s">
        <v>12</v>
      </c>
      <c r="C332" s="475" t="s">
        <v>6</v>
      </c>
      <c r="D332" s="475" t="s">
        <v>7</v>
      </c>
      <c r="E332" s="475" t="s">
        <v>9</v>
      </c>
      <c r="F332" s="477" t="s">
        <v>13</v>
      </c>
      <c r="G332" s="475" t="s">
        <v>14</v>
      </c>
      <c r="H332" s="475" t="s">
        <v>15</v>
      </c>
      <c r="I332" s="475" t="s">
        <v>172</v>
      </c>
    </row>
    <row r="333" spans="1:9">
      <c r="A333" s="474" t="str">
        <f>B326</f>
        <v>heat production, solar</v>
      </c>
      <c r="B333" s="474">
        <f>B327</f>
        <v>1</v>
      </c>
      <c r="C333" s="474" t="str">
        <f>B328</f>
        <v>heat, solar</v>
      </c>
      <c r="D333" s="474" t="str">
        <f>B329</f>
        <v>DK</v>
      </c>
      <c r="E333" s="474" t="str">
        <f>B330</f>
        <v>megajoule</v>
      </c>
      <c r="F333" s="472"/>
      <c r="G333" s="472" t="s">
        <v>16</v>
      </c>
      <c r="H333" s="472" t="str">
        <f t="shared" ref="H333" si="3">$B$1</f>
        <v>case1_cut_off</v>
      </c>
      <c r="I333" s="472" t="s">
        <v>177</v>
      </c>
    </row>
    <row r="334" spans="1:9">
      <c r="A334" s="472" t="s">
        <v>69</v>
      </c>
      <c r="B334" s="492">
        <v>1.56E-3</v>
      </c>
      <c r="C334" s="472" t="s">
        <v>70</v>
      </c>
      <c r="D334" s="472" t="s">
        <v>39</v>
      </c>
      <c r="E334" s="472" t="s">
        <v>40</v>
      </c>
      <c r="F334" s="472"/>
      <c r="G334" s="472" t="s">
        <v>18</v>
      </c>
      <c r="H334" s="472" t="s">
        <v>120</v>
      </c>
      <c r="I334" s="472"/>
    </row>
    <row r="335" spans="1:9">
      <c r="A335" s="472" t="s">
        <v>71</v>
      </c>
      <c r="B335" s="492">
        <v>2.5699999999999999E-7</v>
      </c>
      <c r="C335" s="472" t="s">
        <v>72</v>
      </c>
      <c r="D335" s="472" t="s">
        <v>33</v>
      </c>
      <c r="E335" s="472" t="s">
        <v>9</v>
      </c>
      <c r="F335" s="472"/>
      <c r="G335" s="472" t="s">
        <v>18</v>
      </c>
      <c r="H335" s="472" t="s">
        <v>120</v>
      </c>
      <c r="I335" s="472"/>
    </row>
    <row r="336" spans="1:9">
      <c r="A336" s="472" t="str">
        <f>ev391apos!A336</f>
        <v>Energy, solar, converted</v>
      </c>
      <c r="B336" s="493">
        <v>1.1299999999999999</v>
      </c>
      <c r="C336" s="472"/>
      <c r="D336" s="472"/>
      <c r="E336" s="472" t="str">
        <f>ev391apos!E336</f>
        <v>megajoule</v>
      </c>
      <c r="F336" s="472" t="str">
        <f>ev391apos!F336</f>
        <v>natural resource::in air</v>
      </c>
      <c r="G336" s="472" t="str">
        <f>ev391apos!G336</f>
        <v>biosphere</v>
      </c>
      <c r="H336" s="472" t="str">
        <f>ev391apos!H336</f>
        <v>biosphere3</v>
      </c>
      <c r="I336" s="472"/>
    </row>
    <row r="337" spans="1:9">
      <c r="A337" s="129"/>
      <c r="B337" s="460"/>
      <c r="C337" s="129"/>
      <c r="D337" s="129"/>
      <c r="E337" s="129"/>
      <c r="F337" s="129"/>
      <c r="G337" s="129"/>
      <c r="H337" s="129"/>
      <c r="I337" s="129"/>
    </row>
    <row r="338" spans="1:9" ht="15.75">
      <c r="A338" s="479" t="s">
        <v>4</v>
      </c>
      <c r="B338" s="480" t="s">
        <v>178</v>
      </c>
      <c r="C338" s="481"/>
      <c r="D338" s="481"/>
      <c r="E338" s="481"/>
      <c r="F338" s="481"/>
      <c r="G338" s="481"/>
      <c r="H338" s="481"/>
      <c r="I338" s="481"/>
    </row>
    <row r="339" spans="1:9">
      <c r="A339" s="481" t="s">
        <v>5</v>
      </c>
      <c r="B339" s="482">
        <v>1</v>
      </c>
      <c r="C339" s="481"/>
      <c r="D339" s="481"/>
      <c r="E339" s="481"/>
      <c r="F339" s="481"/>
      <c r="G339" s="481"/>
      <c r="H339" s="481"/>
      <c r="I339" s="481"/>
    </row>
    <row r="340" spans="1:9">
      <c r="A340" s="481" t="s">
        <v>6</v>
      </c>
      <c r="B340" s="483" t="s">
        <v>179</v>
      </c>
      <c r="C340" s="481"/>
      <c r="D340" s="481"/>
      <c r="E340" s="481"/>
      <c r="F340" s="481"/>
      <c r="G340" s="481"/>
      <c r="H340" s="481"/>
      <c r="I340" s="481"/>
    </row>
    <row r="341" spans="1:9">
      <c r="A341" s="481" t="s">
        <v>7</v>
      </c>
      <c r="B341" s="483" t="s">
        <v>39</v>
      </c>
      <c r="C341" s="481"/>
      <c r="D341" s="481"/>
      <c r="E341" s="481"/>
      <c r="F341" s="481"/>
      <c r="G341" s="481"/>
      <c r="H341" s="481"/>
      <c r="I341" s="481"/>
    </row>
    <row r="342" spans="1:9">
      <c r="A342" s="481" t="s">
        <v>9</v>
      </c>
      <c r="B342" s="483" t="s">
        <v>42</v>
      </c>
      <c r="C342" s="481"/>
      <c r="D342" s="481"/>
      <c r="E342" s="481"/>
      <c r="F342" s="481"/>
      <c r="G342" s="481"/>
      <c r="H342" s="481"/>
      <c r="I342" s="481"/>
    </row>
    <row r="343" spans="1:9" ht="15.75">
      <c r="A343" s="479" t="s">
        <v>10</v>
      </c>
      <c r="B343" s="483"/>
      <c r="C343" s="481"/>
      <c r="D343" s="481"/>
      <c r="E343" s="481"/>
      <c r="F343" s="481"/>
      <c r="G343" s="481"/>
      <c r="H343" s="481"/>
      <c r="I343" s="481"/>
    </row>
    <row r="344" spans="1:9" ht="15.75">
      <c r="A344" s="484" t="s">
        <v>11</v>
      </c>
      <c r="B344" s="485" t="s">
        <v>12</v>
      </c>
      <c r="C344" s="484" t="s">
        <v>6</v>
      </c>
      <c r="D344" s="484" t="s">
        <v>7</v>
      </c>
      <c r="E344" s="484" t="s">
        <v>9</v>
      </c>
      <c r="F344" s="486" t="s">
        <v>13</v>
      </c>
      <c r="G344" s="484" t="s">
        <v>14</v>
      </c>
      <c r="H344" s="484" t="s">
        <v>15</v>
      </c>
      <c r="I344" s="484" t="s">
        <v>172</v>
      </c>
    </row>
    <row r="345" spans="1:9">
      <c r="A345" s="483" t="str">
        <f>B338</f>
        <v>heat and power co-generation, bio gas, conventional power plant, 100MW electrical</v>
      </c>
      <c r="B345" s="483">
        <f>B339</f>
        <v>1</v>
      </c>
      <c r="C345" s="483" t="str">
        <f>B340</f>
        <v>heat, district or industrial, bio gas</v>
      </c>
      <c r="D345" s="483" t="str">
        <f>B341</f>
        <v>DK</v>
      </c>
      <c r="E345" s="483" t="str">
        <f>B342</f>
        <v>megajoule</v>
      </c>
      <c r="F345" s="481"/>
      <c r="G345" s="481" t="s">
        <v>16</v>
      </c>
      <c r="H345" s="481" t="str">
        <f t="shared" ref="H345" si="4">$B$1</f>
        <v>case1_cut_off</v>
      </c>
      <c r="I345" s="481" t="s">
        <v>177</v>
      </c>
    </row>
    <row r="346" spans="1:9">
      <c r="A346" s="481" t="s">
        <v>173</v>
      </c>
      <c r="B346" s="483">
        <v>1</v>
      </c>
      <c r="C346" s="481" t="s">
        <v>74</v>
      </c>
      <c r="D346" s="481" t="s">
        <v>39</v>
      </c>
      <c r="E346" s="483" t="s">
        <v>42</v>
      </c>
      <c r="F346" s="481"/>
      <c r="G346" s="481" t="s">
        <v>18</v>
      </c>
      <c r="H346" s="481" t="s">
        <v>120</v>
      </c>
      <c r="I346" s="481"/>
    </row>
    <row r="347" spans="1:9">
      <c r="A347" s="481" t="s">
        <v>181</v>
      </c>
      <c r="B347" s="483">
        <f>-0.0123797167117415</f>
        <v>-1.23797167117415E-2</v>
      </c>
      <c r="C347" s="481" t="s">
        <v>180</v>
      </c>
      <c r="D347" s="481" t="s">
        <v>39</v>
      </c>
      <c r="E347" s="481" t="s">
        <v>105</v>
      </c>
      <c r="F347" s="481"/>
      <c r="G347" s="481" t="s">
        <v>18</v>
      </c>
      <c r="H347" s="481" t="s">
        <v>120</v>
      </c>
      <c r="I347" s="481" t="s">
        <v>185</v>
      </c>
    </row>
    <row r="348" spans="1:9">
      <c r="A348" s="481" t="s">
        <v>183</v>
      </c>
      <c r="B348" s="483">
        <f>36/22.73*ABS(B347)</f>
        <v>1.9607118417188471E-2</v>
      </c>
      <c r="C348" s="481" t="s">
        <v>182</v>
      </c>
      <c r="D348" s="481" t="s">
        <v>184</v>
      </c>
      <c r="E348" s="481" t="s">
        <v>105</v>
      </c>
      <c r="F348" s="481"/>
      <c r="G348" s="481" t="s">
        <v>18</v>
      </c>
      <c r="H348" s="481" t="s">
        <v>120</v>
      </c>
      <c r="I348" s="481" t="s">
        <v>186</v>
      </c>
    </row>
    <row r="349" spans="1:9">
      <c r="A349" s="481" t="s">
        <v>199</v>
      </c>
      <c r="B349" s="483">
        <v>-2.3798767406651801E-2</v>
      </c>
      <c r="C349" s="481"/>
      <c r="D349" s="481"/>
      <c r="E349" s="481" t="s">
        <v>27</v>
      </c>
      <c r="F349" s="481" t="s">
        <v>201</v>
      </c>
      <c r="G349" s="481" t="s">
        <v>67</v>
      </c>
      <c r="H349" s="481" t="s">
        <v>68</v>
      </c>
      <c r="I349" s="481"/>
    </row>
    <row r="350" spans="1:9">
      <c r="A350" s="481" t="s">
        <v>200</v>
      </c>
      <c r="B350" s="589">
        <v>-8.9133960324538801E-6</v>
      </c>
      <c r="C350" s="481"/>
      <c r="D350" s="481"/>
      <c r="E350" s="481" t="s">
        <v>27</v>
      </c>
      <c r="F350" s="481" t="s">
        <v>201</v>
      </c>
      <c r="G350" s="481" t="s">
        <v>67</v>
      </c>
      <c r="H350" s="481" t="s">
        <v>68</v>
      </c>
      <c r="I350" s="48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2025-02-13T08:43:09Z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