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ruw\Desktop\RA\penicilin\data\"/>
    </mc:Choice>
  </mc:AlternateContent>
  <xr:revisionPtr revIDLastSave="0" documentId="13_ncr:1_{EEF6E920-EDA9-4731-AB82-1EBBF33033C6}" xr6:coauthVersionLast="47" xr6:coauthVersionMax="47" xr10:uidLastSave="{00000000-0000-0000-0000-000000000000}"/>
  <bookViews>
    <workbookView xWindow="37320" yWindow="-120" windowWidth="38640" windowHeight="21120" xr2:uid="{8896788D-4D17-4058-8025-1A7424B43ED5}"/>
  </bookViews>
  <sheets>
    <sheet name="penicill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91" i="1" l="1"/>
  <c r="B389" i="1"/>
  <c r="B390" i="1"/>
  <c r="H388" i="1"/>
  <c r="E388" i="1"/>
  <c r="D388" i="1"/>
  <c r="C388" i="1"/>
  <c r="B388" i="1"/>
  <c r="A388" i="1"/>
  <c r="B379" i="1"/>
  <c r="B378" i="1"/>
  <c r="B377" i="1"/>
  <c r="H376" i="1"/>
  <c r="E376" i="1"/>
  <c r="D376" i="1"/>
  <c r="C376" i="1"/>
  <c r="B376" i="1"/>
  <c r="A376" i="1"/>
  <c r="B367" i="1"/>
  <c r="B365" i="1"/>
  <c r="H364" i="1"/>
  <c r="E364" i="1"/>
  <c r="D364" i="1"/>
  <c r="C364" i="1"/>
  <c r="B364" i="1"/>
  <c r="A364" i="1"/>
  <c r="B354" i="1"/>
  <c r="B355" i="1"/>
  <c r="B348" i="1"/>
  <c r="B351" i="1"/>
  <c r="B353" i="1"/>
  <c r="H344" i="1"/>
  <c r="E344" i="1"/>
  <c r="D344" i="1"/>
  <c r="C344" i="1"/>
  <c r="B344" i="1"/>
  <c r="A344" i="1"/>
  <c r="B334" i="1"/>
  <c r="B315" i="1"/>
  <c r="B335" i="1"/>
  <c r="B328" i="1"/>
  <c r="B331" i="1"/>
  <c r="H324" i="1"/>
  <c r="E324" i="1"/>
  <c r="D324" i="1"/>
  <c r="C324" i="1"/>
  <c r="B324" i="1"/>
  <c r="A324" i="1"/>
  <c r="B314" i="1"/>
  <c r="B308" i="1"/>
  <c r="B313" i="1"/>
  <c r="B311" i="1"/>
  <c r="H304" i="1"/>
  <c r="E304" i="1"/>
  <c r="D304" i="1"/>
  <c r="C304" i="1"/>
  <c r="B304" i="1"/>
  <c r="A304" i="1"/>
  <c r="B295" i="1"/>
  <c r="B293" i="1"/>
  <c r="H287" i="1"/>
  <c r="E287" i="1"/>
  <c r="D287" i="1"/>
  <c r="C287" i="1"/>
  <c r="B287" i="1"/>
  <c r="A287" i="1"/>
  <c r="H269" i="1"/>
  <c r="H103" i="1" s="1"/>
  <c r="E269" i="1"/>
  <c r="E103" i="1" s="1"/>
  <c r="D269" i="1"/>
  <c r="D103" i="1" s="1"/>
  <c r="C269" i="1"/>
  <c r="C103" i="1" s="1"/>
  <c r="B269" i="1"/>
  <c r="A269" i="1"/>
  <c r="A103" i="1" s="1"/>
  <c r="H257" i="1"/>
  <c r="H352" i="1" s="1"/>
  <c r="E257" i="1"/>
  <c r="E352" i="1" s="1"/>
  <c r="D257" i="1"/>
  <c r="D352" i="1" s="1"/>
  <c r="C257" i="1"/>
  <c r="C352" i="1" s="1"/>
  <c r="B257" i="1"/>
  <c r="A257" i="1"/>
  <c r="A352" i="1" s="1"/>
  <c r="H246" i="1"/>
  <c r="H130" i="1" s="1"/>
  <c r="E246" i="1"/>
  <c r="E130" i="1" s="1"/>
  <c r="D246" i="1"/>
  <c r="D130" i="1" s="1"/>
  <c r="C246" i="1"/>
  <c r="C172" i="1" s="1"/>
  <c r="B246" i="1"/>
  <c r="A246" i="1"/>
  <c r="A172" i="1" s="1"/>
  <c r="H226" i="1"/>
  <c r="H200" i="1" s="1"/>
  <c r="E226" i="1"/>
  <c r="E200" i="1" s="1"/>
  <c r="D226" i="1"/>
  <c r="D200" i="1" s="1"/>
  <c r="C226" i="1"/>
  <c r="C200" i="1" s="1"/>
  <c r="B226" i="1"/>
  <c r="A226" i="1"/>
  <c r="A200" i="1" s="1"/>
  <c r="B217" i="1"/>
  <c r="H211" i="1"/>
  <c r="H366" i="1" s="1"/>
  <c r="E211" i="1"/>
  <c r="E366" i="1" s="1"/>
  <c r="D211" i="1"/>
  <c r="D366" i="1" s="1"/>
  <c r="C211" i="1"/>
  <c r="C378" i="1" s="1"/>
  <c r="B211" i="1"/>
  <c r="A211" i="1"/>
  <c r="A390" i="1" s="1"/>
  <c r="B202" i="1"/>
  <c r="B201" i="1"/>
  <c r="H195" i="1"/>
  <c r="H306" i="1" s="1"/>
  <c r="E195" i="1"/>
  <c r="E306" i="1" s="1"/>
  <c r="D195" i="1"/>
  <c r="D306" i="1" s="1"/>
  <c r="C195" i="1"/>
  <c r="C306" i="1" s="1"/>
  <c r="B195" i="1"/>
  <c r="A195" i="1"/>
  <c r="A346" i="1" s="1"/>
  <c r="B166" i="1"/>
  <c r="H162" i="1"/>
  <c r="H234" i="1" s="1"/>
  <c r="E162" i="1"/>
  <c r="E234" i="1" s="1"/>
  <c r="D162" i="1"/>
  <c r="D234" i="1" s="1"/>
  <c r="C162" i="1"/>
  <c r="C234" i="1" s="1"/>
  <c r="B162" i="1"/>
  <c r="A162" i="1"/>
  <c r="A234" i="1" s="1"/>
  <c r="H147" i="1"/>
  <c r="H170" i="1" s="1"/>
  <c r="E147" i="1"/>
  <c r="E122" i="1" s="1"/>
  <c r="D147" i="1"/>
  <c r="D122" i="1" s="1"/>
  <c r="C147" i="1"/>
  <c r="C122" i="1" s="1"/>
  <c r="B147" i="1"/>
  <c r="A147" i="1"/>
  <c r="A122" i="1" s="1"/>
  <c r="H123" i="1"/>
  <c r="B118" i="1"/>
  <c r="H114" i="1"/>
  <c r="H275" i="1" s="1"/>
  <c r="E114" i="1"/>
  <c r="E275" i="1" s="1"/>
  <c r="D114" i="1"/>
  <c r="D275" i="1" s="1"/>
  <c r="C114" i="1"/>
  <c r="C275" i="1" s="1"/>
  <c r="B114" i="1"/>
  <c r="A114" i="1"/>
  <c r="A275" i="1" s="1"/>
  <c r="H97" i="1"/>
  <c r="H214" i="1" s="1"/>
  <c r="E97" i="1"/>
  <c r="E214" i="1" s="1"/>
  <c r="D97" i="1"/>
  <c r="D214" i="1" s="1"/>
  <c r="C97" i="1"/>
  <c r="C214" i="1" s="1"/>
  <c r="B97" i="1"/>
  <c r="A97" i="1"/>
  <c r="A214" i="1" s="1"/>
  <c r="H82" i="1"/>
  <c r="H330" i="1" s="1"/>
  <c r="E82" i="1"/>
  <c r="E330" i="1" s="1"/>
  <c r="D82" i="1"/>
  <c r="D330" i="1" s="1"/>
  <c r="C82" i="1"/>
  <c r="C330" i="1" s="1"/>
  <c r="B82" i="1"/>
  <c r="A82" i="1"/>
  <c r="A330" i="1" s="1"/>
  <c r="H71" i="1"/>
  <c r="H274" i="1" s="1"/>
  <c r="E71" i="1"/>
  <c r="E274" i="1" s="1"/>
  <c r="D71" i="1"/>
  <c r="D274" i="1" s="1"/>
  <c r="C71" i="1"/>
  <c r="C274" i="1" s="1"/>
  <c r="B71" i="1"/>
  <c r="A71" i="1"/>
  <c r="A274" i="1" s="1"/>
  <c r="H60" i="1"/>
  <c r="H273" i="1" s="1"/>
  <c r="E60" i="1"/>
  <c r="E273" i="1" s="1"/>
  <c r="D60" i="1"/>
  <c r="D273" i="1" s="1"/>
  <c r="C60" i="1"/>
  <c r="C273" i="1" s="1"/>
  <c r="B60" i="1"/>
  <c r="A60" i="1"/>
  <c r="A273" i="1" s="1"/>
  <c r="H40" i="1"/>
  <c r="H309" i="1" s="1"/>
  <c r="E40" i="1"/>
  <c r="E349" i="1" s="1"/>
  <c r="D40" i="1"/>
  <c r="D349" i="1" s="1"/>
  <c r="C40" i="1"/>
  <c r="C349" i="1" s="1"/>
  <c r="B40" i="1"/>
  <c r="A40" i="1"/>
  <c r="A349" i="1" s="1"/>
  <c r="B29" i="1"/>
  <c r="B28" i="1"/>
  <c r="B27" i="1"/>
  <c r="B26" i="1"/>
  <c r="B25" i="1"/>
  <c r="H24" i="1"/>
  <c r="H327" i="1" s="1"/>
  <c r="E24" i="1"/>
  <c r="E327" i="1" s="1"/>
  <c r="D24" i="1"/>
  <c r="D327" i="1" s="1"/>
  <c r="C24" i="1"/>
  <c r="C327" i="1" s="1"/>
  <c r="B24" i="1"/>
  <c r="A24" i="1"/>
  <c r="A327" i="1" s="1"/>
  <c r="B14" i="1"/>
  <c r="B13" i="1"/>
  <c r="B12" i="1"/>
  <c r="B11" i="1"/>
  <c r="H10" i="1"/>
  <c r="H325" i="1" s="1"/>
  <c r="E10" i="1"/>
  <c r="E325" i="1" s="1"/>
  <c r="D10" i="1"/>
  <c r="D325" i="1" s="1"/>
  <c r="C10" i="1"/>
  <c r="C325" i="1" s="1"/>
  <c r="B10" i="1"/>
  <c r="A10" i="1"/>
  <c r="A325" i="1" s="1"/>
  <c r="H288" i="1" l="1"/>
  <c r="C291" i="1"/>
  <c r="A289" i="1"/>
  <c r="E291" i="1"/>
  <c r="C289" i="1"/>
  <c r="D291" i="1"/>
  <c r="A294" i="1"/>
  <c r="E289" i="1"/>
  <c r="H291" i="1"/>
  <c r="C294" i="1"/>
  <c r="D289" i="1"/>
  <c r="A292" i="1"/>
  <c r="E294" i="1"/>
  <c r="H289" i="1"/>
  <c r="C292" i="1"/>
  <c r="D294" i="1"/>
  <c r="A290" i="1"/>
  <c r="E292" i="1"/>
  <c r="H294" i="1"/>
  <c r="C290" i="1"/>
  <c r="D292" i="1"/>
  <c r="A288" i="1"/>
  <c r="D290" i="1"/>
  <c r="C288" i="1"/>
  <c r="E290" i="1"/>
  <c r="E288" i="1"/>
  <c r="H290" i="1"/>
  <c r="D288" i="1"/>
  <c r="A291" i="1"/>
  <c r="A178" i="1"/>
  <c r="C312" i="1"/>
  <c r="E378" i="1"/>
  <c r="D378" i="1"/>
  <c r="A306" i="1"/>
  <c r="A309" i="1"/>
  <c r="A312" i="1"/>
  <c r="E346" i="1"/>
  <c r="H349" i="1"/>
  <c r="E124" i="1"/>
  <c r="E307" i="1"/>
  <c r="E312" i="1"/>
  <c r="A326" i="1"/>
  <c r="A329" i="1"/>
  <c r="A332" i="1"/>
  <c r="D307" i="1"/>
  <c r="D312" i="1"/>
  <c r="H378" i="1"/>
  <c r="C326" i="1"/>
  <c r="C329" i="1"/>
  <c r="C332" i="1"/>
  <c r="D346" i="1"/>
  <c r="A350" i="1"/>
  <c r="A305" i="1"/>
  <c r="H307" i="1"/>
  <c r="H312" i="1"/>
  <c r="C390" i="1"/>
  <c r="E326" i="1"/>
  <c r="E329" i="1"/>
  <c r="E332" i="1"/>
  <c r="H346" i="1"/>
  <c r="C350" i="1"/>
  <c r="C346" i="1"/>
  <c r="C305" i="1"/>
  <c r="C309" i="1"/>
  <c r="C366" i="1"/>
  <c r="E390" i="1"/>
  <c r="D326" i="1"/>
  <c r="D329" i="1"/>
  <c r="D332" i="1"/>
  <c r="A347" i="1"/>
  <c r="E350" i="1"/>
  <c r="C307" i="1"/>
  <c r="E305" i="1"/>
  <c r="E309" i="1"/>
  <c r="D390" i="1"/>
  <c r="H326" i="1"/>
  <c r="H329" i="1"/>
  <c r="H332" i="1"/>
  <c r="C347" i="1"/>
  <c r="D350" i="1"/>
  <c r="D305" i="1"/>
  <c r="D309" i="1"/>
  <c r="H390" i="1"/>
  <c r="A307" i="1"/>
  <c r="A310" i="1"/>
  <c r="A345" i="1"/>
  <c r="E347" i="1"/>
  <c r="H350" i="1"/>
  <c r="H305" i="1"/>
  <c r="C345" i="1"/>
  <c r="D347" i="1"/>
  <c r="C310" i="1"/>
  <c r="A366" i="1"/>
  <c r="E345" i="1"/>
  <c r="H347" i="1"/>
  <c r="E310" i="1"/>
  <c r="A378" i="1"/>
  <c r="D345" i="1"/>
  <c r="D310" i="1"/>
  <c r="H345" i="1"/>
  <c r="H310" i="1"/>
  <c r="E170" i="1"/>
  <c r="E172" i="1"/>
  <c r="H172" i="1"/>
  <c r="C178" i="1"/>
  <c r="D178" i="1"/>
  <c r="E178" i="1"/>
  <c r="D170" i="1"/>
  <c r="H122" i="1"/>
  <c r="H178" i="1"/>
  <c r="D172" i="1"/>
  <c r="A124" i="1"/>
  <c r="A170" i="1"/>
  <c r="D124" i="1"/>
  <c r="C124" i="1"/>
  <c r="C170" i="1"/>
  <c r="A130" i="1"/>
  <c r="C130" i="1"/>
  <c r="H124" i="1"/>
</calcChain>
</file>

<file path=xl/sharedStrings.xml><?xml version="1.0" encoding="utf-8"?>
<sst xmlns="http://schemas.openxmlformats.org/spreadsheetml/2006/main" count="1363" uniqueCount="217">
  <si>
    <t>Database</t>
  </si>
  <si>
    <t>Activity</t>
  </si>
  <si>
    <t>production amount</t>
  </si>
  <si>
    <t>reference product</t>
  </si>
  <si>
    <t>location</t>
  </si>
  <si>
    <t>unit</t>
  </si>
  <si>
    <t>Exchanges</t>
  </si>
  <si>
    <t>name</t>
  </si>
  <si>
    <t>amount</t>
  </si>
  <si>
    <t>categories</t>
  </si>
  <si>
    <t>type</t>
  </si>
  <si>
    <t>database</t>
  </si>
  <si>
    <t>comment</t>
  </si>
  <si>
    <t>production</t>
  </si>
  <si>
    <t>penicillin</t>
  </si>
  <si>
    <t>alchohol wipes</t>
  </si>
  <si>
    <t>production of alchohol wipes</t>
  </si>
  <si>
    <t>ev391consq</t>
  </si>
  <si>
    <t>chemi-thermomechanical pulp</t>
  </si>
  <si>
    <t>ethanol, without water, in 99.7% solution state, from ethylene</t>
  </si>
  <si>
    <t>paper, woodfree, uncoated</t>
  </si>
  <si>
    <t>textile, nonwoven polypropylene</t>
  </si>
  <si>
    <t>transport, freight, lorry 16-32 metric ton, EURO6</t>
  </si>
  <si>
    <t>kilogram</t>
  </si>
  <si>
    <t>ton kilometer</t>
  </si>
  <si>
    <t>technosphere</t>
  </si>
  <si>
    <t>market for chemi-thermomechanical pulp</t>
  </si>
  <si>
    <t>market for ethanol, without water, in 99.7% solution state, from ethylene</t>
  </si>
  <si>
    <t>market for textile, nonwoven polypropylene</t>
  </si>
  <si>
    <t>market for transport, freight, lorry 16-32 metric ton, EURO6</t>
  </si>
  <si>
    <t>Scenerio1</t>
  </si>
  <si>
    <t>DK</t>
  </si>
  <si>
    <t>production of gloves</t>
  </si>
  <si>
    <t>gloves</t>
  </si>
  <si>
    <t>polyethylene, high density, granulate</t>
  </si>
  <si>
    <t>synthetic rubber</t>
  </si>
  <si>
    <t>thermoforming, with calendering</t>
  </si>
  <si>
    <t>transport, freight, sea, container ship</t>
  </si>
  <si>
    <t>market for paper, woodfree, uncoated</t>
  </si>
  <si>
    <t>market for polyethylene, high density, granulate</t>
  </si>
  <si>
    <t>market for synthetic rubber</t>
  </si>
  <si>
    <t>market for thermoforming, with calendering</t>
  </si>
  <si>
    <t>market for transport, freight, sea, container ship</t>
  </si>
  <si>
    <t>production of IV sets</t>
  </si>
  <si>
    <t>IV sets</t>
  </si>
  <si>
    <t>acrylonitrile-butadiene-styrene copolymer</t>
  </si>
  <si>
    <t>extrusion, plastic pipes</t>
  </si>
  <si>
    <t>injection moulding</t>
  </si>
  <si>
    <t>packaging film, low density polyethylene</t>
  </si>
  <si>
    <t>polycarbonate</t>
  </si>
  <si>
    <t>polypropylene, granulate</t>
  </si>
  <si>
    <t>polystyrene, general purpose</t>
  </si>
  <si>
    <t>polyvinylchloride, bulk polymerised</t>
  </si>
  <si>
    <t>thermoforming of plastic sheets</t>
  </si>
  <si>
    <t>market for acrylonitrile-butadiene-styrene copolymer</t>
  </si>
  <si>
    <t>market for extrusion, plastic pipes</t>
  </si>
  <si>
    <t>market for injection moulding</t>
  </si>
  <si>
    <t>market for packaging film, low density polyethylene</t>
  </si>
  <si>
    <t>market for polycarbonate</t>
  </si>
  <si>
    <t>market for polypropylene, granulate</t>
  </si>
  <si>
    <t>market for polystyrene, general purpose</t>
  </si>
  <si>
    <t>market for polyvinylchloride, bulk polymerised</t>
  </si>
  <si>
    <t>market for thermoforming of plastic sheets</t>
  </si>
  <si>
    <t>primacillin Production</t>
  </si>
  <si>
    <t>macrogols</t>
  </si>
  <si>
    <t>ethylene glycol</t>
  </si>
  <si>
    <t>ethylene oxide</t>
  </si>
  <si>
    <t>market for ethylene glycol</t>
  </si>
  <si>
    <t>market for ethylene oxide</t>
  </si>
  <si>
    <t>magnesium stearate</t>
  </si>
  <si>
    <t>magnesium oxide</t>
  </si>
  <si>
    <t>stearic acid</t>
  </si>
  <si>
    <t>market for magnesium oxide</t>
  </si>
  <si>
    <t>market for stearic acid</t>
  </si>
  <si>
    <t>medical connector</t>
  </si>
  <si>
    <t>aluminium alloy, AlLi</t>
  </si>
  <si>
    <t>market for aluminium alloy, AlLi</t>
  </si>
  <si>
    <t>medicine strip</t>
  </si>
  <si>
    <t>corrugated board box</t>
  </si>
  <si>
    <t>electricity, high voltage</t>
  </si>
  <si>
    <t>ethylvinylacetate, foil</t>
  </si>
  <si>
    <t>extrusion of plastic sheets and thermoforming, inline</t>
  </si>
  <si>
    <t>transport, freight, lorry, unspecified</t>
  </si>
  <si>
    <t>transport, freight, sea, container ship with reefer, cooling</t>
  </si>
  <si>
    <t>kilowatt hour</t>
  </si>
  <si>
    <t>market for corrugated board box</t>
  </si>
  <si>
    <t>market group for electricity, high voltage</t>
  </si>
  <si>
    <t>market for ethylvinylacetate, foil</t>
  </si>
  <si>
    <t>market for extrusion of plastic sheets and thermoforming, inline</t>
  </si>
  <si>
    <t>market for transport, freight, lorry, unspecified</t>
  </si>
  <si>
    <t>market for transport, freight, sea, container ship with reefer, cooling</t>
  </si>
  <si>
    <t>raw penicillium V</t>
  </si>
  <si>
    <t>acetone, liquid</t>
  </si>
  <si>
    <t>ammonium sulfate</t>
  </si>
  <si>
    <t>butyl acetate</t>
  </si>
  <si>
    <t>glucose</t>
  </si>
  <si>
    <t>heat, from steam, in chemical industry</t>
  </si>
  <si>
    <t>oxygen, liquid</t>
  </si>
  <si>
    <t>phenoxy-compound</t>
  </si>
  <si>
    <t>sodium hydroxide, without water, in 50% solution state</t>
  </si>
  <si>
    <t>sulfuric acid</t>
  </si>
  <si>
    <t>tap water</t>
  </si>
  <si>
    <t>market for acetone, liquid</t>
  </si>
  <si>
    <t>market for ammonium sulfate</t>
  </si>
  <si>
    <t>market for butyl acetate</t>
  </si>
  <si>
    <t>electricity production, natural gas, 10MW</t>
  </si>
  <si>
    <t>glucose production</t>
  </si>
  <si>
    <t>market for heat, from steam, in chemical industry</t>
  </si>
  <si>
    <t>market for oxygen, liquid</t>
  </si>
  <si>
    <t>phenoxy-compound production</t>
  </si>
  <si>
    <t>market for sodium hydroxide, without water, in 50% solution state</t>
  </si>
  <si>
    <t>market for sulfuric acid</t>
  </si>
  <si>
    <t>tap water production, underground water without treatment</t>
  </si>
  <si>
    <t>Acetic acid</t>
  </si>
  <si>
    <t>Acetone</t>
  </si>
  <si>
    <t>average incineration residue</t>
  </si>
  <si>
    <t>biowaste</t>
  </si>
  <si>
    <t>Butyl acetate</t>
  </si>
  <si>
    <t>Glucose</t>
  </si>
  <si>
    <t>P-chlorophenoxyacetic acid</t>
  </si>
  <si>
    <t>Sodium hydroxide</t>
  </si>
  <si>
    <t>Sulfuric acid</t>
  </si>
  <si>
    <t>water</t>
  </si>
  <si>
    <t>air</t>
  </si>
  <si>
    <t>biosphere</t>
  </si>
  <si>
    <t>biosphere3</t>
  </si>
  <si>
    <t>production of pharmamedia</t>
  </si>
  <si>
    <t>pharmamedia</t>
  </si>
  <si>
    <t>calcium carbonate, precipitated</t>
  </si>
  <si>
    <t>cottonseed meal</t>
  </si>
  <si>
    <t>rape oil, crude</t>
  </si>
  <si>
    <t>soybean oil, refined</t>
  </si>
  <si>
    <t>whey</t>
  </si>
  <si>
    <t>market for calcium carbonate, precipitated</t>
  </si>
  <si>
    <t>market for cottonseed meal</t>
  </si>
  <si>
    <t>market for rape oil, crude</t>
  </si>
  <si>
    <t>market for soybean oil, refined</t>
  </si>
  <si>
    <t>market for tap water</t>
  </si>
  <si>
    <t>market for whey</t>
  </si>
  <si>
    <t>heat, central or small-scale, natural gas</t>
  </si>
  <si>
    <t>phenyl acetic acid</t>
  </si>
  <si>
    <t>electricity production, deep geothermal</t>
  </si>
  <si>
    <t>heat and power co-generation, natural gas, mini-plant 2KW electrical</t>
  </si>
  <si>
    <t>market for phenyl acetic acid</t>
  </si>
  <si>
    <t>tap water production, underground water with disinfection</t>
  </si>
  <si>
    <t>Phenylacetic acid</t>
  </si>
  <si>
    <t>treatment of average incineration residue, residual material landfill</t>
  </si>
  <si>
    <t>treatment of biowaste, municipal incineration</t>
  </si>
  <si>
    <t>megajoule</t>
  </si>
  <si>
    <t>raw penicillium G</t>
  </si>
  <si>
    <t>full box of vials</t>
  </si>
  <si>
    <t>folding boxboard carton</t>
  </si>
  <si>
    <t>transport, freight, sea, bulk carrier for dry goods</t>
  </si>
  <si>
    <t>market for folding boxboard carton</t>
  </si>
  <si>
    <t>market for transport, freight, sea, bulk carrier for dry goods</t>
  </si>
  <si>
    <t>waste polypropylene</t>
  </si>
  <si>
    <t>market for waste polypropylene</t>
  </si>
  <si>
    <t>printed paper</t>
  </si>
  <si>
    <t>market for printed paper</t>
  </si>
  <si>
    <t>waste packaging paper</t>
  </si>
  <si>
    <t>treatment of waste packaging paper, municipal incineration</t>
  </si>
  <si>
    <t>furniture, wooden</t>
  </si>
  <si>
    <t>glass tube, borosilicate</t>
  </si>
  <si>
    <t>transport, freight, lorry 7.5-16 metric ton, EURO6</t>
  </si>
  <si>
    <t>electricity production, hydro, pumped storage</t>
  </si>
  <si>
    <t>market for furniture, wooden</t>
  </si>
  <si>
    <t>market for glass tube, borosilicate</t>
  </si>
  <si>
    <t>market for transport, freight, lorry 7.5-16 metric ton, EURO6</t>
  </si>
  <si>
    <t>sodium acetate</t>
  </si>
  <si>
    <t>acetic acid, without water, in 98% solution state</t>
  </si>
  <si>
    <t>market for acetic acid, without water, in 98% solution state</t>
  </si>
  <si>
    <t>stopcock</t>
  </si>
  <si>
    <t>tablet</t>
  </si>
  <si>
    <t>carboxymethyl cellulose, powder</t>
  </si>
  <si>
    <t>titanium dioxide</t>
  </si>
  <si>
    <t>vinyl acetate</t>
  </si>
  <si>
    <t>water, ultrapure</t>
  </si>
  <si>
    <t>market for carboxymethyl cellulose, powder</t>
  </si>
  <si>
    <t>market for titanium dioxide</t>
  </si>
  <si>
    <t>market for vinyl acetate</t>
  </si>
  <si>
    <t>market for water, ultrapure</t>
  </si>
  <si>
    <t>hazardous waste, for incineration</t>
  </si>
  <si>
    <t>use stage 2</t>
  </si>
  <si>
    <t>usage of vial</t>
  </si>
  <si>
    <t>vial</t>
  </si>
  <si>
    <t>sodium chlorate, powder</t>
  </si>
  <si>
    <t>market for sodium chlorate, powder</t>
  </si>
  <si>
    <t>usage of vial sc1</t>
  </si>
  <si>
    <t>vial sc1</t>
  </si>
  <si>
    <t>treatment of hazardous waste, hazardous waste incineration, with energy recovery</t>
  </si>
  <si>
    <t>Ethanol</t>
  </si>
  <si>
    <t>usage of vial sc2</t>
  </si>
  <si>
    <t>vial sc2</t>
  </si>
  <si>
    <t>Scenerio2</t>
  </si>
  <si>
    <t>usage of vial sc3</t>
  </si>
  <si>
    <t>vial sc3</t>
  </si>
  <si>
    <t>use stage 3</t>
  </si>
  <si>
    <t>treatment of hazardous waste, hazardous waste incineration</t>
  </si>
  <si>
    <t>Scenerio3</t>
  </si>
  <si>
    <t>GLO</t>
  </si>
  <si>
    <t>RER</t>
  </si>
  <si>
    <t>production of a medicine strip</t>
  </si>
  <si>
    <t>Europe without Switzerland</t>
  </si>
  <si>
    <t>manufacturing of raw penicillium V</t>
  </si>
  <si>
    <t>RoW</t>
  </si>
  <si>
    <t>MY</t>
  </si>
  <si>
    <t>MT</t>
  </si>
  <si>
    <t>FR</t>
  </si>
  <si>
    <t>CH</t>
  </si>
  <si>
    <t>packed box of penicillin</t>
  </si>
  <si>
    <t>SE</t>
  </si>
  <si>
    <t>box of penicillin</t>
  </si>
  <si>
    <t>NO</t>
  </si>
  <si>
    <t>vial of penicillin</t>
  </si>
  <si>
    <t>manufacturing of vial of penicillin</t>
  </si>
  <si>
    <t>Carbon dioxide, fossil</t>
  </si>
  <si>
    <t>use stage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</si>
</sst>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9C5700"/>
      <name val="Calibri"/>
      <family val="2"/>
    </font>
    <font>
      <b/>
      <sz val="12"/>
      <color theme="1"/>
      <name val="Calibri (body)"/>
    </font>
    <font>
      <sz val="12"/>
      <color theme="1"/>
      <name val="Calibri (body)"/>
    </font>
    <font>
      <b/>
      <sz val="12"/>
      <name val="Calibri (Body)"/>
    </font>
    <font>
      <sz val="12"/>
      <name val="Calibri (Body)"/>
    </font>
    <font>
      <sz val="8"/>
      <name val="Arial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</cellStyleXfs>
  <cellXfs count="318">
    <xf numFmtId="0" fontId="0" fillId="0" borderId="0" xfId="0"/>
    <xf numFmtId="0" fontId="3" fillId="3" borderId="0" xfId="2" applyFont="1" applyFill="1"/>
    <xf numFmtId="2" fontId="3" fillId="3" borderId="0" xfId="2" applyNumberFormat="1" applyFont="1" applyFill="1"/>
    <xf numFmtId="0" fontId="4" fillId="0" borderId="0" xfId="0" applyFont="1"/>
    <xf numFmtId="2" fontId="4" fillId="0" borderId="0" xfId="0" applyNumberFormat="1" applyFont="1"/>
    <xf numFmtId="0" fontId="5" fillId="4" borderId="0" xfId="2" applyFont="1" applyFill="1"/>
    <xf numFmtId="2" fontId="5" fillId="4" borderId="0" xfId="0" applyNumberFormat="1" applyFont="1" applyFill="1"/>
    <xf numFmtId="0" fontId="6" fillId="4" borderId="0" xfId="0" applyFont="1" applyFill="1"/>
    <xf numFmtId="0" fontId="6" fillId="4" borderId="0" xfId="3" applyFont="1" applyFill="1"/>
    <xf numFmtId="0" fontId="4" fillId="4" borderId="0" xfId="0" applyFont="1" applyFill="1"/>
    <xf numFmtId="0" fontId="6" fillId="4" borderId="0" xfId="2" applyFont="1" applyFill="1"/>
    <xf numFmtId="2" fontId="6" fillId="4" borderId="0" xfId="2" applyNumberFormat="1" applyFont="1" applyFill="1" applyAlignment="1">
      <alignment horizontal="left"/>
    </xf>
    <xf numFmtId="2" fontId="6" fillId="4" borderId="0" xfId="1" applyNumberFormat="1" applyFont="1" applyFill="1"/>
    <xf numFmtId="2" fontId="6" fillId="4" borderId="0" xfId="0" applyNumberFormat="1" applyFont="1" applyFill="1"/>
    <xf numFmtId="0" fontId="5" fillId="4" borderId="0" xfId="0" applyFont="1" applyFill="1"/>
    <xf numFmtId="0" fontId="5" fillId="4" borderId="0" xfId="3" applyFont="1" applyFill="1"/>
    <xf numFmtId="11" fontId="4" fillId="4" borderId="0" xfId="0" applyNumberFormat="1" applyFont="1" applyFill="1"/>
    <xf numFmtId="2" fontId="4" fillId="4" borderId="0" xfId="0" applyNumberFormat="1" applyFont="1" applyFill="1"/>
    <xf numFmtId="11" fontId="6" fillId="4" borderId="0" xfId="0" applyNumberFormat="1" applyFont="1" applyFill="1"/>
    <xf numFmtId="0" fontId="5" fillId="5" borderId="0" xfId="2" applyFont="1" applyFill="1"/>
    <xf numFmtId="2" fontId="5" fillId="5" borderId="0" xfId="0" applyNumberFormat="1" applyFont="1" applyFill="1"/>
    <xf numFmtId="0" fontId="6" fillId="5" borderId="0" xfId="0" applyFont="1" applyFill="1"/>
    <xf numFmtId="0" fontId="6" fillId="5" borderId="0" xfId="3" applyFont="1" applyFill="1"/>
    <xf numFmtId="0" fontId="4" fillId="5" borderId="0" xfId="0" applyFont="1" applyFill="1"/>
    <xf numFmtId="0" fontId="6" fillId="5" borderId="0" xfId="2" applyFont="1" applyFill="1"/>
    <xf numFmtId="2" fontId="6" fillId="5" borderId="0" xfId="2" applyNumberFormat="1" applyFont="1" applyFill="1" applyAlignment="1">
      <alignment horizontal="left"/>
    </xf>
    <xf numFmtId="2" fontId="6" fillId="5" borderId="0" xfId="1" applyNumberFormat="1" applyFont="1" applyFill="1"/>
    <xf numFmtId="2" fontId="6" fillId="5" borderId="0" xfId="0" applyNumberFormat="1" applyFont="1" applyFill="1"/>
    <xf numFmtId="0" fontId="5" fillId="5" borderId="0" xfId="0" applyFont="1" applyFill="1"/>
    <xf numFmtId="0" fontId="5" fillId="5" borderId="0" xfId="3" applyFont="1" applyFill="1"/>
    <xf numFmtId="11" fontId="4" fillId="5" borderId="0" xfId="0" applyNumberFormat="1" applyFont="1" applyFill="1"/>
    <xf numFmtId="2" fontId="4" fillId="5" borderId="0" xfId="0" applyNumberFormat="1" applyFont="1" applyFill="1"/>
    <xf numFmtId="11" fontId="6" fillId="5" borderId="0" xfId="0" applyNumberFormat="1" applyFont="1" applyFill="1"/>
    <xf numFmtId="0" fontId="5" fillId="6" borderId="0" xfId="2" applyFont="1" applyFill="1"/>
    <xf numFmtId="2" fontId="5" fillId="6" borderId="0" xfId="0" applyNumberFormat="1" applyFont="1" applyFill="1"/>
    <xf numFmtId="0" fontId="6" fillId="6" borderId="0" xfId="0" applyFont="1" applyFill="1"/>
    <xf numFmtId="0" fontId="6" fillId="6" borderId="0" xfId="3" applyFont="1" applyFill="1"/>
    <xf numFmtId="0" fontId="4" fillId="6" borderId="0" xfId="0" applyFont="1" applyFill="1"/>
    <xf numFmtId="0" fontId="6" fillId="6" borderId="0" xfId="2" applyFont="1" applyFill="1"/>
    <xf numFmtId="2" fontId="6" fillId="6" borderId="0" xfId="2" applyNumberFormat="1" applyFont="1" applyFill="1" applyAlignment="1">
      <alignment horizontal="left"/>
    </xf>
    <xf numFmtId="2" fontId="6" fillId="6" borderId="0" xfId="1" applyNumberFormat="1" applyFont="1" applyFill="1"/>
    <xf numFmtId="2" fontId="6" fillId="6" borderId="0" xfId="0" applyNumberFormat="1" applyFont="1" applyFill="1"/>
    <xf numFmtId="0" fontId="5" fillId="6" borderId="0" xfId="0" applyFont="1" applyFill="1"/>
    <xf numFmtId="0" fontId="5" fillId="6" borderId="0" xfId="3" applyFont="1" applyFill="1"/>
    <xf numFmtId="11" fontId="4" fillId="6" borderId="0" xfId="0" applyNumberFormat="1" applyFont="1" applyFill="1"/>
    <xf numFmtId="2" fontId="4" fillId="6" borderId="0" xfId="0" applyNumberFormat="1" applyFont="1" applyFill="1"/>
    <xf numFmtId="11" fontId="6" fillId="6" borderId="0" xfId="0" applyNumberFormat="1" applyFont="1" applyFill="1"/>
    <xf numFmtId="0" fontId="5" fillId="7" borderId="0" xfId="2" applyFont="1" applyFill="1"/>
    <xf numFmtId="2" fontId="5" fillId="7" borderId="0" xfId="0" applyNumberFormat="1" applyFont="1" applyFill="1"/>
    <xf numFmtId="0" fontId="6" fillId="7" borderId="0" xfId="0" applyFont="1" applyFill="1"/>
    <xf numFmtId="0" fontId="6" fillId="7" borderId="0" xfId="3" applyFont="1" applyFill="1"/>
    <xf numFmtId="0" fontId="4" fillId="7" borderId="0" xfId="0" applyFont="1" applyFill="1"/>
    <xf numFmtId="0" fontId="6" fillId="7" borderId="0" xfId="2" applyFont="1" applyFill="1"/>
    <xf numFmtId="2" fontId="6" fillId="7" borderId="0" xfId="2" applyNumberFormat="1" applyFont="1" applyFill="1" applyAlignment="1">
      <alignment horizontal="left"/>
    </xf>
    <xf numFmtId="2" fontId="6" fillId="7" borderId="0" xfId="1" applyNumberFormat="1" applyFont="1" applyFill="1"/>
    <xf numFmtId="2" fontId="6" fillId="7" borderId="0" xfId="0" applyNumberFormat="1" applyFont="1" applyFill="1"/>
    <xf numFmtId="0" fontId="5" fillId="7" borderId="0" xfId="0" applyFont="1" applyFill="1"/>
    <xf numFmtId="0" fontId="5" fillId="7" borderId="0" xfId="3" applyFont="1" applyFill="1"/>
    <xf numFmtId="11" fontId="4" fillId="7" borderId="0" xfId="0" applyNumberFormat="1" applyFont="1" applyFill="1"/>
    <xf numFmtId="2" fontId="4" fillId="7" borderId="0" xfId="0" applyNumberFormat="1" applyFont="1" applyFill="1"/>
    <xf numFmtId="11" fontId="6" fillId="7" borderId="0" xfId="0" applyNumberFormat="1" applyFont="1" applyFill="1"/>
    <xf numFmtId="0" fontId="5" fillId="8" borderId="0" xfId="2" applyFont="1" applyFill="1"/>
    <xf numFmtId="2" fontId="5" fillId="8" borderId="0" xfId="0" applyNumberFormat="1" applyFont="1" applyFill="1"/>
    <xf numFmtId="0" fontId="6" fillId="8" borderId="0" xfId="0" applyFont="1" applyFill="1"/>
    <xf numFmtId="0" fontId="6" fillId="8" borderId="0" xfId="3" applyFont="1" applyFill="1"/>
    <xf numFmtId="0" fontId="4" fillId="8" borderId="0" xfId="0" applyFont="1" applyFill="1"/>
    <xf numFmtId="0" fontId="6" fillId="8" borderId="0" xfId="2" applyFont="1" applyFill="1"/>
    <xf numFmtId="2" fontId="6" fillId="8" borderId="0" xfId="2" applyNumberFormat="1" applyFont="1" applyFill="1" applyAlignment="1">
      <alignment horizontal="left"/>
    </xf>
    <xf numFmtId="2" fontId="6" fillId="8" borderId="0" xfId="1" applyNumberFormat="1" applyFont="1" applyFill="1"/>
    <xf numFmtId="2" fontId="6" fillId="8" borderId="0" xfId="0" applyNumberFormat="1" applyFont="1" applyFill="1"/>
    <xf numFmtId="0" fontId="5" fillId="8" borderId="0" xfId="0" applyFont="1" applyFill="1"/>
    <xf numFmtId="0" fontId="5" fillId="8" borderId="0" xfId="3" applyFont="1" applyFill="1"/>
    <xf numFmtId="11" fontId="4" fillId="8" borderId="0" xfId="0" applyNumberFormat="1" applyFont="1" applyFill="1"/>
    <xf numFmtId="2" fontId="4" fillId="8" borderId="0" xfId="0" applyNumberFormat="1" applyFont="1" applyFill="1"/>
    <xf numFmtId="11" fontId="6" fillId="8" borderId="0" xfId="0" applyNumberFormat="1" applyFont="1" applyFill="1"/>
    <xf numFmtId="0" fontId="5" fillId="9" borderId="0" xfId="2" applyFont="1" applyFill="1"/>
    <xf numFmtId="2" fontId="5" fillId="9" borderId="0" xfId="0" applyNumberFormat="1" applyFont="1" applyFill="1"/>
    <xf numFmtId="0" fontId="6" fillId="9" borderId="0" xfId="0" applyFont="1" applyFill="1"/>
    <xf numFmtId="0" fontId="6" fillId="9" borderId="0" xfId="3" applyFont="1" applyFill="1"/>
    <xf numFmtId="0" fontId="4" fillId="9" borderId="0" xfId="0" applyFont="1" applyFill="1"/>
    <xf numFmtId="0" fontId="6" fillId="9" borderId="0" xfId="2" applyFont="1" applyFill="1"/>
    <xf numFmtId="2" fontId="6" fillId="9" borderId="0" xfId="2" applyNumberFormat="1" applyFont="1" applyFill="1" applyAlignment="1">
      <alignment horizontal="left"/>
    </xf>
    <xf numFmtId="2" fontId="6" fillId="9" borderId="0" xfId="1" applyNumberFormat="1" applyFont="1" applyFill="1"/>
    <xf numFmtId="2" fontId="6" fillId="9" borderId="0" xfId="0" applyNumberFormat="1" applyFont="1" applyFill="1"/>
    <xf numFmtId="0" fontId="5" fillId="9" borderId="0" xfId="0" applyFont="1" applyFill="1"/>
    <xf numFmtId="0" fontId="5" fillId="9" borderId="0" xfId="3" applyFont="1" applyFill="1"/>
    <xf numFmtId="11" fontId="4" fillId="9" borderId="0" xfId="0" applyNumberFormat="1" applyFont="1" applyFill="1"/>
    <xf numFmtId="2" fontId="4" fillId="9" borderId="0" xfId="0" applyNumberFormat="1" applyFont="1" applyFill="1"/>
    <xf numFmtId="11" fontId="6" fillId="9" borderId="0" xfId="0" applyNumberFormat="1" applyFont="1" applyFill="1"/>
    <xf numFmtId="0" fontId="5" fillId="10" borderId="0" xfId="2" applyFont="1" applyFill="1"/>
    <xf numFmtId="2" fontId="5" fillId="10" borderId="0" xfId="0" applyNumberFormat="1" applyFont="1" applyFill="1"/>
    <xf numFmtId="0" fontId="6" fillId="10" borderId="0" xfId="0" applyFont="1" applyFill="1"/>
    <xf numFmtId="0" fontId="6" fillId="10" borderId="0" xfId="3" applyFont="1" applyFill="1"/>
    <xf numFmtId="0" fontId="4" fillId="10" borderId="0" xfId="0" applyFont="1" applyFill="1"/>
    <xf numFmtId="0" fontId="6" fillId="10" borderId="0" xfId="2" applyFont="1" applyFill="1"/>
    <xf numFmtId="2" fontId="6" fillId="10" borderId="0" xfId="2" applyNumberFormat="1" applyFont="1" applyFill="1" applyAlignment="1">
      <alignment horizontal="left"/>
    </xf>
    <xf numFmtId="2" fontId="6" fillId="10" borderId="0" xfId="1" applyNumberFormat="1" applyFont="1" applyFill="1"/>
    <xf numFmtId="2" fontId="6" fillId="10" borderId="0" xfId="0" applyNumberFormat="1" applyFont="1" applyFill="1"/>
    <xf numFmtId="0" fontId="5" fillId="10" borderId="0" xfId="0" applyFont="1" applyFill="1"/>
    <xf numFmtId="0" fontId="5" fillId="10" borderId="0" xfId="3" applyFont="1" applyFill="1"/>
    <xf numFmtId="11" fontId="4" fillId="10" borderId="0" xfId="0" applyNumberFormat="1" applyFont="1" applyFill="1"/>
    <xf numFmtId="2" fontId="4" fillId="10" borderId="0" xfId="0" applyNumberFormat="1" applyFont="1" applyFill="1"/>
    <xf numFmtId="11" fontId="6" fillId="10" borderId="0" xfId="0" applyNumberFormat="1" applyFont="1" applyFill="1"/>
    <xf numFmtId="0" fontId="5" fillId="11" borderId="0" xfId="2" applyFont="1" applyFill="1"/>
    <xf numFmtId="2" fontId="5" fillId="11" borderId="0" xfId="0" applyNumberFormat="1" applyFont="1" applyFill="1"/>
    <xf numFmtId="0" fontId="6" fillId="11" borderId="0" xfId="0" applyFont="1" applyFill="1"/>
    <xf numFmtId="0" fontId="6" fillId="11" borderId="0" xfId="3" applyFont="1" applyFill="1"/>
    <xf numFmtId="0" fontId="4" fillId="11" borderId="0" xfId="0" applyFont="1" applyFill="1"/>
    <xf numFmtId="0" fontId="6" fillId="11" borderId="0" xfId="2" applyFont="1" applyFill="1"/>
    <xf numFmtId="2" fontId="6" fillId="11" borderId="0" xfId="2" applyNumberFormat="1" applyFont="1" applyFill="1" applyAlignment="1">
      <alignment horizontal="left"/>
    </xf>
    <xf numFmtId="2" fontId="6" fillId="11" borderId="0" xfId="1" applyNumberFormat="1" applyFont="1" applyFill="1"/>
    <xf numFmtId="2" fontId="6" fillId="11" borderId="0" xfId="0" applyNumberFormat="1" applyFont="1" applyFill="1"/>
    <xf numFmtId="0" fontId="5" fillId="11" borderId="0" xfId="0" applyFont="1" applyFill="1"/>
    <xf numFmtId="0" fontId="5" fillId="11" borderId="0" xfId="3" applyFont="1" applyFill="1"/>
    <xf numFmtId="11" fontId="4" fillId="11" borderId="0" xfId="0" applyNumberFormat="1" applyFont="1" applyFill="1"/>
    <xf numFmtId="2" fontId="4" fillId="11" borderId="0" xfId="0" applyNumberFormat="1" applyFont="1" applyFill="1"/>
    <xf numFmtId="11" fontId="6" fillId="11" borderId="0" xfId="0" applyNumberFormat="1" applyFont="1" applyFill="1"/>
    <xf numFmtId="0" fontId="5" fillId="12" borderId="0" xfId="2" applyFont="1" applyFill="1"/>
    <xf numFmtId="2" fontId="5" fillId="12" borderId="0" xfId="0" applyNumberFormat="1" applyFont="1" applyFill="1"/>
    <xf numFmtId="0" fontId="6" fillId="12" borderId="0" xfId="0" applyFont="1" applyFill="1"/>
    <xf numFmtId="0" fontId="6" fillId="12" borderId="0" xfId="3" applyFont="1" applyFill="1"/>
    <xf numFmtId="0" fontId="4" fillId="12" borderId="0" xfId="0" applyFont="1" applyFill="1"/>
    <xf numFmtId="0" fontId="6" fillId="12" borderId="0" xfId="2" applyFont="1" applyFill="1"/>
    <xf numFmtId="2" fontId="6" fillId="12" borderId="0" xfId="2" applyNumberFormat="1" applyFont="1" applyFill="1" applyAlignment="1">
      <alignment horizontal="left"/>
    </xf>
    <xf numFmtId="2" fontId="6" fillId="12" borderId="0" xfId="1" applyNumberFormat="1" applyFont="1" applyFill="1"/>
    <xf numFmtId="2" fontId="6" fillId="12" borderId="0" xfId="0" applyNumberFormat="1" applyFont="1" applyFill="1"/>
    <xf numFmtId="0" fontId="5" fillId="12" borderId="0" xfId="0" applyFont="1" applyFill="1"/>
    <xf numFmtId="0" fontId="5" fillId="12" borderId="0" xfId="3" applyFont="1" applyFill="1"/>
    <xf numFmtId="11" fontId="4" fillId="12" borderId="0" xfId="0" applyNumberFormat="1" applyFont="1" applyFill="1"/>
    <xf numFmtId="2" fontId="4" fillId="12" borderId="0" xfId="0" applyNumberFormat="1" applyFont="1" applyFill="1"/>
    <xf numFmtId="11" fontId="6" fillId="12" borderId="0" xfId="0" applyNumberFormat="1" applyFont="1" applyFill="1"/>
    <xf numFmtId="0" fontId="5" fillId="13" borderId="0" xfId="2" applyFont="1" applyFill="1"/>
    <xf numFmtId="2" fontId="5" fillId="13" borderId="0" xfId="0" applyNumberFormat="1" applyFont="1" applyFill="1"/>
    <xf numFmtId="0" fontId="6" fillId="13" borderId="0" xfId="0" applyFont="1" applyFill="1"/>
    <xf numFmtId="0" fontId="6" fillId="13" borderId="0" xfId="3" applyFont="1" applyFill="1"/>
    <xf numFmtId="0" fontId="4" fillId="13" borderId="0" xfId="0" applyFont="1" applyFill="1"/>
    <xf numFmtId="0" fontId="6" fillId="13" borderId="0" xfId="2" applyFont="1" applyFill="1"/>
    <xf numFmtId="2" fontId="6" fillId="13" borderId="0" xfId="2" applyNumberFormat="1" applyFont="1" applyFill="1" applyAlignment="1">
      <alignment horizontal="left"/>
    </xf>
    <xf numFmtId="2" fontId="6" fillId="13" borderId="0" xfId="1" applyNumberFormat="1" applyFont="1" applyFill="1"/>
    <xf numFmtId="2" fontId="6" fillId="13" borderId="0" xfId="0" applyNumberFormat="1" applyFont="1" applyFill="1"/>
    <xf numFmtId="0" fontId="5" fillId="13" borderId="0" xfId="0" applyFont="1" applyFill="1"/>
    <xf numFmtId="0" fontId="5" fillId="13" borderId="0" xfId="3" applyFont="1" applyFill="1"/>
    <xf numFmtId="11" fontId="4" fillId="13" borderId="0" xfId="0" applyNumberFormat="1" applyFont="1" applyFill="1"/>
    <xf numFmtId="2" fontId="4" fillId="13" borderId="0" xfId="0" applyNumberFormat="1" applyFont="1" applyFill="1"/>
    <xf numFmtId="11" fontId="6" fillId="13" borderId="0" xfId="0" applyNumberFormat="1" applyFont="1" applyFill="1"/>
    <xf numFmtId="0" fontId="5" fillId="3" borderId="0" xfId="2" applyFont="1" applyFill="1"/>
    <xf numFmtId="2" fontId="5" fillId="3" borderId="0" xfId="0" applyNumberFormat="1" applyFont="1" applyFill="1"/>
    <xf numFmtId="0" fontId="6" fillId="3" borderId="0" xfId="0" applyFont="1" applyFill="1"/>
    <xf numFmtId="0" fontId="6" fillId="3" borderId="0" xfId="3" applyFont="1" applyFill="1"/>
    <xf numFmtId="0" fontId="4" fillId="3" borderId="0" xfId="0" applyFont="1" applyFill="1"/>
    <xf numFmtId="0" fontId="6" fillId="3" borderId="0" xfId="2" applyFont="1" applyFill="1"/>
    <xf numFmtId="2" fontId="6" fillId="3" borderId="0" xfId="2" applyNumberFormat="1" applyFont="1" applyFill="1" applyAlignment="1">
      <alignment horizontal="left"/>
    </xf>
    <xf numFmtId="2" fontId="6" fillId="3" borderId="0" xfId="1" applyNumberFormat="1" applyFont="1" applyFill="1"/>
    <xf numFmtId="2" fontId="6" fillId="3" borderId="0" xfId="0" applyNumberFormat="1" applyFont="1" applyFill="1"/>
    <xf numFmtId="0" fontId="5" fillId="3" borderId="0" xfId="0" applyFont="1" applyFill="1"/>
    <xf numFmtId="0" fontId="5" fillId="3" borderId="0" xfId="3" applyFont="1" applyFill="1"/>
    <xf numFmtId="11" fontId="4" fillId="3" borderId="0" xfId="0" applyNumberFormat="1" applyFont="1" applyFill="1"/>
    <xf numFmtId="2" fontId="4" fillId="3" borderId="0" xfId="0" applyNumberFormat="1" applyFont="1" applyFill="1"/>
    <xf numFmtId="11" fontId="6" fillId="3" borderId="0" xfId="0" applyNumberFormat="1" applyFont="1" applyFill="1"/>
    <xf numFmtId="0" fontId="5" fillId="14" borderId="0" xfId="2" applyFont="1" applyFill="1"/>
    <xf numFmtId="2" fontId="5" fillId="14" borderId="0" xfId="0" applyNumberFormat="1" applyFont="1" applyFill="1"/>
    <xf numFmtId="0" fontId="6" fillId="14" borderId="0" xfId="0" applyFont="1" applyFill="1"/>
    <xf numFmtId="0" fontId="6" fillId="14" borderId="0" xfId="3" applyFont="1" applyFill="1"/>
    <xf numFmtId="0" fontId="4" fillId="14" borderId="0" xfId="0" applyFont="1" applyFill="1"/>
    <xf numFmtId="0" fontId="6" fillId="14" borderId="0" xfId="2" applyFont="1" applyFill="1"/>
    <xf numFmtId="2" fontId="6" fillId="14" borderId="0" xfId="2" applyNumberFormat="1" applyFont="1" applyFill="1" applyAlignment="1">
      <alignment horizontal="left"/>
    </xf>
    <xf numFmtId="2" fontId="6" fillId="14" borderId="0" xfId="1" applyNumberFormat="1" applyFont="1" applyFill="1"/>
    <xf numFmtId="2" fontId="6" fillId="14" borderId="0" xfId="0" applyNumberFormat="1" applyFont="1" applyFill="1"/>
    <xf numFmtId="0" fontId="5" fillId="14" borderId="0" xfId="0" applyFont="1" applyFill="1"/>
    <xf numFmtId="0" fontId="5" fillId="14" borderId="0" xfId="3" applyFont="1" applyFill="1"/>
    <xf numFmtId="11" fontId="4" fillId="14" borderId="0" xfId="0" applyNumberFormat="1" applyFont="1" applyFill="1"/>
    <xf numFmtId="2" fontId="4" fillId="14" borderId="0" xfId="0" applyNumberFormat="1" applyFont="1" applyFill="1"/>
    <xf numFmtId="11" fontId="6" fillId="14" borderId="0" xfId="0" applyNumberFormat="1" applyFont="1" applyFill="1"/>
    <xf numFmtId="0" fontId="5" fillId="15" borderId="0" xfId="2" applyFont="1" applyFill="1"/>
    <xf numFmtId="2" fontId="5" fillId="15" borderId="0" xfId="0" applyNumberFormat="1" applyFont="1" applyFill="1"/>
    <xf numFmtId="0" fontId="6" fillId="15" borderId="0" xfId="0" applyFont="1" applyFill="1"/>
    <xf numFmtId="0" fontId="6" fillId="15" borderId="0" xfId="3" applyFont="1" applyFill="1"/>
    <xf numFmtId="0" fontId="4" fillId="15" borderId="0" xfId="0" applyFont="1" applyFill="1"/>
    <xf numFmtId="0" fontId="6" fillId="15" borderId="0" xfId="2" applyFont="1" applyFill="1"/>
    <xf numFmtId="2" fontId="6" fillId="15" borderId="0" xfId="2" applyNumberFormat="1" applyFont="1" applyFill="1" applyAlignment="1">
      <alignment horizontal="left"/>
    </xf>
    <xf numFmtId="2" fontId="6" fillId="15" borderId="0" xfId="1" applyNumberFormat="1" applyFont="1" applyFill="1"/>
    <xf numFmtId="2" fontId="6" fillId="15" borderId="0" xfId="0" applyNumberFormat="1" applyFont="1" applyFill="1"/>
    <xf numFmtId="0" fontId="5" fillId="15" borderId="0" xfId="0" applyFont="1" applyFill="1"/>
    <xf numFmtId="0" fontId="5" fillId="15" borderId="0" xfId="3" applyFont="1" applyFill="1"/>
    <xf numFmtId="11" fontId="4" fillId="15" borderId="0" xfId="0" applyNumberFormat="1" applyFont="1" applyFill="1"/>
    <xf numFmtId="2" fontId="4" fillId="15" borderId="0" xfId="0" applyNumberFormat="1" applyFont="1" applyFill="1"/>
    <xf numFmtId="11" fontId="6" fillId="15" borderId="0" xfId="0" applyNumberFormat="1" applyFont="1" applyFill="1"/>
    <xf numFmtId="0" fontId="5" fillId="16" borderId="0" xfId="2" applyFont="1" applyFill="1"/>
    <xf numFmtId="2" fontId="5" fillId="16" borderId="0" xfId="0" applyNumberFormat="1" applyFont="1" applyFill="1"/>
    <xf numFmtId="0" fontId="6" fillId="16" borderId="0" xfId="0" applyFont="1" applyFill="1"/>
    <xf numFmtId="0" fontId="6" fillId="16" borderId="0" xfId="3" applyFont="1" applyFill="1"/>
    <xf numFmtId="0" fontId="4" fillId="16" borderId="0" xfId="0" applyFont="1" applyFill="1"/>
    <xf numFmtId="0" fontId="6" fillId="16" borderId="0" xfId="2" applyFont="1" applyFill="1"/>
    <xf numFmtId="2" fontId="6" fillId="16" borderId="0" xfId="2" applyNumberFormat="1" applyFont="1" applyFill="1" applyAlignment="1">
      <alignment horizontal="left"/>
    </xf>
    <xf numFmtId="2" fontId="6" fillId="16" borderId="0" xfId="0" applyNumberFormat="1" applyFont="1" applyFill="1"/>
    <xf numFmtId="0" fontId="5" fillId="16" borderId="0" xfId="0" applyFont="1" applyFill="1"/>
    <xf numFmtId="0" fontId="5" fillId="16" borderId="0" xfId="3" applyFont="1" applyFill="1"/>
    <xf numFmtId="11" fontId="4" fillId="16" borderId="0" xfId="0" applyNumberFormat="1" applyFont="1" applyFill="1"/>
    <xf numFmtId="2" fontId="4" fillId="16" borderId="0" xfId="0" applyNumberFormat="1" applyFont="1" applyFill="1"/>
    <xf numFmtId="11" fontId="6" fillId="16" borderId="0" xfId="0" applyNumberFormat="1" applyFont="1" applyFill="1"/>
    <xf numFmtId="0" fontId="5" fillId="17" borderId="0" xfId="2" applyFont="1" applyFill="1"/>
    <xf numFmtId="2" fontId="5" fillId="17" borderId="0" xfId="0" applyNumberFormat="1" applyFont="1" applyFill="1"/>
    <xf numFmtId="0" fontId="6" fillId="17" borderId="0" xfId="0" applyFont="1" applyFill="1"/>
    <xf numFmtId="0" fontId="6" fillId="17" borderId="0" xfId="3" applyFont="1" applyFill="1"/>
    <xf numFmtId="0" fontId="4" fillId="17" borderId="0" xfId="0" applyFont="1" applyFill="1"/>
    <xf numFmtId="0" fontId="6" fillId="17" borderId="0" xfId="2" applyFont="1" applyFill="1"/>
    <xf numFmtId="2" fontId="6" fillId="17" borderId="0" xfId="2" applyNumberFormat="1" applyFont="1" applyFill="1" applyAlignment="1">
      <alignment horizontal="left"/>
    </xf>
    <xf numFmtId="2" fontId="6" fillId="17" borderId="0" xfId="0" applyNumberFormat="1" applyFont="1" applyFill="1"/>
    <xf numFmtId="0" fontId="5" fillId="17" borderId="0" xfId="0" applyFont="1" applyFill="1"/>
    <xf numFmtId="0" fontId="5" fillId="17" borderId="0" xfId="3" applyFont="1" applyFill="1"/>
    <xf numFmtId="11" fontId="4" fillId="17" borderId="0" xfId="0" applyNumberFormat="1" applyFont="1" applyFill="1"/>
    <xf numFmtId="2" fontId="4" fillId="17" borderId="0" xfId="0" applyNumberFormat="1" applyFont="1" applyFill="1"/>
    <xf numFmtId="11" fontId="6" fillId="17" borderId="0" xfId="0" applyNumberFormat="1" applyFont="1" applyFill="1"/>
    <xf numFmtId="0" fontId="5" fillId="18" borderId="0" xfId="2" applyFont="1" applyFill="1"/>
    <xf numFmtId="2" fontId="5" fillId="18" borderId="0" xfId="0" applyNumberFormat="1" applyFont="1" applyFill="1"/>
    <xf numFmtId="0" fontId="6" fillId="18" borderId="0" xfId="0" applyFont="1" applyFill="1"/>
    <xf numFmtId="0" fontId="6" fillId="18" borderId="0" xfId="3" applyFont="1" applyFill="1"/>
    <xf numFmtId="0" fontId="4" fillId="18" borderId="0" xfId="0" applyFont="1" applyFill="1"/>
    <xf numFmtId="0" fontId="6" fillId="18" borderId="0" xfId="2" applyFont="1" applyFill="1"/>
    <xf numFmtId="2" fontId="6" fillId="18" borderId="0" xfId="2" applyNumberFormat="1" applyFont="1" applyFill="1" applyAlignment="1">
      <alignment horizontal="left"/>
    </xf>
    <xf numFmtId="2" fontId="6" fillId="18" borderId="0" xfId="0" applyNumberFormat="1" applyFont="1" applyFill="1"/>
    <xf numFmtId="0" fontId="5" fillId="18" borderId="0" xfId="0" applyFont="1" applyFill="1"/>
    <xf numFmtId="0" fontId="5" fillId="18" borderId="0" xfId="3" applyFont="1" applyFill="1"/>
    <xf numFmtId="11" fontId="4" fillId="18" borderId="0" xfId="0" applyNumberFormat="1" applyFont="1" applyFill="1"/>
    <xf numFmtId="2" fontId="4" fillId="18" borderId="0" xfId="0" applyNumberFormat="1" applyFont="1" applyFill="1"/>
    <xf numFmtId="11" fontId="6" fillId="18" borderId="0" xfId="0" applyNumberFormat="1" applyFont="1" applyFill="1"/>
    <xf numFmtId="0" fontId="5" fillId="19" borderId="0" xfId="2" applyFont="1" applyFill="1"/>
    <xf numFmtId="2" fontId="5" fillId="19" borderId="0" xfId="0" applyNumberFormat="1" applyFont="1" applyFill="1"/>
    <xf numFmtId="0" fontId="6" fillId="19" borderId="0" xfId="0" applyFont="1" applyFill="1"/>
    <xf numFmtId="0" fontId="6" fillId="19" borderId="0" xfId="3" applyFont="1" applyFill="1"/>
    <xf numFmtId="0" fontId="4" fillId="19" borderId="0" xfId="0" applyFont="1" applyFill="1"/>
    <xf numFmtId="0" fontId="6" fillId="19" borderId="0" xfId="2" applyFont="1" applyFill="1"/>
    <xf numFmtId="2" fontId="6" fillId="19" borderId="0" xfId="2" applyNumberFormat="1" applyFont="1" applyFill="1" applyAlignment="1">
      <alignment horizontal="left"/>
    </xf>
    <xf numFmtId="2" fontId="6" fillId="19" borderId="0" xfId="0" applyNumberFormat="1" applyFont="1" applyFill="1"/>
    <xf numFmtId="0" fontId="5" fillId="19" borderId="0" xfId="0" applyFont="1" applyFill="1"/>
    <xf numFmtId="0" fontId="5" fillId="19" borderId="0" xfId="3" applyFont="1" applyFill="1"/>
    <xf numFmtId="11" fontId="4" fillId="19" borderId="0" xfId="0" applyNumberFormat="1" applyFont="1" applyFill="1"/>
    <xf numFmtId="2" fontId="4" fillId="19" borderId="0" xfId="0" applyNumberFormat="1" applyFont="1" applyFill="1"/>
    <xf numFmtId="11" fontId="6" fillId="19" borderId="0" xfId="0" applyNumberFormat="1" applyFont="1" applyFill="1"/>
    <xf numFmtId="0" fontId="5" fillId="20" borderId="0" xfId="2" applyFont="1" applyFill="1"/>
    <xf numFmtId="2" fontId="5" fillId="20" borderId="0" xfId="0" applyNumberFormat="1" applyFont="1" applyFill="1"/>
    <xf numFmtId="0" fontId="6" fillId="20" borderId="0" xfId="0" applyFont="1" applyFill="1"/>
    <xf numFmtId="0" fontId="6" fillId="20" borderId="0" xfId="3" applyFont="1" applyFill="1"/>
    <xf numFmtId="0" fontId="4" fillId="20" borderId="0" xfId="0" applyFont="1" applyFill="1"/>
    <xf numFmtId="0" fontId="6" fillId="20" borderId="0" xfId="2" applyFont="1" applyFill="1"/>
    <xf numFmtId="2" fontId="6" fillId="20" borderId="0" xfId="2" applyNumberFormat="1" applyFont="1" applyFill="1" applyAlignment="1">
      <alignment horizontal="left"/>
    </xf>
    <xf numFmtId="2" fontId="6" fillId="20" borderId="0" xfId="0" applyNumberFormat="1" applyFont="1" applyFill="1"/>
    <xf numFmtId="0" fontId="5" fillId="20" borderId="0" xfId="0" applyFont="1" applyFill="1"/>
    <xf numFmtId="0" fontId="5" fillId="20" borderId="0" xfId="3" applyFont="1" applyFill="1"/>
    <xf numFmtId="11" fontId="4" fillId="20" borderId="0" xfId="0" applyNumberFormat="1" applyFont="1" applyFill="1"/>
    <xf numFmtId="2" fontId="4" fillId="20" borderId="0" xfId="0" applyNumberFormat="1" applyFont="1" applyFill="1"/>
    <xf numFmtId="11" fontId="6" fillId="20" borderId="0" xfId="0" applyNumberFormat="1" applyFont="1" applyFill="1"/>
    <xf numFmtId="0" fontId="5" fillId="21" borderId="0" xfId="2" applyFont="1" applyFill="1"/>
    <xf numFmtId="2" fontId="5" fillId="21" borderId="0" xfId="0" applyNumberFormat="1" applyFont="1" applyFill="1"/>
    <xf numFmtId="0" fontId="6" fillId="21" borderId="0" xfId="0" applyFont="1" applyFill="1"/>
    <xf numFmtId="0" fontId="6" fillId="21" borderId="0" xfId="3" applyFont="1" applyFill="1"/>
    <xf numFmtId="0" fontId="4" fillId="21" borderId="0" xfId="0" applyFont="1" applyFill="1"/>
    <xf numFmtId="0" fontId="6" fillId="21" borderId="0" xfId="2" applyFont="1" applyFill="1"/>
    <xf numFmtId="2" fontId="6" fillId="21" borderId="0" xfId="2" applyNumberFormat="1" applyFont="1" applyFill="1" applyAlignment="1">
      <alignment horizontal="left"/>
    </xf>
    <xf numFmtId="2" fontId="6" fillId="21" borderId="0" xfId="0" applyNumberFormat="1" applyFont="1" applyFill="1"/>
    <xf numFmtId="0" fontId="5" fillId="21" borderId="0" xfId="0" applyFont="1" applyFill="1"/>
    <xf numFmtId="0" fontId="5" fillId="21" borderId="0" xfId="3" applyFont="1" applyFill="1"/>
    <xf numFmtId="11" fontId="4" fillId="21" borderId="0" xfId="0" applyNumberFormat="1" applyFont="1" applyFill="1"/>
    <xf numFmtId="2" fontId="4" fillId="21" borderId="0" xfId="0" applyNumberFormat="1" applyFont="1" applyFill="1"/>
    <xf numFmtId="11" fontId="6" fillId="21" borderId="0" xfId="0" applyNumberFormat="1" applyFont="1" applyFill="1"/>
    <xf numFmtId="0" fontId="5" fillId="22" borderId="0" xfId="2" applyFont="1" applyFill="1"/>
    <xf numFmtId="2" fontId="5" fillId="22" borderId="0" xfId="0" applyNumberFormat="1" applyFont="1" applyFill="1"/>
    <xf numFmtId="0" fontId="6" fillId="22" borderId="0" xfId="0" applyFont="1" applyFill="1"/>
    <xf numFmtId="0" fontId="6" fillId="22" borderId="0" xfId="3" applyFont="1" applyFill="1"/>
    <xf numFmtId="0" fontId="4" fillId="22" borderId="0" xfId="0" applyFont="1" applyFill="1"/>
    <xf numFmtId="0" fontId="6" fillId="22" borderId="0" xfId="2" applyFont="1" applyFill="1"/>
    <xf numFmtId="2" fontId="6" fillId="22" borderId="0" xfId="2" applyNumberFormat="1" applyFont="1" applyFill="1" applyAlignment="1">
      <alignment horizontal="left"/>
    </xf>
    <xf numFmtId="2" fontId="6" fillId="22" borderId="0" xfId="0" applyNumberFormat="1" applyFont="1" applyFill="1"/>
    <xf numFmtId="0" fontId="5" fillId="22" borderId="0" xfId="0" applyFont="1" applyFill="1"/>
    <xf numFmtId="0" fontId="5" fillId="22" borderId="0" xfId="3" applyFont="1" applyFill="1"/>
    <xf numFmtId="11" fontId="4" fillId="22" borderId="0" xfId="0" applyNumberFormat="1" applyFont="1" applyFill="1"/>
    <xf numFmtId="2" fontId="4" fillId="22" borderId="0" xfId="0" applyNumberFormat="1" applyFont="1" applyFill="1"/>
    <xf numFmtId="11" fontId="6" fillId="22" borderId="0" xfId="0" applyNumberFormat="1" applyFont="1" applyFill="1"/>
    <xf numFmtId="0" fontId="5" fillId="23" borderId="0" xfId="2" applyFont="1" applyFill="1"/>
    <xf numFmtId="2" fontId="5" fillId="23" borderId="0" xfId="0" applyNumberFormat="1" applyFont="1" applyFill="1"/>
    <xf numFmtId="0" fontId="6" fillId="23" borderId="0" xfId="0" applyFont="1" applyFill="1"/>
    <xf numFmtId="0" fontId="6" fillId="23" borderId="0" xfId="3" applyFont="1" applyFill="1"/>
    <xf numFmtId="0" fontId="4" fillId="23" borderId="0" xfId="0" applyFont="1" applyFill="1"/>
    <xf numFmtId="0" fontId="6" fillId="23" borderId="0" xfId="2" applyFont="1" applyFill="1"/>
    <xf numFmtId="2" fontId="6" fillId="23" borderId="0" xfId="2" applyNumberFormat="1" applyFont="1" applyFill="1" applyAlignment="1">
      <alignment horizontal="left"/>
    </xf>
    <xf numFmtId="2" fontId="6" fillId="23" borderId="0" xfId="0" applyNumberFormat="1" applyFont="1" applyFill="1"/>
    <xf numFmtId="0" fontId="5" fillId="23" borderId="0" xfId="0" applyFont="1" applyFill="1"/>
    <xf numFmtId="0" fontId="5" fillId="23" borderId="0" xfId="3" applyFont="1" applyFill="1"/>
    <xf numFmtId="11" fontId="4" fillId="23" borderId="0" xfId="0" applyNumberFormat="1" applyFont="1" applyFill="1"/>
    <xf numFmtId="2" fontId="4" fillId="23" borderId="0" xfId="0" applyNumberFormat="1" applyFont="1" applyFill="1"/>
    <xf numFmtId="11" fontId="6" fillId="23" borderId="0" xfId="0" applyNumberFormat="1" applyFont="1" applyFill="1"/>
    <xf numFmtId="0" fontId="5" fillId="24" borderId="0" xfId="2" applyFont="1" applyFill="1"/>
    <xf numFmtId="2" fontId="5" fillId="24" borderId="0" xfId="0" applyNumberFormat="1" applyFont="1" applyFill="1"/>
    <xf numFmtId="0" fontId="6" fillId="24" borderId="0" xfId="0" applyFont="1" applyFill="1"/>
    <xf numFmtId="0" fontId="6" fillId="24" borderId="0" xfId="3" applyFont="1" applyFill="1"/>
    <xf numFmtId="0" fontId="4" fillId="24" borderId="0" xfId="0" applyFont="1" applyFill="1"/>
    <xf numFmtId="0" fontId="6" fillId="24" borderId="0" xfId="2" applyFont="1" applyFill="1"/>
    <xf numFmtId="2" fontId="6" fillId="24" borderId="0" xfId="2" applyNumberFormat="1" applyFont="1" applyFill="1" applyAlignment="1">
      <alignment horizontal="left"/>
    </xf>
    <xf numFmtId="2" fontId="6" fillId="24" borderId="0" xfId="0" applyNumberFormat="1" applyFont="1" applyFill="1"/>
    <xf numFmtId="0" fontId="5" fillId="24" borderId="0" xfId="0" applyFont="1" applyFill="1"/>
    <xf numFmtId="0" fontId="5" fillId="24" borderId="0" xfId="3" applyFont="1" applyFill="1"/>
    <xf numFmtId="11" fontId="4" fillId="24" borderId="0" xfId="0" applyNumberFormat="1" applyFont="1" applyFill="1"/>
    <xf numFmtId="2" fontId="4" fillId="24" borderId="0" xfId="0" applyNumberFormat="1" applyFont="1" applyFill="1"/>
    <xf numFmtId="11" fontId="6" fillId="24" borderId="0" xfId="0" applyNumberFormat="1" applyFont="1" applyFill="1"/>
    <xf numFmtId="0" fontId="5" fillId="25" borderId="0" xfId="2" applyFont="1" applyFill="1"/>
    <xf numFmtId="2" fontId="5" fillId="25" borderId="0" xfId="0" applyNumberFormat="1" applyFont="1" applyFill="1"/>
    <xf numFmtId="0" fontId="6" fillId="25" borderId="0" xfId="0" applyFont="1" applyFill="1"/>
    <xf numFmtId="0" fontId="6" fillId="25" borderId="0" xfId="3" applyFont="1" applyFill="1"/>
    <xf numFmtId="0" fontId="4" fillId="25" borderId="0" xfId="0" applyFont="1" applyFill="1"/>
    <xf numFmtId="0" fontId="6" fillId="25" borderId="0" xfId="2" applyFont="1" applyFill="1"/>
    <xf numFmtId="2" fontId="6" fillId="25" borderId="0" xfId="2" applyNumberFormat="1" applyFont="1" applyFill="1" applyAlignment="1">
      <alignment horizontal="left"/>
    </xf>
    <xf numFmtId="2" fontId="6" fillId="25" borderId="0" xfId="0" applyNumberFormat="1" applyFont="1" applyFill="1"/>
    <xf numFmtId="0" fontId="5" fillId="25" borderId="0" xfId="0" applyFont="1" applyFill="1"/>
    <xf numFmtId="0" fontId="5" fillId="25" borderId="0" xfId="3" applyFont="1" applyFill="1"/>
    <xf numFmtId="11" fontId="4" fillId="25" borderId="0" xfId="0" applyNumberFormat="1" applyFont="1" applyFill="1"/>
    <xf numFmtId="2" fontId="4" fillId="25" borderId="0" xfId="0" applyNumberFormat="1" applyFont="1" applyFill="1"/>
    <xf numFmtId="11" fontId="6" fillId="25" borderId="0" xfId="0" applyNumberFormat="1" applyFont="1" applyFill="1"/>
    <xf numFmtId="11" fontId="4" fillId="0" borderId="0" xfId="0" applyNumberFormat="1" applyFont="1"/>
  </cellXfs>
  <cellStyles count="4">
    <cellStyle name="Neutral" xfId="1" builtinId="28"/>
    <cellStyle name="Normal" xfId="0" builtinId="0"/>
    <cellStyle name="Normal 11 3" xfId="2" xr:uid="{3919BBD3-DEA9-4CE1-8695-31CE4939CDCB}"/>
    <cellStyle name="Normal 2" xfId="3" xr:uid="{FF57E06F-3E88-4CAC-8747-C458E1C29A8A}"/>
  </cellStyles>
  <dxfs count="0"/>
  <tableStyles count="1" defaultTableStyle="TableStyleMedium2" defaultPivotStyle="PivotStyleLight16">
    <tableStyle name="Invisible" pivot="0" table="0" count="0" xr9:uid="{2E7F483B-2B08-4B49-B71B-F58BD2F739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A1:I391"/>
  <sheetViews>
    <sheetView tabSelected="1" zoomScaleNormal="100" workbookViewId="0">
      <selection activeCell="B24" sqref="B24"/>
    </sheetView>
  </sheetViews>
  <sheetFormatPr defaultRowHeight="15"/>
  <cols>
    <col min="1" max="1" width="127.75" style="3" bestFit="1" customWidth="1"/>
    <col min="2" max="2" width="29.375" style="3" bestFit="1" customWidth="1"/>
    <col min="3" max="3" width="53.875" style="3" bestFit="1" customWidth="1"/>
    <col min="4" max="4" width="24.875" style="3" bestFit="1" customWidth="1"/>
    <col min="5" max="5" width="12.25" style="3" bestFit="1" customWidth="1"/>
    <col min="6" max="6" width="11.125" style="3" bestFit="1" customWidth="1"/>
    <col min="7" max="7" width="12.875" style="3" bestFit="1" customWidth="1"/>
    <col min="8" max="8" width="11.75" style="3" bestFit="1" customWidth="1"/>
    <col min="9" max="9" width="20" style="3" bestFit="1" customWidth="1"/>
    <col min="10" max="16384" width="9" style="3"/>
  </cols>
  <sheetData>
    <row r="1" spans="1:9" ht="15.75">
      <c r="A1" s="1" t="s">
        <v>0</v>
      </c>
      <c r="B1" s="2" t="s">
        <v>14</v>
      </c>
    </row>
    <row r="2" spans="1:9">
      <c r="B2" s="4"/>
    </row>
    <row r="3" spans="1:9" ht="15.75">
      <c r="A3" s="5" t="s">
        <v>1</v>
      </c>
      <c r="B3" s="6" t="s">
        <v>16</v>
      </c>
      <c r="C3" s="7"/>
      <c r="D3" s="8"/>
      <c r="E3" s="7"/>
      <c r="F3" s="9"/>
      <c r="G3" s="7"/>
      <c r="H3" s="7"/>
      <c r="I3" s="7"/>
    </row>
    <row r="4" spans="1:9">
      <c r="A4" s="10" t="s">
        <v>2</v>
      </c>
      <c r="B4" s="11">
        <v>1</v>
      </c>
      <c r="C4" s="7"/>
      <c r="D4" s="7"/>
      <c r="E4" s="7"/>
      <c r="F4" s="9"/>
      <c r="G4" s="7"/>
      <c r="H4" s="7"/>
      <c r="I4" s="7"/>
    </row>
    <row r="5" spans="1:9">
      <c r="A5" s="10" t="s">
        <v>3</v>
      </c>
      <c r="B5" s="12" t="s">
        <v>15</v>
      </c>
      <c r="C5" s="7"/>
      <c r="D5" s="7"/>
      <c r="E5" s="7"/>
      <c r="F5" s="9"/>
      <c r="G5" s="7"/>
      <c r="H5" s="7"/>
      <c r="I5" s="7"/>
    </row>
    <row r="6" spans="1:9">
      <c r="A6" s="10" t="s">
        <v>4</v>
      </c>
      <c r="B6" s="11" t="s">
        <v>31</v>
      </c>
      <c r="C6" s="7"/>
      <c r="D6" s="7"/>
      <c r="E6" s="7"/>
      <c r="F6" s="9"/>
      <c r="G6" s="7"/>
      <c r="H6" s="7"/>
      <c r="I6" s="7"/>
    </row>
    <row r="7" spans="1:9">
      <c r="A7" s="10" t="s">
        <v>5</v>
      </c>
      <c r="B7" s="13" t="s">
        <v>5</v>
      </c>
      <c r="C7" s="7"/>
      <c r="D7" s="7"/>
      <c r="E7" s="7"/>
      <c r="F7" s="9"/>
      <c r="G7" s="7"/>
      <c r="H7" s="7"/>
      <c r="I7" s="7"/>
    </row>
    <row r="8" spans="1:9" ht="15.75">
      <c r="A8" s="14" t="s">
        <v>6</v>
      </c>
      <c r="B8" s="6"/>
      <c r="C8" s="14"/>
      <c r="D8" s="14"/>
      <c r="E8" s="14"/>
      <c r="F8" s="9"/>
      <c r="G8" s="14"/>
      <c r="H8" s="14"/>
      <c r="I8" s="14"/>
    </row>
    <row r="9" spans="1:9" ht="15.75">
      <c r="A9" s="14" t="s">
        <v>7</v>
      </c>
      <c r="B9" s="6" t="s">
        <v>8</v>
      </c>
      <c r="C9" s="14" t="s">
        <v>3</v>
      </c>
      <c r="D9" s="14" t="s">
        <v>4</v>
      </c>
      <c r="E9" s="14" t="s">
        <v>5</v>
      </c>
      <c r="F9" s="15" t="s">
        <v>9</v>
      </c>
      <c r="G9" s="14" t="s">
        <v>10</v>
      </c>
      <c r="H9" s="14" t="s">
        <v>11</v>
      </c>
      <c r="I9" s="14" t="s">
        <v>12</v>
      </c>
    </row>
    <row r="10" spans="1:9">
      <c r="A10" s="16" t="str">
        <f>B3</f>
        <v>production of alchohol wipes</v>
      </c>
      <c r="B10" s="17">
        <f>B4</f>
        <v>1</v>
      </c>
      <c r="C10" s="16" t="str">
        <f>B5</f>
        <v>alchohol wipes</v>
      </c>
      <c r="D10" s="16" t="str">
        <f>B6</f>
        <v>DK</v>
      </c>
      <c r="E10" s="16" t="str">
        <f>B7</f>
        <v>unit</v>
      </c>
      <c r="F10" s="9"/>
      <c r="G10" s="9" t="s">
        <v>13</v>
      </c>
      <c r="H10" s="18" t="str">
        <f>$B$1</f>
        <v>penicillin</v>
      </c>
      <c r="I10" s="9" t="s">
        <v>30</v>
      </c>
    </row>
    <row r="11" spans="1:9">
      <c r="A11" s="9" t="s">
        <v>26</v>
      </c>
      <c r="B11" s="16">
        <f>0.41/1000</f>
        <v>4.0999999999999999E-4</v>
      </c>
      <c r="C11" s="9" t="s">
        <v>18</v>
      </c>
      <c r="D11" s="9" t="s">
        <v>199</v>
      </c>
      <c r="E11" s="9" t="s">
        <v>23</v>
      </c>
      <c r="F11" s="9"/>
      <c r="G11" s="9" t="s">
        <v>25</v>
      </c>
      <c r="H11" s="9" t="s">
        <v>17</v>
      </c>
      <c r="I11" s="9"/>
    </row>
    <row r="12" spans="1:9">
      <c r="A12" s="9" t="s">
        <v>27</v>
      </c>
      <c r="B12" s="16">
        <f>0.36/1000</f>
        <v>3.5999999999999997E-4</v>
      </c>
      <c r="C12" s="9" t="s">
        <v>19</v>
      </c>
      <c r="D12" s="9" t="s">
        <v>200</v>
      </c>
      <c r="E12" s="9" t="s">
        <v>23</v>
      </c>
      <c r="F12" s="9"/>
      <c r="G12" s="9" t="s">
        <v>25</v>
      </c>
      <c r="H12" s="9" t="s">
        <v>17</v>
      </c>
      <c r="I12" s="9"/>
    </row>
    <row r="13" spans="1:9">
      <c r="A13" s="9" t="s">
        <v>38</v>
      </c>
      <c r="B13" s="16">
        <f>0.41/1000</f>
        <v>4.0999999999999999E-4</v>
      </c>
      <c r="C13" s="9" t="s">
        <v>20</v>
      </c>
      <c r="D13" s="9" t="s">
        <v>200</v>
      </c>
      <c r="E13" s="9" t="s">
        <v>23</v>
      </c>
      <c r="F13" s="9"/>
      <c r="G13" s="9" t="s">
        <v>25</v>
      </c>
      <c r="H13" s="9" t="s">
        <v>17</v>
      </c>
      <c r="I13" s="9"/>
    </row>
    <row r="14" spans="1:9">
      <c r="A14" s="9" t="s">
        <v>28</v>
      </c>
      <c r="B14" s="16">
        <f>0.15/1000</f>
        <v>1.4999999999999999E-4</v>
      </c>
      <c r="C14" s="9" t="s">
        <v>21</v>
      </c>
      <c r="D14" s="9" t="s">
        <v>199</v>
      </c>
      <c r="E14" s="9" t="s">
        <v>23</v>
      </c>
      <c r="F14" s="9"/>
      <c r="G14" s="9" t="s">
        <v>25</v>
      </c>
      <c r="H14" s="9" t="s">
        <v>17</v>
      </c>
      <c r="I14" s="9"/>
    </row>
    <row r="15" spans="1:9">
      <c r="A15" s="9" t="s">
        <v>29</v>
      </c>
      <c r="B15" s="16">
        <v>1.4999999999999999E-4</v>
      </c>
      <c r="C15" s="9" t="s">
        <v>22</v>
      </c>
      <c r="D15" s="9" t="s">
        <v>200</v>
      </c>
      <c r="E15" s="9" t="s">
        <v>24</v>
      </c>
      <c r="F15" s="9"/>
      <c r="G15" s="9" t="s">
        <v>25</v>
      </c>
      <c r="H15" s="9" t="s">
        <v>17</v>
      </c>
      <c r="I15" s="9"/>
    </row>
    <row r="17" spans="1:9" ht="15.75">
      <c r="A17" s="19" t="s">
        <v>1</v>
      </c>
      <c r="B17" s="20" t="s">
        <v>32</v>
      </c>
      <c r="C17" s="21"/>
      <c r="D17" s="22"/>
      <c r="E17" s="21"/>
      <c r="F17" s="23"/>
      <c r="G17" s="21"/>
      <c r="H17" s="21"/>
      <c r="I17" s="21"/>
    </row>
    <row r="18" spans="1:9">
      <c r="A18" s="24" t="s">
        <v>2</v>
      </c>
      <c r="B18" s="25">
        <v>1</v>
      </c>
      <c r="C18" s="21"/>
      <c r="D18" s="21"/>
      <c r="E18" s="21"/>
      <c r="F18" s="23"/>
      <c r="G18" s="21"/>
      <c r="H18" s="21"/>
      <c r="I18" s="21"/>
    </row>
    <row r="19" spans="1:9">
      <c r="A19" s="24" t="s">
        <v>3</v>
      </c>
      <c r="B19" s="26" t="s">
        <v>33</v>
      </c>
      <c r="C19" s="21"/>
      <c r="D19" s="21"/>
      <c r="E19" s="21"/>
      <c r="F19" s="23"/>
      <c r="G19" s="21"/>
      <c r="H19" s="21"/>
      <c r="I19" s="21"/>
    </row>
    <row r="20" spans="1:9">
      <c r="A20" s="24" t="s">
        <v>4</v>
      </c>
      <c r="B20" s="25" t="s">
        <v>205</v>
      </c>
      <c r="C20" s="21"/>
      <c r="D20" s="21"/>
      <c r="E20" s="21"/>
      <c r="F20" s="23"/>
      <c r="G20" s="21"/>
      <c r="H20" s="21"/>
      <c r="I20" s="21"/>
    </row>
    <row r="21" spans="1:9">
      <c r="A21" s="24" t="s">
        <v>5</v>
      </c>
      <c r="B21" s="27" t="s">
        <v>5</v>
      </c>
      <c r="C21" s="21"/>
      <c r="D21" s="21"/>
      <c r="E21" s="21"/>
      <c r="F21" s="23"/>
      <c r="G21" s="21"/>
      <c r="H21" s="21"/>
      <c r="I21" s="21"/>
    </row>
    <row r="22" spans="1:9" ht="15.75">
      <c r="A22" s="28" t="s">
        <v>6</v>
      </c>
      <c r="B22" s="20"/>
      <c r="C22" s="28"/>
      <c r="D22" s="28"/>
      <c r="E22" s="28"/>
      <c r="F22" s="23"/>
      <c r="G22" s="28"/>
      <c r="H22" s="28"/>
      <c r="I22" s="28"/>
    </row>
    <row r="23" spans="1:9" ht="15.75">
      <c r="A23" s="28" t="s">
        <v>7</v>
      </c>
      <c r="B23" s="20" t="s">
        <v>8</v>
      </c>
      <c r="C23" s="28" t="s">
        <v>3</v>
      </c>
      <c r="D23" s="28" t="s">
        <v>4</v>
      </c>
      <c r="E23" s="28" t="s">
        <v>5</v>
      </c>
      <c r="F23" s="29" t="s">
        <v>9</v>
      </c>
      <c r="G23" s="28" t="s">
        <v>10</v>
      </c>
      <c r="H23" s="28" t="s">
        <v>11</v>
      </c>
      <c r="I23" s="28" t="s">
        <v>12</v>
      </c>
    </row>
    <row r="24" spans="1:9">
      <c r="A24" s="30" t="str">
        <f>B17</f>
        <v>production of gloves</v>
      </c>
      <c r="B24" s="31">
        <f>B18</f>
        <v>1</v>
      </c>
      <c r="C24" s="30" t="str">
        <f>B19</f>
        <v>gloves</v>
      </c>
      <c r="D24" s="30" t="str">
        <f>B20</f>
        <v>MY</v>
      </c>
      <c r="E24" s="30" t="str">
        <f>B21</f>
        <v>unit</v>
      </c>
      <c r="F24" s="23"/>
      <c r="G24" s="23" t="s">
        <v>13</v>
      </c>
      <c r="H24" s="32" t="str">
        <f>$B$1</f>
        <v>penicillin</v>
      </c>
      <c r="I24" s="23" t="s">
        <v>30</v>
      </c>
    </row>
    <row r="25" spans="1:9">
      <c r="A25" s="23" t="s">
        <v>26</v>
      </c>
      <c r="B25" s="30">
        <f>4.38/1000</f>
        <v>4.3800000000000002E-3</v>
      </c>
      <c r="C25" s="23" t="s">
        <v>18</v>
      </c>
      <c r="D25" s="23" t="s">
        <v>199</v>
      </c>
      <c r="E25" s="23" t="s">
        <v>23</v>
      </c>
      <c r="F25" s="23"/>
      <c r="G25" s="23" t="s">
        <v>25</v>
      </c>
      <c r="H25" s="23" t="s">
        <v>17</v>
      </c>
      <c r="I25" s="23"/>
    </row>
    <row r="26" spans="1:9">
      <c r="A26" s="23" t="s">
        <v>38</v>
      </c>
      <c r="B26" s="30">
        <f>4.38/1000</f>
        <v>4.3800000000000002E-3</v>
      </c>
      <c r="C26" s="23" t="s">
        <v>20</v>
      </c>
      <c r="D26" s="23" t="s">
        <v>200</v>
      </c>
      <c r="E26" s="23" t="s">
        <v>23</v>
      </c>
      <c r="F26" s="23"/>
      <c r="G26" s="23" t="s">
        <v>25</v>
      </c>
      <c r="H26" s="23" t="s">
        <v>17</v>
      </c>
      <c r="I26" s="23"/>
    </row>
    <row r="27" spans="1:9">
      <c r="A27" s="23" t="s">
        <v>39</v>
      </c>
      <c r="B27" s="30">
        <f>3.12/1000</f>
        <v>3.1199999999999999E-3</v>
      </c>
      <c r="C27" s="23" t="s">
        <v>34</v>
      </c>
      <c r="D27" s="23" t="s">
        <v>199</v>
      </c>
      <c r="E27" s="23" t="s">
        <v>23</v>
      </c>
      <c r="F27" s="23"/>
      <c r="G27" s="23" t="s">
        <v>25</v>
      </c>
      <c r="H27" s="23" t="s">
        <v>17</v>
      </c>
      <c r="I27" s="23"/>
    </row>
    <row r="28" spans="1:9">
      <c r="A28" s="23" t="s">
        <v>40</v>
      </c>
      <c r="B28" s="30">
        <f>25/1000</f>
        <v>2.5000000000000001E-2</v>
      </c>
      <c r="C28" s="23" t="s">
        <v>35</v>
      </c>
      <c r="D28" s="23" t="s">
        <v>199</v>
      </c>
      <c r="E28" s="23" t="s">
        <v>23</v>
      </c>
      <c r="F28" s="23"/>
      <c r="G28" s="23" t="s">
        <v>25</v>
      </c>
      <c r="H28" s="23" t="s">
        <v>17</v>
      </c>
      <c r="I28" s="23"/>
    </row>
    <row r="29" spans="1:9">
      <c r="A29" s="23" t="s">
        <v>41</v>
      </c>
      <c r="B29" s="30">
        <f>3.12/1000</f>
        <v>3.1199999999999999E-3</v>
      </c>
      <c r="C29" s="23" t="s">
        <v>36</v>
      </c>
      <c r="D29" s="23" t="s">
        <v>199</v>
      </c>
      <c r="E29" s="23" t="s">
        <v>23</v>
      </c>
      <c r="F29" s="23"/>
      <c r="G29" s="23" t="s">
        <v>25</v>
      </c>
      <c r="H29" s="23" t="s">
        <v>17</v>
      </c>
      <c r="I29" s="23"/>
    </row>
    <row r="30" spans="1:9">
      <c r="A30" s="23" t="s">
        <v>29</v>
      </c>
      <c r="B30" s="30">
        <v>5.4900000000000001E-3</v>
      </c>
      <c r="C30" s="23" t="s">
        <v>22</v>
      </c>
      <c r="D30" s="23" t="s">
        <v>200</v>
      </c>
      <c r="E30" s="23" t="s">
        <v>24</v>
      </c>
      <c r="F30" s="23"/>
      <c r="G30" s="23" t="s">
        <v>25</v>
      </c>
      <c r="H30" s="23" t="s">
        <v>17</v>
      </c>
      <c r="I30" s="23"/>
    </row>
    <row r="31" spans="1:9">
      <c r="A31" s="23" t="s">
        <v>42</v>
      </c>
      <c r="B31" s="31">
        <v>0.76180000000000003</v>
      </c>
      <c r="C31" s="23" t="s">
        <v>37</v>
      </c>
      <c r="D31" s="23" t="s">
        <v>199</v>
      </c>
      <c r="E31" s="23" t="s">
        <v>24</v>
      </c>
      <c r="F31" s="23"/>
      <c r="G31" s="23" t="s">
        <v>25</v>
      </c>
      <c r="H31" s="23" t="s">
        <v>17</v>
      </c>
      <c r="I31" s="23"/>
    </row>
    <row r="33" spans="1:9" ht="15.75">
      <c r="A33" s="33" t="s">
        <v>1</v>
      </c>
      <c r="B33" s="34" t="s">
        <v>43</v>
      </c>
      <c r="C33" s="35"/>
      <c r="D33" s="36"/>
      <c r="E33" s="35"/>
      <c r="F33" s="37"/>
      <c r="G33" s="35"/>
      <c r="H33" s="35"/>
      <c r="I33" s="35"/>
    </row>
    <row r="34" spans="1:9">
      <c r="A34" s="38" t="s">
        <v>2</v>
      </c>
      <c r="B34" s="39">
        <v>1</v>
      </c>
      <c r="C34" s="35"/>
      <c r="D34" s="35"/>
      <c r="E34" s="35"/>
      <c r="F34" s="37"/>
      <c r="G34" s="35"/>
      <c r="H34" s="35"/>
      <c r="I34" s="35"/>
    </row>
    <row r="35" spans="1:9">
      <c r="A35" s="38" t="s">
        <v>3</v>
      </c>
      <c r="B35" s="40" t="s">
        <v>44</v>
      </c>
      <c r="C35" s="35"/>
      <c r="D35" s="35"/>
      <c r="E35" s="35"/>
      <c r="F35" s="37"/>
      <c r="G35" s="35"/>
      <c r="H35" s="35"/>
      <c r="I35" s="35"/>
    </row>
    <row r="36" spans="1:9">
      <c r="A36" s="38" t="s">
        <v>4</v>
      </c>
      <c r="B36" s="39" t="s">
        <v>200</v>
      </c>
      <c r="C36" s="35"/>
      <c r="D36" s="35"/>
      <c r="E36" s="35"/>
      <c r="F36" s="37"/>
      <c r="G36" s="35"/>
      <c r="H36" s="35"/>
      <c r="I36" s="35"/>
    </row>
    <row r="37" spans="1:9">
      <c r="A37" s="38" t="s">
        <v>5</v>
      </c>
      <c r="B37" s="41" t="s">
        <v>5</v>
      </c>
      <c r="C37" s="35"/>
      <c r="D37" s="35"/>
      <c r="E37" s="35"/>
      <c r="F37" s="37"/>
      <c r="G37" s="35"/>
      <c r="H37" s="35"/>
      <c r="I37" s="35"/>
    </row>
    <row r="38" spans="1:9" ht="15.75">
      <c r="A38" s="42" t="s">
        <v>6</v>
      </c>
      <c r="B38" s="34"/>
      <c r="C38" s="42"/>
      <c r="D38" s="42"/>
      <c r="E38" s="42"/>
      <c r="F38" s="37"/>
      <c r="G38" s="42"/>
      <c r="H38" s="42"/>
      <c r="I38" s="42"/>
    </row>
    <row r="39" spans="1:9" ht="15.75">
      <c r="A39" s="42" t="s">
        <v>7</v>
      </c>
      <c r="B39" s="34" t="s">
        <v>8</v>
      </c>
      <c r="C39" s="42" t="s">
        <v>3</v>
      </c>
      <c r="D39" s="42" t="s">
        <v>4</v>
      </c>
      <c r="E39" s="42" t="s">
        <v>5</v>
      </c>
      <c r="F39" s="43" t="s">
        <v>9</v>
      </c>
      <c r="G39" s="42" t="s">
        <v>10</v>
      </c>
      <c r="H39" s="42" t="s">
        <v>11</v>
      </c>
      <c r="I39" s="42" t="s">
        <v>12</v>
      </c>
    </row>
    <row r="40" spans="1:9">
      <c r="A40" s="44" t="str">
        <f>B33</f>
        <v>production of IV sets</v>
      </c>
      <c r="B40" s="45">
        <f>B34</f>
        <v>1</v>
      </c>
      <c r="C40" s="44" t="str">
        <f>B35</f>
        <v>IV sets</v>
      </c>
      <c r="D40" s="44" t="str">
        <f>B36</f>
        <v>RER</v>
      </c>
      <c r="E40" s="44" t="str">
        <f>B37</f>
        <v>unit</v>
      </c>
      <c r="F40" s="37"/>
      <c r="G40" s="37" t="s">
        <v>13</v>
      </c>
      <c r="H40" s="46" t="str">
        <f>$B$1</f>
        <v>penicillin</v>
      </c>
      <c r="I40" s="37" t="s">
        <v>30</v>
      </c>
    </row>
    <row r="41" spans="1:9">
      <c r="A41" s="37" t="s">
        <v>54</v>
      </c>
      <c r="B41" s="44">
        <v>1.9599999999999999E-3</v>
      </c>
      <c r="C41" s="37" t="s">
        <v>45</v>
      </c>
      <c r="D41" s="37" t="s">
        <v>199</v>
      </c>
      <c r="E41" s="37" t="s">
        <v>23</v>
      </c>
      <c r="F41" s="37"/>
      <c r="G41" s="37" t="s">
        <v>25</v>
      </c>
      <c r="H41" s="37" t="s">
        <v>17</v>
      </c>
      <c r="I41" s="37"/>
    </row>
    <row r="42" spans="1:9">
      <c r="A42" s="37" t="s">
        <v>55</v>
      </c>
      <c r="B42" s="45">
        <v>1.5339999999999999E-2</v>
      </c>
      <c r="C42" s="37" t="s">
        <v>46</v>
      </c>
      <c r="D42" s="37" t="s">
        <v>199</v>
      </c>
      <c r="E42" s="37" t="s">
        <v>23</v>
      </c>
      <c r="F42" s="37"/>
      <c r="G42" s="37" t="s">
        <v>25</v>
      </c>
      <c r="H42" s="37" t="s">
        <v>17</v>
      </c>
      <c r="I42" s="37"/>
    </row>
    <row r="43" spans="1:9">
      <c r="A43" s="37" t="s">
        <v>56</v>
      </c>
      <c r="B43" s="44">
        <v>2.998E-2</v>
      </c>
      <c r="C43" s="37" t="s">
        <v>47</v>
      </c>
      <c r="D43" s="37" t="s">
        <v>199</v>
      </c>
      <c r="E43" s="37" t="s">
        <v>23</v>
      </c>
      <c r="F43" s="37"/>
      <c r="G43" s="37" t="s">
        <v>25</v>
      </c>
      <c r="H43" s="37" t="s">
        <v>17</v>
      </c>
      <c r="I43" s="37"/>
    </row>
    <row r="44" spans="1:9">
      <c r="A44" s="37" t="s">
        <v>57</v>
      </c>
      <c r="B44" s="44">
        <v>2.5200000000000001E-3</v>
      </c>
      <c r="C44" s="37" t="s">
        <v>48</v>
      </c>
      <c r="D44" s="37" t="s">
        <v>199</v>
      </c>
      <c r="E44" s="37" t="s">
        <v>23</v>
      </c>
      <c r="F44" s="37"/>
      <c r="G44" s="37" t="s">
        <v>25</v>
      </c>
      <c r="H44" s="37" t="s">
        <v>17</v>
      </c>
      <c r="I44" s="37"/>
    </row>
    <row r="45" spans="1:9">
      <c r="A45" s="37" t="s">
        <v>38</v>
      </c>
      <c r="B45" s="44">
        <v>1.1200000000000001E-3</v>
      </c>
      <c r="C45" s="37" t="s">
        <v>20</v>
      </c>
      <c r="D45" s="37" t="s">
        <v>200</v>
      </c>
      <c r="E45" s="37" t="s">
        <v>23</v>
      </c>
      <c r="F45" s="37"/>
      <c r="G45" s="37" t="s">
        <v>25</v>
      </c>
      <c r="H45" s="37" t="s">
        <v>17</v>
      </c>
      <c r="I45" s="37"/>
    </row>
    <row r="46" spans="1:9">
      <c r="A46" s="37" t="s">
        <v>58</v>
      </c>
      <c r="B46" s="44">
        <v>7.3600000000000002E-3</v>
      </c>
      <c r="C46" s="37" t="s">
        <v>49</v>
      </c>
      <c r="D46" s="37" t="s">
        <v>199</v>
      </c>
      <c r="E46" s="37" t="s">
        <v>23</v>
      </c>
      <c r="F46" s="37"/>
      <c r="G46" s="37" t="s">
        <v>25</v>
      </c>
      <c r="H46" s="37" t="s">
        <v>17</v>
      </c>
      <c r="I46" s="37"/>
    </row>
    <row r="47" spans="1:9">
      <c r="A47" s="37" t="s">
        <v>59</v>
      </c>
      <c r="B47" s="45">
        <v>1.5630000000000002E-2</v>
      </c>
      <c r="C47" s="37" t="s">
        <v>50</v>
      </c>
      <c r="D47" s="37" t="s">
        <v>199</v>
      </c>
      <c r="E47" s="37" t="s">
        <v>23</v>
      </c>
      <c r="F47" s="37"/>
      <c r="G47" s="37" t="s">
        <v>25</v>
      </c>
      <c r="H47" s="37" t="s">
        <v>17</v>
      </c>
      <c r="I47" s="37"/>
    </row>
    <row r="48" spans="1:9">
      <c r="A48" s="37" t="s">
        <v>60</v>
      </c>
      <c r="B48" s="44">
        <v>3.9700000000000004E-3</v>
      </c>
      <c r="C48" s="37" t="s">
        <v>51</v>
      </c>
      <c r="D48" s="37" t="s">
        <v>199</v>
      </c>
      <c r="E48" s="37" t="s">
        <v>23</v>
      </c>
      <c r="F48" s="37"/>
      <c r="G48" s="37" t="s">
        <v>25</v>
      </c>
      <c r="H48" s="37" t="s">
        <v>17</v>
      </c>
      <c r="I48" s="37"/>
    </row>
    <row r="49" spans="1:9">
      <c r="A49" s="37" t="s">
        <v>61</v>
      </c>
      <c r="B49" s="45">
        <v>1.5339999999999999E-2</v>
      </c>
      <c r="C49" s="37" t="s">
        <v>52</v>
      </c>
      <c r="D49" s="37" t="s">
        <v>199</v>
      </c>
      <c r="E49" s="37" t="s">
        <v>23</v>
      </c>
      <c r="F49" s="37"/>
      <c r="G49" s="37" t="s">
        <v>25</v>
      </c>
      <c r="H49" s="37" t="s">
        <v>17</v>
      </c>
      <c r="I49" s="37"/>
    </row>
    <row r="50" spans="1:9">
      <c r="A50" s="37" t="s">
        <v>28</v>
      </c>
      <c r="B50" s="44">
        <v>2.9999999999999997E-4</v>
      </c>
      <c r="C50" s="37" t="s">
        <v>21</v>
      </c>
      <c r="D50" s="37" t="s">
        <v>199</v>
      </c>
      <c r="E50" s="37" t="s">
        <v>23</v>
      </c>
      <c r="F50" s="37"/>
      <c r="G50" s="37" t="s">
        <v>25</v>
      </c>
      <c r="H50" s="37" t="s">
        <v>17</v>
      </c>
      <c r="I50" s="37"/>
    </row>
    <row r="51" spans="1:9">
      <c r="A51" s="37" t="s">
        <v>62</v>
      </c>
      <c r="B51" s="44">
        <v>1.9599999999999999E-3</v>
      </c>
      <c r="C51" s="37" t="s">
        <v>53</v>
      </c>
      <c r="D51" s="37" t="s">
        <v>199</v>
      </c>
      <c r="E51" s="37" t="s">
        <v>23</v>
      </c>
      <c r="F51" s="37"/>
      <c r="G51" s="37" t="s">
        <v>25</v>
      </c>
      <c r="H51" s="37" t="s">
        <v>17</v>
      </c>
      <c r="I51" s="37"/>
    </row>
    <row r="53" spans="1:9" ht="15.75">
      <c r="A53" s="47" t="s">
        <v>1</v>
      </c>
      <c r="B53" s="48" t="s">
        <v>64</v>
      </c>
      <c r="C53" s="49"/>
      <c r="D53" s="50"/>
      <c r="E53" s="49"/>
      <c r="F53" s="51"/>
      <c r="G53" s="49"/>
      <c r="H53" s="49"/>
      <c r="I53" s="49"/>
    </row>
    <row r="54" spans="1:9">
      <c r="A54" s="52" t="s">
        <v>2</v>
      </c>
      <c r="B54" s="53">
        <v>1</v>
      </c>
      <c r="C54" s="49"/>
      <c r="D54" s="49"/>
      <c r="E54" s="49"/>
      <c r="F54" s="51"/>
      <c r="G54" s="49"/>
      <c r="H54" s="49"/>
      <c r="I54" s="49"/>
    </row>
    <row r="55" spans="1:9">
      <c r="A55" s="52" t="s">
        <v>3</v>
      </c>
      <c r="B55" s="54" t="s">
        <v>64</v>
      </c>
      <c r="C55" s="49"/>
      <c r="D55" s="49"/>
      <c r="E55" s="49"/>
      <c r="F55" s="51"/>
      <c r="G55" s="49"/>
      <c r="H55" s="49"/>
      <c r="I55" s="49"/>
    </row>
    <row r="56" spans="1:9">
      <c r="A56" s="52" t="s">
        <v>4</v>
      </c>
      <c r="B56" s="53" t="s">
        <v>200</v>
      </c>
      <c r="C56" s="49"/>
      <c r="D56" s="49"/>
      <c r="E56" s="49"/>
      <c r="F56" s="51"/>
      <c r="G56" s="49"/>
      <c r="H56" s="49"/>
      <c r="I56" s="49"/>
    </row>
    <row r="57" spans="1:9">
      <c r="A57" s="52" t="s">
        <v>5</v>
      </c>
      <c r="B57" s="55" t="s">
        <v>23</v>
      </c>
      <c r="C57" s="49"/>
      <c r="D57" s="49"/>
      <c r="E57" s="49"/>
      <c r="F57" s="51"/>
      <c r="G57" s="49"/>
      <c r="H57" s="49"/>
      <c r="I57" s="49"/>
    </row>
    <row r="58" spans="1:9" ht="15.75">
      <c r="A58" s="56" t="s">
        <v>6</v>
      </c>
      <c r="B58" s="48"/>
      <c r="C58" s="56"/>
      <c r="D58" s="56"/>
      <c r="E58" s="56"/>
      <c r="F58" s="51"/>
      <c r="G58" s="56"/>
      <c r="H58" s="56"/>
      <c r="I58" s="56"/>
    </row>
    <row r="59" spans="1:9" ht="15.75">
      <c r="A59" s="56" t="s">
        <v>7</v>
      </c>
      <c r="B59" s="48" t="s">
        <v>8</v>
      </c>
      <c r="C59" s="56" t="s">
        <v>3</v>
      </c>
      <c r="D59" s="56" t="s">
        <v>4</v>
      </c>
      <c r="E59" s="56" t="s">
        <v>5</v>
      </c>
      <c r="F59" s="57" t="s">
        <v>9</v>
      </c>
      <c r="G59" s="56" t="s">
        <v>10</v>
      </c>
      <c r="H59" s="56" t="s">
        <v>11</v>
      </c>
      <c r="I59" s="56" t="s">
        <v>12</v>
      </c>
    </row>
    <row r="60" spans="1:9">
      <c r="A60" s="58" t="str">
        <f>B53</f>
        <v>macrogols</v>
      </c>
      <c r="B60" s="59">
        <f>B54</f>
        <v>1</v>
      </c>
      <c r="C60" s="58" t="str">
        <f>B55</f>
        <v>macrogols</v>
      </c>
      <c r="D60" s="58" t="str">
        <f>B56</f>
        <v>RER</v>
      </c>
      <c r="E60" s="58" t="str">
        <f>B57</f>
        <v>kilogram</v>
      </c>
      <c r="F60" s="51"/>
      <c r="G60" s="51" t="s">
        <v>13</v>
      </c>
      <c r="H60" s="60" t="str">
        <f>$B$1</f>
        <v>penicillin</v>
      </c>
      <c r="I60" s="51" t="s">
        <v>63</v>
      </c>
    </row>
    <row r="61" spans="1:9">
      <c r="A61" s="51" t="s">
        <v>67</v>
      </c>
      <c r="B61" s="59">
        <v>1.0330000000000001E-2</v>
      </c>
      <c r="C61" s="51" t="s">
        <v>65</v>
      </c>
      <c r="D61" s="51" t="s">
        <v>199</v>
      </c>
      <c r="E61" s="51" t="s">
        <v>23</v>
      </c>
      <c r="F61" s="51"/>
      <c r="G61" s="51" t="s">
        <v>25</v>
      </c>
      <c r="H61" s="51" t="s">
        <v>17</v>
      </c>
      <c r="I61" s="51"/>
    </row>
    <row r="62" spans="1:9">
      <c r="A62" s="51" t="s">
        <v>68</v>
      </c>
      <c r="B62" s="59">
        <v>0.98967000000000005</v>
      </c>
      <c r="C62" s="51" t="s">
        <v>66</v>
      </c>
      <c r="D62" s="51" t="s">
        <v>200</v>
      </c>
      <c r="E62" s="51" t="s">
        <v>23</v>
      </c>
      <c r="F62" s="51"/>
      <c r="G62" s="51" t="s">
        <v>25</v>
      </c>
      <c r="H62" s="51" t="s">
        <v>17</v>
      </c>
      <c r="I62" s="51"/>
    </row>
    <row r="64" spans="1:9" ht="15.75">
      <c r="A64" s="61" t="s">
        <v>1</v>
      </c>
      <c r="B64" s="62" t="s">
        <v>69</v>
      </c>
      <c r="C64" s="63"/>
      <c r="D64" s="64"/>
      <c r="E64" s="63"/>
      <c r="F64" s="65"/>
      <c r="G64" s="63"/>
      <c r="H64" s="63"/>
      <c r="I64" s="63"/>
    </row>
    <row r="65" spans="1:9">
      <c r="A65" s="66" t="s">
        <v>2</v>
      </c>
      <c r="B65" s="67">
        <v>1</v>
      </c>
      <c r="C65" s="63"/>
      <c r="D65" s="63"/>
      <c r="E65" s="63"/>
      <c r="F65" s="65"/>
      <c r="G65" s="63"/>
      <c r="H65" s="63"/>
      <c r="I65" s="63"/>
    </row>
    <row r="66" spans="1:9">
      <c r="A66" s="66" t="s">
        <v>3</v>
      </c>
      <c r="B66" s="68" t="s">
        <v>69</v>
      </c>
      <c r="C66" s="63"/>
      <c r="D66" s="63"/>
      <c r="E66" s="63"/>
      <c r="F66" s="65"/>
      <c r="G66" s="63"/>
      <c r="H66" s="63"/>
      <c r="I66" s="63"/>
    </row>
    <row r="67" spans="1:9">
      <c r="A67" s="66" t="s">
        <v>4</v>
      </c>
      <c r="B67" s="67" t="s">
        <v>199</v>
      </c>
      <c r="C67" s="63"/>
      <c r="D67" s="63"/>
      <c r="E67" s="63"/>
      <c r="F67" s="65"/>
      <c r="G67" s="63"/>
      <c r="H67" s="63"/>
      <c r="I67" s="63"/>
    </row>
    <row r="68" spans="1:9">
      <c r="A68" s="66" t="s">
        <v>5</v>
      </c>
      <c r="B68" s="69" t="s">
        <v>23</v>
      </c>
      <c r="C68" s="63"/>
      <c r="D68" s="63"/>
      <c r="E68" s="63"/>
      <c r="F68" s="65"/>
      <c r="G68" s="63"/>
      <c r="H68" s="63"/>
      <c r="I68" s="63"/>
    </row>
    <row r="69" spans="1:9" ht="15.75">
      <c r="A69" s="70" t="s">
        <v>6</v>
      </c>
      <c r="B69" s="62"/>
      <c r="C69" s="70"/>
      <c r="D69" s="70"/>
      <c r="E69" s="70"/>
      <c r="F69" s="65"/>
      <c r="G69" s="70"/>
      <c r="H69" s="70"/>
      <c r="I69" s="70"/>
    </row>
    <row r="70" spans="1:9" ht="15.75">
      <c r="A70" s="70" t="s">
        <v>7</v>
      </c>
      <c r="B70" s="62" t="s">
        <v>8</v>
      </c>
      <c r="C70" s="70" t="s">
        <v>3</v>
      </c>
      <c r="D70" s="70" t="s">
        <v>4</v>
      </c>
      <c r="E70" s="70" t="s">
        <v>5</v>
      </c>
      <c r="F70" s="71" t="s">
        <v>9</v>
      </c>
      <c r="G70" s="70" t="s">
        <v>10</v>
      </c>
      <c r="H70" s="70" t="s">
        <v>11</v>
      </c>
      <c r="I70" s="70" t="s">
        <v>12</v>
      </c>
    </row>
    <row r="71" spans="1:9">
      <c r="A71" s="72" t="str">
        <f>B64</f>
        <v>magnesium stearate</v>
      </c>
      <c r="B71" s="73">
        <f>B65</f>
        <v>1</v>
      </c>
      <c r="C71" s="72" t="str">
        <f>B66</f>
        <v>magnesium stearate</v>
      </c>
      <c r="D71" s="72" t="str">
        <f>B67</f>
        <v>GLO</v>
      </c>
      <c r="E71" s="72" t="str">
        <f>B68</f>
        <v>kilogram</v>
      </c>
      <c r="F71" s="65"/>
      <c r="G71" s="65" t="s">
        <v>13</v>
      </c>
      <c r="H71" s="74" t="str">
        <f>$B$1</f>
        <v>penicillin</v>
      </c>
      <c r="I71" s="65" t="s">
        <v>63</v>
      </c>
    </row>
    <row r="72" spans="1:9">
      <c r="A72" s="65" t="s">
        <v>72</v>
      </c>
      <c r="B72" s="73">
        <v>6.8040000000000003E-2</v>
      </c>
      <c r="C72" s="65" t="s">
        <v>70</v>
      </c>
      <c r="D72" s="65" t="s">
        <v>199</v>
      </c>
      <c r="E72" s="65" t="s">
        <v>23</v>
      </c>
      <c r="F72" s="65"/>
      <c r="G72" s="65" t="s">
        <v>25</v>
      </c>
      <c r="H72" s="65" t="s">
        <v>17</v>
      </c>
      <c r="I72" s="65"/>
    </row>
    <row r="73" spans="1:9">
      <c r="A73" s="65" t="s">
        <v>73</v>
      </c>
      <c r="B73" s="73">
        <v>0.95896999999999999</v>
      </c>
      <c r="C73" s="65" t="s">
        <v>71</v>
      </c>
      <c r="D73" s="65" t="s">
        <v>199</v>
      </c>
      <c r="E73" s="65" t="s">
        <v>23</v>
      </c>
      <c r="F73" s="65"/>
      <c r="G73" s="65" t="s">
        <v>25</v>
      </c>
      <c r="H73" s="65" t="s">
        <v>17</v>
      </c>
      <c r="I73" s="65"/>
    </row>
    <row r="75" spans="1:9" ht="15.75">
      <c r="A75" s="75" t="s">
        <v>1</v>
      </c>
      <c r="B75" s="76" t="s">
        <v>74</v>
      </c>
      <c r="C75" s="77"/>
      <c r="D75" s="78"/>
      <c r="E75" s="77"/>
      <c r="F75" s="79"/>
      <c r="G75" s="77"/>
      <c r="H75" s="77"/>
      <c r="I75" s="77"/>
    </row>
    <row r="76" spans="1:9">
      <c r="A76" s="80" t="s">
        <v>2</v>
      </c>
      <c r="B76" s="81">
        <v>1</v>
      </c>
      <c r="C76" s="77"/>
      <c r="D76" s="77"/>
      <c r="E76" s="77"/>
      <c r="F76" s="79"/>
      <c r="G76" s="77"/>
      <c r="H76" s="77"/>
      <c r="I76" s="77"/>
    </row>
    <row r="77" spans="1:9">
      <c r="A77" s="80" t="s">
        <v>3</v>
      </c>
      <c r="B77" s="82" t="s">
        <v>74</v>
      </c>
      <c r="C77" s="77"/>
      <c r="D77" s="77"/>
      <c r="E77" s="77"/>
      <c r="F77" s="79"/>
      <c r="G77" s="77"/>
      <c r="H77" s="77"/>
      <c r="I77" s="77"/>
    </row>
    <row r="78" spans="1:9">
      <c r="A78" s="80" t="s">
        <v>4</v>
      </c>
      <c r="B78" s="81" t="s">
        <v>199</v>
      </c>
      <c r="C78" s="77"/>
      <c r="D78" s="77"/>
      <c r="E78" s="77"/>
      <c r="F78" s="79"/>
      <c r="G78" s="77"/>
      <c r="H78" s="77"/>
      <c r="I78" s="77"/>
    </row>
    <row r="79" spans="1:9">
      <c r="A79" s="80" t="s">
        <v>5</v>
      </c>
      <c r="B79" s="83" t="s">
        <v>5</v>
      </c>
      <c r="C79" s="77"/>
      <c r="D79" s="77"/>
      <c r="E79" s="77"/>
      <c r="F79" s="79"/>
      <c r="G79" s="77"/>
      <c r="H79" s="77"/>
      <c r="I79" s="77"/>
    </row>
    <row r="80" spans="1:9" ht="15.75">
      <c r="A80" s="84" t="s">
        <v>6</v>
      </c>
      <c r="B80" s="76"/>
      <c r="C80" s="84"/>
      <c r="D80" s="84"/>
      <c r="E80" s="84"/>
      <c r="F80" s="79"/>
      <c r="G80" s="84"/>
      <c r="H80" s="84"/>
      <c r="I80" s="84"/>
    </row>
    <row r="81" spans="1:9" ht="15.75">
      <c r="A81" s="84" t="s">
        <v>7</v>
      </c>
      <c r="B81" s="76" t="s">
        <v>8</v>
      </c>
      <c r="C81" s="84" t="s">
        <v>3</v>
      </c>
      <c r="D81" s="84" t="s">
        <v>4</v>
      </c>
      <c r="E81" s="84" t="s">
        <v>5</v>
      </c>
      <c r="F81" s="85" t="s">
        <v>9</v>
      </c>
      <c r="G81" s="84" t="s">
        <v>10</v>
      </c>
      <c r="H81" s="84" t="s">
        <v>11</v>
      </c>
      <c r="I81" s="84" t="s">
        <v>12</v>
      </c>
    </row>
    <row r="82" spans="1:9">
      <c r="A82" s="86" t="str">
        <f>B75</f>
        <v>medical connector</v>
      </c>
      <c r="B82" s="87">
        <f>B76</f>
        <v>1</v>
      </c>
      <c r="C82" s="86" t="str">
        <f>B77</f>
        <v>medical connector</v>
      </c>
      <c r="D82" s="86" t="str">
        <f>B78</f>
        <v>GLO</v>
      </c>
      <c r="E82" s="86" t="str">
        <f>B79</f>
        <v>unit</v>
      </c>
      <c r="F82" s="79"/>
      <c r="G82" s="79" t="s">
        <v>13</v>
      </c>
      <c r="H82" s="88" t="str">
        <f>$B$1</f>
        <v>penicillin</v>
      </c>
      <c r="I82" s="79" t="s">
        <v>30</v>
      </c>
    </row>
    <row r="83" spans="1:9">
      <c r="A83" s="79" t="s">
        <v>54</v>
      </c>
      <c r="B83" s="86">
        <v>1.1999999999999999E-3</v>
      </c>
      <c r="C83" s="79" t="s">
        <v>45</v>
      </c>
      <c r="D83" s="79" t="s">
        <v>199</v>
      </c>
      <c r="E83" s="79" t="s">
        <v>23</v>
      </c>
      <c r="F83" s="79"/>
      <c r="G83" s="79" t="s">
        <v>25</v>
      </c>
      <c r="H83" s="79" t="s">
        <v>17</v>
      </c>
      <c r="I83" s="79"/>
    </row>
    <row r="84" spans="1:9">
      <c r="A84" s="79" t="s">
        <v>76</v>
      </c>
      <c r="B84" s="86">
        <v>6.0000000000000001E-3</v>
      </c>
      <c r="C84" s="79" t="s">
        <v>75</v>
      </c>
      <c r="D84" s="79" t="s">
        <v>199</v>
      </c>
      <c r="E84" s="79" t="s">
        <v>23</v>
      </c>
      <c r="F84" s="79"/>
      <c r="G84" s="79" t="s">
        <v>25</v>
      </c>
      <c r="H84" s="79" t="s">
        <v>17</v>
      </c>
      <c r="I84" s="79"/>
    </row>
    <row r="85" spans="1:9">
      <c r="A85" s="79" t="s">
        <v>56</v>
      </c>
      <c r="B85" s="86">
        <v>5.5100000000000001E-3</v>
      </c>
      <c r="C85" s="79" t="s">
        <v>47</v>
      </c>
      <c r="D85" s="79" t="s">
        <v>199</v>
      </c>
      <c r="E85" s="79" t="s">
        <v>23</v>
      </c>
      <c r="F85" s="79"/>
      <c r="G85" s="79" t="s">
        <v>25</v>
      </c>
      <c r="H85" s="79" t="s">
        <v>17</v>
      </c>
      <c r="I85" s="79"/>
    </row>
    <row r="86" spans="1:9">
      <c r="A86" s="79" t="s">
        <v>58</v>
      </c>
      <c r="B86" s="86">
        <v>1.24E-3</v>
      </c>
      <c r="C86" s="79" t="s">
        <v>49</v>
      </c>
      <c r="D86" s="79" t="s">
        <v>199</v>
      </c>
      <c r="E86" s="79" t="s">
        <v>23</v>
      </c>
      <c r="F86" s="79"/>
      <c r="G86" s="79" t="s">
        <v>25</v>
      </c>
      <c r="H86" s="79" t="s">
        <v>17</v>
      </c>
      <c r="I86" s="79"/>
    </row>
    <row r="87" spans="1:9">
      <c r="A87" s="79" t="s">
        <v>59</v>
      </c>
      <c r="B87" s="86">
        <v>3.0699999999999998E-3</v>
      </c>
      <c r="C87" s="79" t="s">
        <v>50</v>
      </c>
      <c r="D87" s="79" t="s">
        <v>199</v>
      </c>
      <c r="E87" s="79" t="s">
        <v>23</v>
      </c>
      <c r="F87" s="79"/>
      <c r="G87" s="79" t="s">
        <v>25</v>
      </c>
      <c r="H87" s="79" t="s">
        <v>17</v>
      </c>
      <c r="I87" s="79"/>
    </row>
    <row r="88" spans="1:9">
      <c r="A88" s="79" t="s">
        <v>40</v>
      </c>
      <c r="B88" s="86">
        <v>5.0000000000000001E-4</v>
      </c>
      <c r="C88" s="79" t="s">
        <v>35</v>
      </c>
      <c r="D88" s="79" t="s">
        <v>199</v>
      </c>
      <c r="E88" s="79" t="s">
        <v>23</v>
      </c>
      <c r="F88" s="79"/>
      <c r="G88" s="79" t="s">
        <v>25</v>
      </c>
      <c r="H88" s="79" t="s">
        <v>17</v>
      </c>
      <c r="I88" s="79"/>
    </row>
    <row r="90" spans="1:9" ht="15.75">
      <c r="A90" s="89" t="s">
        <v>1</v>
      </c>
      <c r="B90" s="90" t="s">
        <v>201</v>
      </c>
      <c r="C90" s="91"/>
      <c r="D90" s="92"/>
      <c r="E90" s="91"/>
      <c r="F90" s="93"/>
      <c r="G90" s="91"/>
      <c r="H90" s="91"/>
      <c r="I90" s="91"/>
    </row>
    <row r="91" spans="1:9">
      <c r="A91" s="94" t="s">
        <v>2</v>
      </c>
      <c r="B91" s="95">
        <v>1</v>
      </c>
      <c r="C91" s="91"/>
      <c r="D91" s="91"/>
      <c r="E91" s="91"/>
      <c r="F91" s="93"/>
      <c r="G91" s="91"/>
      <c r="H91" s="91"/>
      <c r="I91" s="91"/>
    </row>
    <row r="92" spans="1:9">
      <c r="A92" s="94" t="s">
        <v>3</v>
      </c>
      <c r="B92" s="96" t="s">
        <v>77</v>
      </c>
      <c r="C92" s="91"/>
      <c r="D92" s="91"/>
      <c r="E92" s="91"/>
      <c r="F92" s="93"/>
      <c r="G92" s="91"/>
      <c r="H92" s="91"/>
      <c r="I92" s="91"/>
    </row>
    <row r="93" spans="1:9">
      <c r="A93" s="94" t="s">
        <v>4</v>
      </c>
      <c r="B93" s="95" t="s">
        <v>206</v>
      </c>
      <c r="C93" s="91"/>
      <c r="D93" s="91"/>
      <c r="E93" s="91"/>
      <c r="F93" s="93"/>
      <c r="G93" s="91"/>
      <c r="H93" s="91"/>
      <c r="I93" s="91"/>
    </row>
    <row r="94" spans="1:9">
      <c r="A94" s="94" t="s">
        <v>5</v>
      </c>
      <c r="B94" s="97" t="s">
        <v>5</v>
      </c>
      <c r="C94" s="91"/>
      <c r="D94" s="91"/>
      <c r="E94" s="91"/>
      <c r="F94" s="93"/>
      <c r="G94" s="91"/>
      <c r="H94" s="91"/>
      <c r="I94" s="91"/>
    </row>
    <row r="95" spans="1:9" ht="15.75">
      <c r="A95" s="98" t="s">
        <v>6</v>
      </c>
      <c r="B95" s="90"/>
      <c r="C95" s="98"/>
      <c r="D95" s="98"/>
      <c r="E95" s="98"/>
      <c r="F95" s="93"/>
      <c r="G95" s="98"/>
      <c r="H95" s="98"/>
      <c r="I95" s="98"/>
    </row>
    <row r="96" spans="1:9" ht="15.75">
      <c r="A96" s="98" t="s">
        <v>7</v>
      </c>
      <c r="B96" s="90" t="s">
        <v>8</v>
      </c>
      <c r="C96" s="98" t="s">
        <v>3</v>
      </c>
      <c r="D96" s="98" t="s">
        <v>4</v>
      </c>
      <c r="E96" s="98" t="s">
        <v>5</v>
      </c>
      <c r="F96" s="99" t="s">
        <v>9</v>
      </c>
      <c r="G96" s="98" t="s">
        <v>10</v>
      </c>
      <c r="H96" s="98" t="s">
        <v>11</v>
      </c>
      <c r="I96" s="98" t="s">
        <v>12</v>
      </c>
    </row>
    <row r="97" spans="1:9">
      <c r="A97" s="100" t="str">
        <f>B90</f>
        <v>production of a medicine strip</v>
      </c>
      <c r="B97" s="101">
        <f>B91</f>
        <v>1</v>
      </c>
      <c r="C97" s="100" t="str">
        <f>B92</f>
        <v>medicine strip</v>
      </c>
      <c r="D97" s="100" t="str">
        <f>B93</f>
        <v>MT</v>
      </c>
      <c r="E97" s="100" t="str">
        <f>B94</f>
        <v>unit</v>
      </c>
      <c r="F97" s="93"/>
      <c r="G97" s="93" t="s">
        <v>13</v>
      </c>
      <c r="H97" s="102" t="str">
        <f>$B$1</f>
        <v>penicillin</v>
      </c>
      <c r="I97" s="93" t="s">
        <v>30</v>
      </c>
    </row>
    <row r="98" spans="1:9">
      <c r="A98" s="93" t="s">
        <v>85</v>
      </c>
      <c r="B98" s="100">
        <v>5.2919999999999998E-3</v>
      </c>
      <c r="C98" s="93" t="s">
        <v>78</v>
      </c>
      <c r="D98" s="93" t="s">
        <v>200</v>
      </c>
      <c r="E98" s="93" t="s">
        <v>23</v>
      </c>
      <c r="F98" s="93"/>
      <c r="G98" s="93" t="s">
        <v>25</v>
      </c>
      <c r="H98" s="93" t="s">
        <v>17</v>
      </c>
      <c r="I98" s="93"/>
    </row>
    <row r="99" spans="1:9">
      <c r="A99" s="93" t="s">
        <v>86</v>
      </c>
      <c r="B99" s="100">
        <v>6.9999999999999994E-5</v>
      </c>
      <c r="C99" s="93" t="s">
        <v>79</v>
      </c>
      <c r="D99" s="93" t="s">
        <v>202</v>
      </c>
      <c r="E99" s="93" t="s">
        <v>84</v>
      </c>
      <c r="F99" s="93"/>
      <c r="G99" s="93" t="s">
        <v>25</v>
      </c>
      <c r="H99" s="93" t="s">
        <v>17</v>
      </c>
      <c r="I99" s="93"/>
    </row>
    <row r="100" spans="1:9">
      <c r="A100" s="93" t="s">
        <v>87</v>
      </c>
      <c r="B100" s="100">
        <v>5.0000000000000001E-4</v>
      </c>
      <c r="C100" s="93" t="s">
        <v>80</v>
      </c>
      <c r="D100" s="93" t="s">
        <v>199</v>
      </c>
      <c r="E100" s="93" t="s">
        <v>23</v>
      </c>
      <c r="F100" s="93"/>
      <c r="G100" s="93" t="s">
        <v>25</v>
      </c>
      <c r="H100" s="93" t="s">
        <v>17</v>
      </c>
      <c r="I100" s="93"/>
    </row>
    <row r="101" spans="1:9">
      <c r="A101" s="93" t="s">
        <v>88</v>
      </c>
      <c r="B101" s="100">
        <v>2.4700000000000004E-3</v>
      </c>
      <c r="C101" s="93" t="s">
        <v>81</v>
      </c>
      <c r="D101" s="93" t="s">
        <v>199</v>
      </c>
      <c r="E101" s="93" t="s">
        <v>23</v>
      </c>
      <c r="F101" s="93"/>
      <c r="G101" s="93" t="s">
        <v>25</v>
      </c>
      <c r="H101" s="93" t="s">
        <v>17</v>
      </c>
      <c r="I101" s="93"/>
    </row>
    <row r="102" spans="1:9">
      <c r="A102" s="93" t="s">
        <v>61</v>
      </c>
      <c r="B102" s="100">
        <v>2.4700000000000004E-3</v>
      </c>
      <c r="C102" s="93" t="s">
        <v>52</v>
      </c>
      <c r="D102" s="93" t="s">
        <v>199</v>
      </c>
      <c r="E102" s="93" t="s">
        <v>23</v>
      </c>
      <c r="F102" s="93"/>
      <c r="G102" s="93" t="s">
        <v>25</v>
      </c>
      <c r="H102" s="93" t="s">
        <v>17</v>
      </c>
      <c r="I102" s="93"/>
    </row>
    <row r="103" spans="1:9">
      <c r="A103" s="100" t="str">
        <f>A269</f>
        <v>tablet</v>
      </c>
      <c r="B103" s="93">
        <v>10</v>
      </c>
      <c r="C103" s="100" t="str">
        <f>C269</f>
        <v>tablet</v>
      </c>
      <c r="D103" s="100" t="str">
        <f t="shared" ref="D103:E103" si="0">D269</f>
        <v>MT</v>
      </c>
      <c r="E103" s="100" t="str">
        <f t="shared" si="0"/>
        <v>unit</v>
      </c>
      <c r="F103" s="93"/>
      <c r="G103" s="93" t="s">
        <v>25</v>
      </c>
      <c r="H103" s="100" t="str">
        <f t="shared" ref="H103" si="1">H269</f>
        <v>penicillin</v>
      </c>
      <c r="I103" s="93"/>
    </row>
    <row r="104" spans="1:9">
      <c r="A104" s="93" t="s">
        <v>89</v>
      </c>
      <c r="B104" s="101">
        <v>5.5899999999999998E-2</v>
      </c>
      <c r="C104" s="93" t="s">
        <v>82</v>
      </c>
      <c r="D104" s="93" t="s">
        <v>200</v>
      </c>
      <c r="E104" s="93" t="s">
        <v>24</v>
      </c>
      <c r="F104" s="93"/>
      <c r="G104" s="93" t="s">
        <v>25</v>
      </c>
      <c r="H104" s="93" t="s">
        <v>17</v>
      </c>
      <c r="I104" s="93"/>
    </row>
    <row r="105" spans="1:9">
      <c r="A105" s="93" t="s">
        <v>90</v>
      </c>
      <c r="B105" s="101">
        <v>0.1222749382</v>
      </c>
      <c r="C105" s="93" t="s">
        <v>83</v>
      </c>
      <c r="D105" s="93" t="s">
        <v>199</v>
      </c>
      <c r="E105" s="93" t="s">
        <v>24</v>
      </c>
      <c r="F105" s="93"/>
      <c r="G105" s="93" t="s">
        <v>25</v>
      </c>
      <c r="H105" s="93" t="s">
        <v>17</v>
      </c>
      <c r="I105" s="93"/>
    </row>
    <row r="107" spans="1:9" ht="15.75">
      <c r="A107" s="103" t="s">
        <v>1</v>
      </c>
      <c r="B107" s="104" t="s">
        <v>203</v>
      </c>
      <c r="C107" s="105"/>
      <c r="D107" s="106"/>
      <c r="E107" s="105"/>
      <c r="F107" s="107"/>
      <c r="G107" s="105"/>
      <c r="H107" s="105"/>
      <c r="I107" s="105"/>
    </row>
    <row r="108" spans="1:9">
      <c r="A108" s="108" t="s">
        <v>2</v>
      </c>
      <c r="B108" s="109">
        <v>1</v>
      </c>
      <c r="C108" s="105"/>
      <c r="D108" s="105"/>
      <c r="E108" s="105"/>
      <c r="F108" s="107"/>
      <c r="G108" s="105"/>
      <c r="H108" s="105"/>
      <c r="I108" s="105"/>
    </row>
    <row r="109" spans="1:9">
      <c r="A109" s="108" t="s">
        <v>3</v>
      </c>
      <c r="B109" s="110" t="s">
        <v>91</v>
      </c>
      <c r="C109" s="105"/>
      <c r="D109" s="105"/>
      <c r="E109" s="105"/>
      <c r="F109" s="107"/>
      <c r="G109" s="105"/>
      <c r="H109" s="105"/>
      <c r="I109" s="105"/>
    </row>
    <row r="110" spans="1:9">
      <c r="A110" s="108" t="s">
        <v>4</v>
      </c>
      <c r="B110" s="109" t="s">
        <v>206</v>
      </c>
      <c r="C110" s="105"/>
      <c r="D110" s="105"/>
      <c r="E110" s="105"/>
      <c r="F110" s="107"/>
      <c r="G110" s="105"/>
      <c r="H110" s="105"/>
      <c r="I110" s="105"/>
    </row>
    <row r="111" spans="1:9">
      <c r="A111" s="108" t="s">
        <v>5</v>
      </c>
      <c r="B111" s="111" t="s">
        <v>23</v>
      </c>
      <c r="C111" s="105"/>
      <c r="D111" s="105"/>
      <c r="E111" s="105"/>
      <c r="F111" s="107"/>
      <c r="G111" s="105"/>
      <c r="H111" s="105"/>
      <c r="I111" s="105"/>
    </row>
    <row r="112" spans="1:9" ht="15.75">
      <c r="A112" s="112" t="s">
        <v>6</v>
      </c>
      <c r="B112" s="104"/>
      <c r="C112" s="112"/>
      <c r="D112" s="112"/>
      <c r="E112" s="112"/>
      <c r="F112" s="107"/>
      <c r="G112" s="112"/>
      <c r="H112" s="112"/>
      <c r="I112" s="112"/>
    </row>
    <row r="113" spans="1:9" ht="15.75">
      <c r="A113" s="112" t="s">
        <v>7</v>
      </c>
      <c r="B113" s="104" t="s">
        <v>8</v>
      </c>
      <c r="C113" s="112" t="s">
        <v>3</v>
      </c>
      <c r="D113" s="112" t="s">
        <v>4</v>
      </c>
      <c r="E113" s="112" t="s">
        <v>5</v>
      </c>
      <c r="F113" s="113" t="s">
        <v>9</v>
      </c>
      <c r="G113" s="112" t="s">
        <v>10</v>
      </c>
      <c r="H113" s="112" t="s">
        <v>11</v>
      </c>
      <c r="I113" s="112" t="s">
        <v>12</v>
      </c>
    </row>
    <row r="114" spans="1:9">
      <c r="A114" s="114" t="str">
        <f>B107</f>
        <v>manufacturing of raw penicillium V</v>
      </c>
      <c r="B114" s="115">
        <f>B108</f>
        <v>1</v>
      </c>
      <c r="C114" s="114" t="str">
        <f>B109</f>
        <v>raw penicillium V</v>
      </c>
      <c r="D114" s="114" t="str">
        <f>B110</f>
        <v>MT</v>
      </c>
      <c r="E114" s="114" t="str">
        <f>B111</f>
        <v>kilogram</v>
      </c>
      <c r="F114" s="107"/>
      <c r="G114" s="107" t="s">
        <v>13</v>
      </c>
      <c r="H114" s="116" t="str">
        <f>$B$1</f>
        <v>penicillin</v>
      </c>
      <c r="I114" s="107" t="s">
        <v>30</v>
      </c>
    </row>
    <row r="115" spans="1:9">
      <c r="A115" s="107" t="s">
        <v>102</v>
      </c>
      <c r="B115" s="107">
        <v>0.22</v>
      </c>
      <c r="C115" s="107" t="s">
        <v>92</v>
      </c>
      <c r="D115" s="107" t="s">
        <v>200</v>
      </c>
      <c r="E115" s="107" t="s">
        <v>23</v>
      </c>
      <c r="F115" s="107"/>
      <c r="G115" s="107" t="s">
        <v>25</v>
      </c>
      <c r="H115" s="107" t="s">
        <v>17</v>
      </c>
      <c r="I115" s="107"/>
    </row>
    <row r="116" spans="1:9">
      <c r="A116" s="107" t="s">
        <v>103</v>
      </c>
      <c r="B116" s="107">
        <v>0.32</v>
      </c>
      <c r="C116" s="107" t="s">
        <v>93</v>
      </c>
      <c r="D116" s="107" t="s">
        <v>200</v>
      </c>
      <c r="E116" s="107" t="s">
        <v>23</v>
      </c>
      <c r="F116" s="107"/>
      <c r="G116" s="107" t="s">
        <v>25</v>
      </c>
      <c r="H116" s="107" t="s">
        <v>17</v>
      </c>
      <c r="I116" s="107"/>
    </row>
    <row r="117" spans="1:9">
      <c r="A117" s="107" t="s">
        <v>104</v>
      </c>
      <c r="B117" s="107">
        <v>0.18</v>
      </c>
      <c r="C117" s="107" t="s">
        <v>94</v>
      </c>
      <c r="D117" s="107" t="s">
        <v>200</v>
      </c>
      <c r="E117" s="107" t="s">
        <v>23</v>
      </c>
      <c r="F117" s="107"/>
      <c r="G117" s="107" t="s">
        <v>25</v>
      </c>
      <c r="H117" s="107" t="s">
        <v>17</v>
      </c>
      <c r="I117" s="107"/>
    </row>
    <row r="118" spans="1:9">
      <c r="A118" s="107" t="s">
        <v>105</v>
      </c>
      <c r="B118" s="115">
        <f>79.12/3.6</f>
        <v>21.977777777777778</v>
      </c>
      <c r="C118" s="107" t="s">
        <v>79</v>
      </c>
      <c r="D118" s="107" t="s">
        <v>204</v>
      </c>
      <c r="E118" s="107" t="s">
        <v>84</v>
      </c>
      <c r="F118" s="107"/>
      <c r="G118" s="107" t="s">
        <v>25</v>
      </c>
      <c r="H118" s="107" t="s">
        <v>17</v>
      </c>
      <c r="I118" s="107"/>
    </row>
    <row r="119" spans="1:9">
      <c r="A119" s="107" t="s">
        <v>106</v>
      </c>
      <c r="B119" s="107">
        <v>5.18</v>
      </c>
      <c r="C119" s="107" t="s">
        <v>95</v>
      </c>
      <c r="D119" s="107" t="s">
        <v>200</v>
      </c>
      <c r="E119" s="107" t="s">
        <v>23</v>
      </c>
      <c r="F119" s="107"/>
      <c r="G119" s="107" t="s">
        <v>25</v>
      </c>
      <c r="H119" s="107" t="s">
        <v>17</v>
      </c>
      <c r="I119" s="107"/>
    </row>
    <row r="120" spans="1:9">
      <c r="A120" s="107" t="s">
        <v>107</v>
      </c>
      <c r="B120" s="107">
        <v>8.91</v>
      </c>
      <c r="C120" s="107" t="s">
        <v>96</v>
      </c>
      <c r="D120" s="107" t="s">
        <v>200</v>
      </c>
      <c r="E120" s="107" t="s">
        <v>148</v>
      </c>
      <c r="F120" s="107"/>
      <c r="G120" s="107" t="s">
        <v>25</v>
      </c>
      <c r="H120" s="107" t="s">
        <v>17</v>
      </c>
      <c r="I120" s="107"/>
    </row>
    <row r="121" spans="1:9">
      <c r="A121" s="107" t="s">
        <v>108</v>
      </c>
      <c r="B121" s="107">
        <v>4.0199999999999996</v>
      </c>
      <c r="C121" s="107" t="s">
        <v>97</v>
      </c>
      <c r="D121" s="107" t="s">
        <v>200</v>
      </c>
      <c r="E121" s="107" t="s">
        <v>23</v>
      </c>
      <c r="F121" s="107"/>
      <c r="G121" s="107" t="s">
        <v>25</v>
      </c>
      <c r="H121" s="107" t="s">
        <v>17</v>
      </c>
      <c r="I121" s="107"/>
    </row>
    <row r="122" spans="1:9">
      <c r="A122" s="114" t="str">
        <f>A147</f>
        <v>production of pharmamedia</v>
      </c>
      <c r="B122" s="107">
        <v>1.3</v>
      </c>
      <c r="C122" s="114" t="str">
        <f>C147</f>
        <v>pharmamedia</v>
      </c>
      <c r="D122" s="114" t="str">
        <f t="shared" ref="D122" si="2">D147</f>
        <v>RER</v>
      </c>
      <c r="E122" s="114" t="str">
        <f>E147</f>
        <v>unit</v>
      </c>
      <c r="F122" s="107"/>
      <c r="G122" s="107" t="s">
        <v>25</v>
      </c>
      <c r="H122" s="114" t="str">
        <f>H147</f>
        <v>penicillin</v>
      </c>
      <c r="I122" s="107"/>
    </row>
    <row r="123" spans="1:9">
      <c r="A123" s="107" t="s">
        <v>109</v>
      </c>
      <c r="B123" s="107">
        <v>0.36</v>
      </c>
      <c r="C123" s="107" t="s">
        <v>98</v>
      </c>
      <c r="D123" s="107" t="s">
        <v>200</v>
      </c>
      <c r="E123" s="107" t="s">
        <v>23</v>
      </c>
      <c r="F123" s="107"/>
      <c r="G123" s="107" t="s">
        <v>25</v>
      </c>
      <c r="H123" s="116" t="str">
        <f>$B$1</f>
        <v>penicillin</v>
      </c>
      <c r="I123" s="107"/>
    </row>
    <row r="124" spans="1:9">
      <c r="A124" s="114" t="str">
        <f>A246</f>
        <v>sodium acetate</v>
      </c>
      <c r="B124" s="107">
        <v>0.26</v>
      </c>
      <c r="C124" s="114" t="str">
        <f>C246</f>
        <v>sodium acetate</v>
      </c>
      <c r="D124" s="114" t="str">
        <f>D246</f>
        <v>GLO</v>
      </c>
      <c r="E124" s="114" t="str">
        <f>E246</f>
        <v>kilogram</v>
      </c>
      <c r="F124" s="107"/>
      <c r="G124" s="107" t="s">
        <v>25</v>
      </c>
      <c r="H124" s="114" t="str">
        <f t="shared" ref="H124" si="3">H246</f>
        <v>penicillin</v>
      </c>
      <c r="I124" s="107"/>
    </row>
    <row r="125" spans="1:9">
      <c r="A125" s="107" t="s">
        <v>110</v>
      </c>
      <c r="B125" s="107">
        <v>0.11</v>
      </c>
      <c r="C125" s="107" t="s">
        <v>99</v>
      </c>
      <c r="D125" s="107" t="s">
        <v>199</v>
      </c>
      <c r="E125" s="107" t="s">
        <v>23</v>
      </c>
      <c r="F125" s="107"/>
      <c r="G125" s="107" t="s">
        <v>25</v>
      </c>
      <c r="H125" s="107" t="s">
        <v>17</v>
      </c>
      <c r="I125" s="107"/>
    </row>
    <row r="126" spans="1:9">
      <c r="A126" s="107" t="s">
        <v>111</v>
      </c>
      <c r="B126" s="107">
        <v>0.01</v>
      </c>
      <c r="C126" s="107" t="s">
        <v>100</v>
      </c>
      <c r="D126" s="107" t="s">
        <v>200</v>
      </c>
      <c r="E126" s="107" t="s">
        <v>23</v>
      </c>
      <c r="F126" s="107"/>
      <c r="G126" s="107" t="s">
        <v>25</v>
      </c>
      <c r="H126" s="107" t="s">
        <v>17</v>
      </c>
      <c r="I126" s="107"/>
    </row>
    <row r="127" spans="1:9">
      <c r="A127" s="107" t="s">
        <v>112</v>
      </c>
      <c r="B127" s="107">
        <v>19.100000000000001</v>
      </c>
      <c r="C127" s="107" t="s">
        <v>101</v>
      </c>
      <c r="D127" s="107" t="s">
        <v>202</v>
      </c>
      <c r="E127" s="107" t="s">
        <v>23</v>
      </c>
      <c r="F127" s="107"/>
      <c r="G127" s="107" t="s">
        <v>25</v>
      </c>
      <c r="H127" s="107" t="s">
        <v>17</v>
      </c>
      <c r="I127" s="107"/>
    </row>
    <row r="128" spans="1:9">
      <c r="A128" s="107" t="s">
        <v>146</v>
      </c>
      <c r="B128" s="107">
        <v>-5.3499999999999999E-2</v>
      </c>
      <c r="C128" s="107" t="s">
        <v>115</v>
      </c>
      <c r="D128" s="107" t="s">
        <v>204</v>
      </c>
      <c r="E128" s="107" t="s">
        <v>23</v>
      </c>
      <c r="F128" s="107"/>
      <c r="G128" s="107" t="s">
        <v>25</v>
      </c>
      <c r="H128" s="107" t="s">
        <v>17</v>
      </c>
      <c r="I128" s="107"/>
    </row>
    <row r="129" spans="1:9">
      <c r="A129" s="107" t="s">
        <v>147</v>
      </c>
      <c r="B129" s="107">
        <v>-1.07</v>
      </c>
      <c r="C129" s="107" t="s">
        <v>116</v>
      </c>
      <c r="D129" s="107" t="s">
        <v>199</v>
      </c>
      <c r="E129" s="107" t="s">
        <v>23</v>
      </c>
      <c r="F129" s="107"/>
      <c r="G129" s="107" t="s">
        <v>25</v>
      </c>
      <c r="H129" s="107" t="s">
        <v>17</v>
      </c>
      <c r="I129" s="107"/>
    </row>
    <row r="130" spans="1:9">
      <c r="A130" s="114" t="str">
        <f>A246</f>
        <v>sodium acetate</v>
      </c>
      <c r="B130" s="107">
        <v>-0.03</v>
      </c>
      <c r="C130" s="114" t="str">
        <f>C246</f>
        <v>sodium acetate</v>
      </c>
      <c r="D130" s="114" t="str">
        <f t="shared" ref="D130:E130" si="4">D246</f>
        <v>GLO</v>
      </c>
      <c r="E130" s="114" t="str">
        <f t="shared" si="4"/>
        <v>kilogram</v>
      </c>
      <c r="F130" s="107"/>
      <c r="G130" s="107" t="s">
        <v>25</v>
      </c>
      <c r="H130" s="114" t="str">
        <f t="shared" ref="H130" si="5">H246</f>
        <v>penicillin</v>
      </c>
      <c r="I130" s="107"/>
    </row>
    <row r="131" spans="1:9">
      <c r="A131" s="107" t="s">
        <v>113</v>
      </c>
      <c r="B131" s="107">
        <v>0.17</v>
      </c>
      <c r="C131" s="107"/>
      <c r="D131" s="107"/>
      <c r="E131" s="107" t="s">
        <v>23</v>
      </c>
      <c r="F131" s="107" t="s">
        <v>122</v>
      </c>
      <c r="G131" s="107" t="s">
        <v>124</v>
      </c>
      <c r="H131" s="107" t="s">
        <v>125</v>
      </c>
      <c r="I131" s="107"/>
    </row>
    <row r="132" spans="1:9">
      <c r="A132" s="107" t="s">
        <v>114</v>
      </c>
      <c r="B132" s="107">
        <v>0.22</v>
      </c>
      <c r="C132" s="107"/>
      <c r="D132" s="107"/>
      <c r="E132" s="107" t="s">
        <v>23</v>
      </c>
      <c r="F132" s="107" t="s">
        <v>122</v>
      </c>
      <c r="G132" s="107" t="s">
        <v>124</v>
      </c>
      <c r="H132" s="107" t="s">
        <v>125</v>
      </c>
      <c r="I132" s="107"/>
    </row>
    <row r="133" spans="1:9">
      <c r="A133" s="107" t="s">
        <v>117</v>
      </c>
      <c r="B133" s="107">
        <v>0.18</v>
      </c>
      <c r="C133" s="107"/>
      <c r="D133" s="107"/>
      <c r="E133" s="107" t="s">
        <v>23</v>
      </c>
      <c r="F133" s="107" t="s">
        <v>122</v>
      </c>
      <c r="G133" s="107" t="s">
        <v>124</v>
      </c>
      <c r="H133" s="107" t="s">
        <v>125</v>
      </c>
      <c r="I133" s="107"/>
    </row>
    <row r="134" spans="1:9">
      <c r="A134" s="107" t="s">
        <v>215</v>
      </c>
      <c r="B134" s="107">
        <v>6.58</v>
      </c>
      <c r="C134" s="107"/>
      <c r="D134" s="107"/>
      <c r="E134" s="107" t="s">
        <v>23</v>
      </c>
      <c r="F134" s="107" t="s">
        <v>123</v>
      </c>
      <c r="G134" s="107" t="s">
        <v>124</v>
      </c>
      <c r="H134" s="107" t="s">
        <v>125</v>
      </c>
      <c r="I134" s="107"/>
    </row>
    <row r="135" spans="1:9">
      <c r="A135" s="107" t="s">
        <v>118</v>
      </c>
      <c r="B135" s="107">
        <v>0.06</v>
      </c>
      <c r="C135" s="107"/>
      <c r="D135" s="107"/>
      <c r="E135" s="107" t="s">
        <v>23</v>
      </c>
      <c r="F135" s="107" t="s">
        <v>122</v>
      </c>
      <c r="G135" s="107" t="s">
        <v>124</v>
      </c>
      <c r="H135" s="107" t="s">
        <v>125</v>
      </c>
      <c r="I135" s="107"/>
    </row>
    <row r="136" spans="1:9">
      <c r="A136" s="107" t="s">
        <v>119</v>
      </c>
      <c r="B136" s="107">
        <v>0.01</v>
      </c>
      <c r="C136" s="107"/>
      <c r="D136" s="107"/>
      <c r="E136" s="107" t="s">
        <v>23</v>
      </c>
      <c r="F136" s="107" t="s">
        <v>122</v>
      </c>
      <c r="G136" s="107" t="s">
        <v>124</v>
      </c>
      <c r="H136" s="107" t="s">
        <v>125</v>
      </c>
      <c r="I136" s="107"/>
    </row>
    <row r="137" spans="1:9">
      <c r="A137" s="107" t="s">
        <v>120</v>
      </c>
      <c r="B137" s="107">
        <v>0.11</v>
      </c>
      <c r="C137" s="107"/>
      <c r="D137" s="107"/>
      <c r="E137" s="107" t="s">
        <v>23</v>
      </c>
      <c r="F137" s="107" t="s">
        <v>123</v>
      </c>
      <c r="G137" s="107" t="s">
        <v>124</v>
      </c>
      <c r="H137" s="107" t="s">
        <v>125</v>
      </c>
      <c r="I137" s="107"/>
    </row>
    <row r="138" spans="1:9">
      <c r="A138" s="107" t="s">
        <v>121</v>
      </c>
      <c r="B138" s="107">
        <v>0.01</v>
      </c>
      <c r="C138" s="107"/>
      <c r="D138" s="107"/>
      <c r="E138" s="107" t="s">
        <v>23</v>
      </c>
      <c r="F138" s="107" t="s">
        <v>122</v>
      </c>
      <c r="G138" s="107" t="s">
        <v>124</v>
      </c>
      <c r="H138" s="107" t="s">
        <v>125</v>
      </c>
      <c r="I138" s="107"/>
    </row>
    <row r="139" spans="1:9">
      <c r="B139" s="317"/>
    </row>
    <row r="140" spans="1:9" ht="15.75">
      <c r="A140" s="117" t="s">
        <v>1</v>
      </c>
      <c r="B140" s="118" t="s">
        <v>126</v>
      </c>
      <c r="C140" s="119"/>
      <c r="D140" s="120"/>
      <c r="E140" s="119"/>
      <c r="F140" s="121"/>
      <c r="G140" s="119"/>
      <c r="H140" s="119"/>
      <c r="I140" s="119"/>
    </row>
    <row r="141" spans="1:9">
      <c r="A141" s="122" t="s">
        <v>2</v>
      </c>
      <c r="B141" s="123">
        <v>1</v>
      </c>
      <c r="C141" s="119"/>
      <c r="D141" s="119"/>
      <c r="E141" s="119"/>
      <c r="F141" s="121"/>
      <c r="G141" s="119"/>
      <c r="H141" s="119"/>
      <c r="I141" s="119"/>
    </row>
    <row r="142" spans="1:9">
      <c r="A142" s="122" t="s">
        <v>3</v>
      </c>
      <c r="B142" s="124" t="s">
        <v>127</v>
      </c>
      <c r="C142" s="119"/>
      <c r="D142" s="119"/>
      <c r="E142" s="119"/>
      <c r="F142" s="121"/>
      <c r="G142" s="119"/>
      <c r="H142" s="119"/>
      <c r="I142" s="119"/>
    </row>
    <row r="143" spans="1:9">
      <c r="A143" s="122" t="s">
        <v>4</v>
      </c>
      <c r="B143" s="123" t="s">
        <v>200</v>
      </c>
      <c r="C143" s="119"/>
      <c r="D143" s="119"/>
      <c r="E143" s="119"/>
      <c r="F143" s="121"/>
      <c r="G143" s="119"/>
      <c r="H143" s="119"/>
      <c r="I143" s="119"/>
    </row>
    <row r="144" spans="1:9">
      <c r="A144" s="122" t="s">
        <v>5</v>
      </c>
      <c r="B144" s="125" t="s">
        <v>5</v>
      </c>
      <c r="C144" s="119"/>
      <c r="D144" s="119"/>
      <c r="E144" s="119"/>
      <c r="F144" s="121"/>
      <c r="G144" s="119"/>
      <c r="H144" s="119"/>
      <c r="I144" s="119"/>
    </row>
    <row r="145" spans="1:9" ht="15.75">
      <c r="A145" s="126" t="s">
        <v>6</v>
      </c>
      <c r="B145" s="118"/>
      <c r="C145" s="126"/>
      <c r="D145" s="126"/>
      <c r="E145" s="126"/>
      <c r="F145" s="121"/>
      <c r="G145" s="126"/>
      <c r="H145" s="126"/>
      <c r="I145" s="126"/>
    </row>
    <row r="146" spans="1:9" ht="15.75">
      <c r="A146" s="126" t="s">
        <v>7</v>
      </c>
      <c r="B146" s="118" t="s">
        <v>8</v>
      </c>
      <c r="C146" s="126" t="s">
        <v>3</v>
      </c>
      <c r="D146" s="126" t="s">
        <v>4</v>
      </c>
      <c r="E146" s="126" t="s">
        <v>5</v>
      </c>
      <c r="F146" s="127" t="s">
        <v>9</v>
      </c>
      <c r="G146" s="126" t="s">
        <v>10</v>
      </c>
      <c r="H146" s="126" t="s">
        <v>11</v>
      </c>
      <c r="I146" s="126" t="s">
        <v>12</v>
      </c>
    </row>
    <row r="147" spans="1:9">
      <c r="A147" s="128" t="str">
        <f>B140</f>
        <v>production of pharmamedia</v>
      </c>
      <c r="B147" s="129">
        <f>B141</f>
        <v>1</v>
      </c>
      <c r="C147" s="128" t="str">
        <f>B142</f>
        <v>pharmamedia</v>
      </c>
      <c r="D147" s="128" t="str">
        <f>B143</f>
        <v>RER</v>
      </c>
      <c r="E147" s="128" t="str">
        <f>B144</f>
        <v>unit</v>
      </c>
      <c r="F147" s="121"/>
      <c r="G147" s="121" t="s">
        <v>13</v>
      </c>
      <c r="H147" s="130" t="str">
        <f>$B$1</f>
        <v>penicillin</v>
      </c>
      <c r="I147" s="121"/>
    </row>
    <row r="148" spans="1:9">
      <c r="A148" s="121" t="s">
        <v>133</v>
      </c>
      <c r="B148" s="121">
        <v>8.9031300000000004E-3</v>
      </c>
      <c r="C148" s="121" t="s">
        <v>128</v>
      </c>
      <c r="D148" s="121" t="s">
        <v>200</v>
      </c>
      <c r="E148" s="121" t="s">
        <v>23</v>
      </c>
      <c r="F148" s="121"/>
      <c r="G148" s="121" t="s">
        <v>25</v>
      </c>
      <c r="H148" s="121" t="s">
        <v>17</v>
      </c>
      <c r="I148" s="121"/>
    </row>
    <row r="149" spans="1:9">
      <c r="A149" s="121" t="s">
        <v>134</v>
      </c>
      <c r="B149" s="121">
        <v>3.5610000000000003E-2</v>
      </c>
      <c r="C149" s="121" t="s">
        <v>129</v>
      </c>
      <c r="D149" s="121" t="s">
        <v>199</v>
      </c>
      <c r="E149" s="121" t="s">
        <v>23</v>
      </c>
      <c r="F149" s="121"/>
      <c r="G149" s="121" t="s">
        <v>25</v>
      </c>
      <c r="H149" s="121" t="s">
        <v>17</v>
      </c>
      <c r="I149" s="121"/>
    </row>
    <row r="150" spans="1:9">
      <c r="A150" s="121" t="s">
        <v>135</v>
      </c>
      <c r="B150" s="121">
        <v>3.5612999999999999E-2</v>
      </c>
      <c r="C150" s="121" t="s">
        <v>130</v>
      </c>
      <c r="D150" s="121" t="s">
        <v>204</v>
      </c>
      <c r="E150" s="121" t="s">
        <v>23</v>
      </c>
      <c r="F150" s="121"/>
      <c r="G150" s="121" t="s">
        <v>25</v>
      </c>
      <c r="H150" s="121" t="s">
        <v>17</v>
      </c>
      <c r="I150" s="121"/>
    </row>
    <row r="151" spans="1:9">
      <c r="A151" s="121" t="s">
        <v>136</v>
      </c>
      <c r="B151" s="121">
        <v>2.849E-3</v>
      </c>
      <c r="C151" s="121" t="s">
        <v>131</v>
      </c>
      <c r="D151" s="121" t="s">
        <v>199</v>
      </c>
      <c r="E151" s="121" t="s">
        <v>23</v>
      </c>
      <c r="F151" s="121"/>
      <c r="G151" s="121" t="s">
        <v>25</v>
      </c>
      <c r="H151" s="121" t="s">
        <v>17</v>
      </c>
      <c r="I151" s="121"/>
    </row>
    <row r="152" spans="1:9">
      <c r="A152" s="121" t="s">
        <v>137</v>
      </c>
      <c r="B152" s="121">
        <v>0.89031300000000002</v>
      </c>
      <c r="C152" s="121" t="s">
        <v>101</v>
      </c>
      <c r="D152" s="121" t="s">
        <v>202</v>
      </c>
      <c r="E152" s="121" t="s">
        <v>23</v>
      </c>
      <c r="F152" s="121"/>
      <c r="G152" s="121" t="s">
        <v>25</v>
      </c>
      <c r="H152" s="121" t="s">
        <v>17</v>
      </c>
      <c r="I152" s="121"/>
    </row>
    <row r="153" spans="1:9">
      <c r="A153" s="121" t="s">
        <v>138</v>
      </c>
      <c r="B153" s="121">
        <v>2.6709E-2</v>
      </c>
      <c r="C153" s="121" t="s">
        <v>132</v>
      </c>
      <c r="D153" s="121" t="s">
        <v>199</v>
      </c>
      <c r="E153" s="121" t="s">
        <v>23</v>
      </c>
      <c r="F153" s="121"/>
      <c r="G153" s="121" t="s">
        <v>25</v>
      </c>
      <c r="H153" s="121" t="s">
        <v>17</v>
      </c>
      <c r="I153" s="121"/>
    </row>
    <row r="155" spans="1:9" ht="15.75">
      <c r="A155" s="131" t="s">
        <v>1</v>
      </c>
      <c r="B155" s="132" t="s">
        <v>149</v>
      </c>
      <c r="C155" s="133"/>
      <c r="D155" s="134"/>
      <c r="E155" s="133"/>
      <c r="F155" s="135"/>
      <c r="G155" s="133"/>
      <c r="H155" s="133"/>
      <c r="I155" s="133"/>
    </row>
    <row r="156" spans="1:9">
      <c r="A156" s="136" t="s">
        <v>2</v>
      </c>
      <c r="B156" s="137">
        <v>1</v>
      </c>
      <c r="C156" s="133"/>
      <c r="D156" s="133"/>
      <c r="E156" s="133"/>
      <c r="F156" s="135"/>
      <c r="G156" s="133"/>
      <c r="H156" s="133"/>
      <c r="I156" s="133"/>
    </row>
    <row r="157" spans="1:9">
      <c r="A157" s="136" t="s">
        <v>3</v>
      </c>
      <c r="B157" s="138" t="s">
        <v>149</v>
      </c>
      <c r="C157" s="133"/>
      <c r="D157" s="133"/>
      <c r="E157" s="133"/>
      <c r="F157" s="135"/>
      <c r="G157" s="133"/>
      <c r="H157" s="133"/>
      <c r="I157" s="133"/>
    </row>
    <row r="158" spans="1:9">
      <c r="A158" s="136" t="s">
        <v>4</v>
      </c>
      <c r="B158" s="137" t="s">
        <v>207</v>
      </c>
      <c r="C158" s="133"/>
      <c r="D158" s="133"/>
      <c r="E158" s="133"/>
      <c r="F158" s="135"/>
      <c r="G158" s="133"/>
      <c r="H158" s="133"/>
      <c r="I158" s="133"/>
    </row>
    <row r="159" spans="1:9">
      <c r="A159" s="136" t="s">
        <v>5</v>
      </c>
      <c r="B159" s="139" t="s">
        <v>23</v>
      </c>
      <c r="C159" s="133"/>
      <c r="D159" s="133"/>
      <c r="E159" s="133"/>
      <c r="F159" s="135"/>
      <c r="G159" s="133"/>
      <c r="H159" s="133"/>
      <c r="I159" s="133"/>
    </row>
    <row r="160" spans="1:9" ht="15.75">
      <c r="A160" s="140" t="s">
        <v>6</v>
      </c>
      <c r="B160" s="132"/>
      <c r="C160" s="140"/>
      <c r="D160" s="140"/>
      <c r="E160" s="140"/>
      <c r="F160" s="135"/>
      <c r="G160" s="140"/>
      <c r="H160" s="140"/>
      <c r="I160" s="140"/>
    </row>
    <row r="161" spans="1:9" ht="15.75">
      <c r="A161" s="140" t="s">
        <v>7</v>
      </c>
      <c r="B161" s="132" t="s">
        <v>8</v>
      </c>
      <c r="C161" s="140" t="s">
        <v>3</v>
      </c>
      <c r="D161" s="140" t="s">
        <v>4</v>
      </c>
      <c r="E161" s="140" t="s">
        <v>5</v>
      </c>
      <c r="F161" s="141" t="s">
        <v>9</v>
      </c>
      <c r="G161" s="140" t="s">
        <v>10</v>
      </c>
      <c r="H161" s="140" t="s">
        <v>11</v>
      </c>
      <c r="I161" s="140" t="s">
        <v>12</v>
      </c>
    </row>
    <row r="162" spans="1:9">
      <c r="A162" s="142" t="str">
        <f>B155</f>
        <v>raw penicillium G</v>
      </c>
      <c r="B162" s="143">
        <f>B156</f>
        <v>1</v>
      </c>
      <c r="C162" s="142" t="str">
        <f>B157</f>
        <v>raw penicillium G</v>
      </c>
      <c r="D162" s="142" t="str">
        <f>B158</f>
        <v>FR</v>
      </c>
      <c r="E162" s="142" t="str">
        <f>B159</f>
        <v>kilogram</v>
      </c>
      <c r="F162" s="135"/>
      <c r="G162" s="135" t="s">
        <v>13</v>
      </c>
      <c r="H162" s="144" t="str">
        <f>$B$1</f>
        <v>penicillin</v>
      </c>
      <c r="I162" s="135" t="s">
        <v>30</v>
      </c>
    </row>
    <row r="163" spans="1:9">
      <c r="A163" s="135" t="s">
        <v>102</v>
      </c>
      <c r="B163" s="135">
        <v>0.22</v>
      </c>
      <c r="C163" s="135" t="s">
        <v>92</v>
      </c>
      <c r="D163" s="135" t="s">
        <v>200</v>
      </c>
      <c r="E163" s="135" t="s">
        <v>23</v>
      </c>
      <c r="F163" s="135"/>
      <c r="G163" s="135" t="s">
        <v>25</v>
      </c>
      <c r="H163" s="135" t="s">
        <v>17</v>
      </c>
      <c r="I163" s="135"/>
    </row>
    <row r="164" spans="1:9">
      <c r="A164" s="135" t="s">
        <v>103</v>
      </c>
      <c r="B164" s="135">
        <v>0.32</v>
      </c>
      <c r="C164" s="135" t="s">
        <v>93</v>
      </c>
      <c r="D164" s="135" t="s">
        <v>200</v>
      </c>
      <c r="E164" s="135" t="s">
        <v>23</v>
      </c>
      <c r="F164" s="135"/>
      <c r="G164" s="135" t="s">
        <v>25</v>
      </c>
      <c r="H164" s="135" t="s">
        <v>17</v>
      </c>
      <c r="I164" s="135"/>
    </row>
    <row r="165" spans="1:9">
      <c r="A165" s="135" t="s">
        <v>104</v>
      </c>
      <c r="B165" s="135">
        <v>0.18</v>
      </c>
      <c r="C165" s="135" t="s">
        <v>94</v>
      </c>
      <c r="D165" s="135" t="s">
        <v>200</v>
      </c>
      <c r="E165" s="135" t="s">
        <v>23</v>
      </c>
      <c r="F165" s="135"/>
      <c r="G165" s="135" t="s">
        <v>25</v>
      </c>
      <c r="H165" s="135" t="s">
        <v>17</v>
      </c>
      <c r="I165" s="135"/>
    </row>
    <row r="166" spans="1:9">
      <c r="A166" s="135" t="s">
        <v>141</v>
      </c>
      <c r="B166" s="143">
        <f>79.12/3.6</f>
        <v>21.977777777777778</v>
      </c>
      <c r="C166" s="135" t="s">
        <v>79</v>
      </c>
      <c r="D166" s="135" t="s">
        <v>207</v>
      </c>
      <c r="E166" s="135" t="s">
        <v>84</v>
      </c>
      <c r="F166" s="135"/>
      <c r="G166" s="135" t="s">
        <v>25</v>
      </c>
      <c r="H166" s="135" t="s">
        <v>17</v>
      </c>
      <c r="I166" s="135"/>
    </row>
    <row r="167" spans="1:9">
      <c r="A167" s="135" t="s">
        <v>106</v>
      </c>
      <c r="B167" s="135">
        <v>5.18</v>
      </c>
      <c r="C167" s="135" t="s">
        <v>95</v>
      </c>
      <c r="D167" s="135" t="s">
        <v>200</v>
      </c>
      <c r="E167" s="135" t="s">
        <v>23</v>
      </c>
      <c r="F167" s="135"/>
      <c r="G167" s="135" t="s">
        <v>25</v>
      </c>
      <c r="H167" s="135" t="s">
        <v>17</v>
      </c>
      <c r="I167" s="135"/>
    </row>
    <row r="168" spans="1:9">
      <c r="A168" s="135" t="s">
        <v>142</v>
      </c>
      <c r="B168" s="135">
        <v>8.91</v>
      </c>
      <c r="C168" s="135" t="s">
        <v>139</v>
      </c>
      <c r="D168" s="135" t="s">
        <v>202</v>
      </c>
      <c r="E168" s="135" t="s">
        <v>148</v>
      </c>
      <c r="F168" s="135"/>
      <c r="G168" s="135" t="s">
        <v>25</v>
      </c>
      <c r="H168" s="135" t="s">
        <v>17</v>
      </c>
      <c r="I168" s="135"/>
    </row>
    <row r="169" spans="1:9">
      <c r="A169" s="135" t="s">
        <v>108</v>
      </c>
      <c r="B169" s="135">
        <v>4.0199999999999996</v>
      </c>
      <c r="C169" s="135" t="s">
        <v>97</v>
      </c>
      <c r="D169" s="135" t="s">
        <v>200</v>
      </c>
      <c r="E169" s="135" t="s">
        <v>23</v>
      </c>
      <c r="F169" s="135"/>
      <c r="G169" s="135" t="s">
        <v>25</v>
      </c>
      <c r="H169" s="135" t="s">
        <v>17</v>
      </c>
      <c r="I169" s="135"/>
    </row>
    <row r="170" spans="1:9">
      <c r="A170" s="142" t="str">
        <f>A$147</f>
        <v>production of pharmamedia</v>
      </c>
      <c r="B170" s="135">
        <v>1.3</v>
      </c>
      <c r="C170" s="142" t="str">
        <f>C$147</f>
        <v>pharmamedia</v>
      </c>
      <c r="D170" s="142" t="str">
        <f>D$147</f>
        <v>RER</v>
      </c>
      <c r="E170" s="142" t="str">
        <f>E$147</f>
        <v>unit</v>
      </c>
      <c r="F170" s="135"/>
      <c r="G170" s="135" t="s">
        <v>25</v>
      </c>
      <c r="H170" s="142" t="str">
        <f>H$147</f>
        <v>penicillin</v>
      </c>
      <c r="I170" s="135"/>
    </row>
    <row r="171" spans="1:9">
      <c r="A171" s="135" t="s">
        <v>143</v>
      </c>
      <c r="B171" s="135">
        <v>0.36</v>
      </c>
      <c r="C171" s="135" t="s">
        <v>140</v>
      </c>
      <c r="D171" s="135" t="s">
        <v>199</v>
      </c>
      <c r="E171" s="135" t="s">
        <v>23</v>
      </c>
      <c r="F171" s="135"/>
      <c r="G171" s="135" t="s">
        <v>25</v>
      </c>
      <c r="H171" s="135" t="s">
        <v>17</v>
      </c>
      <c r="I171" s="135"/>
    </row>
    <row r="172" spans="1:9">
      <c r="A172" s="142" t="str">
        <f>A$246</f>
        <v>sodium acetate</v>
      </c>
      <c r="B172" s="135">
        <v>0.26</v>
      </c>
      <c r="C172" s="142" t="str">
        <f>C$246</f>
        <v>sodium acetate</v>
      </c>
      <c r="D172" s="142" t="str">
        <f>D$246</f>
        <v>GLO</v>
      </c>
      <c r="E172" s="142" t="str">
        <f>E$246</f>
        <v>kilogram</v>
      </c>
      <c r="F172" s="135"/>
      <c r="G172" s="135" t="s">
        <v>25</v>
      </c>
      <c r="H172" s="142" t="str">
        <f>H$246</f>
        <v>penicillin</v>
      </c>
      <c r="I172" s="135"/>
    </row>
    <row r="173" spans="1:9">
      <c r="A173" s="135" t="s">
        <v>110</v>
      </c>
      <c r="B173" s="135">
        <v>0.11</v>
      </c>
      <c r="C173" s="135" t="s">
        <v>99</v>
      </c>
      <c r="D173" s="135" t="s">
        <v>199</v>
      </c>
      <c r="E173" s="135" t="s">
        <v>23</v>
      </c>
      <c r="F173" s="135"/>
      <c r="G173" s="135" t="s">
        <v>25</v>
      </c>
      <c r="H173" s="135" t="s">
        <v>17</v>
      </c>
      <c r="I173" s="135"/>
    </row>
    <row r="174" spans="1:9">
      <c r="A174" s="135" t="s">
        <v>111</v>
      </c>
      <c r="B174" s="135">
        <v>0.01</v>
      </c>
      <c r="C174" s="135" t="s">
        <v>100</v>
      </c>
      <c r="D174" s="135" t="s">
        <v>200</v>
      </c>
      <c r="E174" s="135" t="s">
        <v>23</v>
      </c>
      <c r="F174" s="135"/>
      <c r="G174" s="135" t="s">
        <v>25</v>
      </c>
      <c r="H174" s="135" t="s">
        <v>17</v>
      </c>
      <c r="I174" s="135"/>
    </row>
    <row r="175" spans="1:9">
      <c r="A175" s="135" t="s">
        <v>144</v>
      </c>
      <c r="B175" s="135">
        <v>19.100000000000001</v>
      </c>
      <c r="C175" s="135" t="s">
        <v>101</v>
      </c>
      <c r="D175" s="135" t="s">
        <v>208</v>
      </c>
      <c r="E175" s="135" t="s">
        <v>23</v>
      </c>
      <c r="F175" s="135"/>
      <c r="G175" s="135" t="s">
        <v>25</v>
      </c>
      <c r="H175" s="135" t="s">
        <v>17</v>
      </c>
      <c r="I175" s="135"/>
    </row>
    <row r="176" spans="1:9">
      <c r="A176" s="135" t="s">
        <v>146</v>
      </c>
      <c r="B176" s="135">
        <v>-5.3499999999999997E-3</v>
      </c>
      <c r="C176" s="135" t="s">
        <v>115</v>
      </c>
      <c r="D176" s="135" t="s">
        <v>204</v>
      </c>
      <c r="E176" s="135" t="s">
        <v>23</v>
      </c>
      <c r="F176" s="135"/>
      <c r="G176" s="135" t="s">
        <v>25</v>
      </c>
      <c r="H176" s="135" t="s">
        <v>17</v>
      </c>
      <c r="I176" s="135"/>
    </row>
    <row r="177" spans="1:9">
      <c r="A177" s="135" t="s">
        <v>147</v>
      </c>
      <c r="B177" s="135">
        <v>-1.07</v>
      </c>
      <c r="C177" s="135" t="s">
        <v>116</v>
      </c>
      <c r="D177" s="135" t="s">
        <v>199</v>
      </c>
      <c r="E177" s="135" t="s">
        <v>23</v>
      </c>
      <c r="F177" s="135"/>
      <c r="G177" s="135" t="s">
        <v>25</v>
      </c>
      <c r="H177" s="135" t="s">
        <v>17</v>
      </c>
      <c r="I177" s="135"/>
    </row>
    <row r="178" spans="1:9">
      <c r="A178" s="142" t="str">
        <f>A$246</f>
        <v>sodium acetate</v>
      </c>
      <c r="B178" s="135">
        <v>-0.03</v>
      </c>
      <c r="C178" s="142" t="str">
        <f>C$246</f>
        <v>sodium acetate</v>
      </c>
      <c r="D178" s="142" t="str">
        <f>D$246</f>
        <v>GLO</v>
      </c>
      <c r="E178" s="142" t="str">
        <f>E$246</f>
        <v>kilogram</v>
      </c>
      <c r="F178" s="135"/>
      <c r="G178" s="135" t="s">
        <v>25</v>
      </c>
      <c r="H178" s="142" t="str">
        <f>H$246</f>
        <v>penicillin</v>
      </c>
      <c r="I178" s="135"/>
    </row>
    <row r="179" spans="1:9">
      <c r="A179" s="135" t="s">
        <v>113</v>
      </c>
      <c r="B179" s="135">
        <v>0.17</v>
      </c>
      <c r="C179" s="135"/>
      <c r="D179" s="135"/>
      <c r="E179" s="135" t="s">
        <v>23</v>
      </c>
      <c r="F179" s="135" t="s">
        <v>122</v>
      </c>
      <c r="G179" s="135" t="s">
        <v>124</v>
      </c>
      <c r="H179" s="135" t="s">
        <v>125</v>
      </c>
      <c r="I179" s="135"/>
    </row>
    <row r="180" spans="1:9">
      <c r="A180" s="135" t="s">
        <v>114</v>
      </c>
      <c r="B180" s="135">
        <v>0.22</v>
      </c>
      <c r="C180" s="135"/>
      <c r="D180" s="135"/>
      <c r="E180" s="135" t="s">
        <v>23</v>
      </c>
      <c r="F180" s="135" t="s">
        <v>122</v>
      </c>
      <c r="G180" s="135" t="s">
        <v>124</v>
      </c>
      <c r="H180" s="135" t="s">
        <v>125</v>
      </c>
      <c r="I180" s="135"/>
    </row>
    <row r="181" spans="1:9">
      <c r="A181" s="135" t="s">
        <v>117</v>
      </c>
      <c r="B181" s="135">
        <v>0.18</v>
      </c>
      <c r="C181" s="135"/>
      <c r="D181" s="135"/>
      <c r="E181" s="135" t="s">
        <v>23</v>
      </c>
      <c r="F181" s="135" t="s">
        <v>122</v>
      </c>
      <c r="G181" s="135" t="s">
        <v>124</v>
      </c>
      <c r="H181" s="135" t="s">
        <v>125</v>
      </c>
      <c r="I181" s="135"/>
    </row>
    <row r="182" spans="1:9">
      <c r="A182" s="135" t="s">
        <v>215</v>
      </c>
      <c r="B182" s="135">
        <v>6.58</v>
      </c>
      <c r="C182" s="135"/>
      <c r="D182" s="135"/>
      <c r="E182" s="135" t="s">
        <v>23</v>
      </c>
      <c r="F182" s="135" t="s">
        <v>123</v>
      </c>
      <c r="G182" s="135" t="s">
        <v>124</v>
      </c>
      <c r="H182" s="135" t="s">
        <v>125</v>
      </c>
      <c r="I182" s="135"/>
    </row>
    <row r="183" spans="1:9">
      <c r="A183" s="135" t="s">
        <v>118</v>
      </c>
      <c r="B183" s="135">
        <v>0.06</v>
      </c>
      <c r="C183" s="135"/>
      <c r="D183" s="135"/>
      <c r="E183" s="135" t="s">
        <v>23</v>
      </c>
      <c r="F183" s="135" t="s">
        <v>122</v>
      </c>
      <c r="G183" s="135" t="s">
        <v>124</v>
      </c>
      <c r="H183" s="135" t="s">
        <v>125</v>
      </c>
      <c r="I183" s="135"/>
    </row>
    <row r="184" spans="1:9">
      <c r="A184" s="135" t="s">
        <v>145</v>
      </c>
      <c r="B184" s="135">
        <v>0.01</v>
      </c>
      <c r="C184" s="135"/>
      <c r="D184" s="135"/>
      <c r="E184" s="135" t="s">
        <v>23</v>
      </c>
      <c r="F184" s="135" t="s">
        <v>122</v>
      </c>
      <c r="G184" s="135" t="s">
        <v>124</v>
      </c>
      <c r="H184" s="135" t="s">
        <v>125</v>
      </c>
      <c r="I184" s="135"/>
    </row>
    <row r="185" spans="1:9">
      <c r="A185" s="135" t="s">
        <v>120</v>
      </c>
      <c r="B185" s="135">
        <v>0.11</v>
      </c>
      <c r="C185" s="135"/>
      <c r="D185" s="135"/>
      <c r="E185" s="135" t="s">
        <v>23</v>
      </c>
      <c r="F185" s="135" t="s">
        <v>123</v>
      </c>
      <c r="G185" s="135" t="s">
        <v>124</v>
      </c>
      <c r="H185" s="135" t="s">
        <v>125</v>
      </c>
      <c r="I185" s="135"/>
    </row>
    <row r="186" spans="1:9">
      <c r="A186" s="135" t="s">
        <v>121</v>
      </c>
      <c r="B186" s="135">
        <v>0.01</v>
      </c>
      <c r="C186" s="135"/>
      <c r="D186" s="135"/>
      <c r="E186" s="135" t="s">
        <v>23</v>
      </c>
      <c r="F186" s="135" t="s">
        <v>122</v>
      </c>
      <c r="G186" s="135" t="s">
        <v>124</v>
      </c>
      <c r="H186" s="135" t="s">
        <v>125</v>
      </c>
      <c r="I186" s="135"/>
    </row>
    <row r="188" spans="1:9" ht="15.75">
      <c r="A188" s="145" t="s">
        <v>1</v>
      </c>
      <c r="B188" s="146" t="s">
        <v>150</v>
      </c>
      <c r="C188" s="147"/>
      <c r="D188" s="148"/>
      <c r="E188" s="147"/>
      <c r="F188" s="149"/>
      <c r="G188" s="147"/>
      <c r="H188" s="147"/>
      <c r="I188" s="147"/>
    </row>
    <row r="189" spans="1:9">
      <c r="A189" s="150" t="s">
        <v>2</v>
      </c>
      <c r="B189" s="151">
        <v>1</v>
      </c>
      <c r="C189" s="147"/>
      <c r="D189" s="147"/>
      <c r="E189" s="147"/>
      <c r="F189" s="149"/>
      <c r="G189" s="147"/>
      <c r="H189" s="147"/>
      <c r="I189" s="147"/>
    </row>
    <row r="190" spans="1:9">
      <c r="A190" s="150" t="s">
        <v>3</v>
      </c>
      <c r="B190" s="152" t="s">
        <v>150</v>
      </c>
      <c r="C190" s="147"/>
      <c r="D190" s="147"/>
      <c r="E190" s="147"/>
      <c r="F190" s="149"/>
      <c r="G190" s="147"/>
      <c r="H190" s="147"/>
      <c r="I190" s="147"/>
    </row>
    <row r="191" spans="1:9">
      <c r="A191" s="150" t="s">
        <v>4</v>
      </c>
      <c r="B191" s="151" t="s">
        <v>212</v>
      </c>
      <c r="C191" s="147"/>
      <c r="D191" s="147"/>
      <c r="E191" s="147"/>
      <c r="F191" s="149"/>
      <c r="G191" s="147"/>
      <c r="H191" s="147"/>
      <c r="I191" s="147"/>
    </row>
    <row r="192" spans="1:9">
      <c r="A192" s="150" t="s">
        <v>5</v>
      </c>
      <c r="B192" s="153" t="s">
        <v>5</v>
      </c>
      <c r="C192" s="147"/>
      <c r="D192" s="147"/>
      <c r="E192" s="147"/>
      <c r="F192" s="149"/>
      <c r="G192" s="147"/>
      <c r="H192" s="147"/>
      <c r="I192" s="147"/>
    </row>
    <row r="193" spans="1:9" ht="15.75">
      <c r="A193" s="154" t="s">
        <v>6</v>
      </c>
      <c r="B193" s="146"/>
      <c r="C193" s="154"/>
      <c r="D193" s="154"/>
      <c r="E193" s="154"/>
      <c r="F193" s="149"/>
      <c r="G193" s="154"/>
      <c r="H193" s="154"/>
      <c r="I193" s="154"/>
    </row>
    <row r="194" spans="1:9" ht="15.75">
      <c r="A194" s="154" t="s">
        <v>7</v>
      </c>
      <c r="B194" s="146" t="s">
        <v>8</v>
      </c>
      <c r="C194" s="154" t="s">
        <v>3</v>
      </c>
      <c r="D194" s="154" t="s">
        <v>4</v>
      </c>
      <c r="E194" s="154" t="s">
        <v>5</v>
      </c>
      <c r="F194" s="155" t="s">
        <v>9</v>
      </c>
      <c r="G194" s="154" t="s">
        <v>10</v>
      </c>
      <c r="H194" s="154" t="s">
        <v>11</v>
      </c>
      <c r="I194" s="154" t="s">
        <v>12</v>
      </c>
    </row>
    <row r="195" spans="1:9">
      <c r="A195" s="156" t="str">
        <f>B188</f>
        <v>full box of vials</v>
      </c>
      <c r="B195" s="157">
        <f>B189</f>
        <v>1</v>
      </c>
      <c r="C195" s="156" t="str">
        <f>B190</f>
        <v>full box of vials</v>
      </c>
      <c r="D195" s="156" t="str">
        <f>B191</f>
        <v>NO</v>
      </c>
      <c r="E195" s="156" t="str">
        <f>B192</f>
        <v>unit</v>
      </c>
      <c r="F195" s="149"/>
      <c r="G195" s="149" t="s">
        <v>13</v>
      </c>
      <c r="H195" s="158" t="str">
        <f>$B$1</f>
        <v>penicillin</v>
      </c>
      <c r="I195" s="149" t="s">
        <v>30</v>
      </c>
    </row>
    <row r="196" spans="1:9">
      <c r="A196" s="149" t="s">
        <v>85</v>
      </c>
      <c r="B196" s="157">
        <v>0.1587575</v>
      </c>
      <c r="C196" s="149" t="s">
        <v>78</v>
      </c>
      <c r="D196" s="149" t="s">
        <v>200</v>
      </c>
      <c r="E196" s="149" t="s">
        <v>23</v>
      </c>
      <c r="F196" s="149"/>
      <c r="G196" s="149" t="s">
        <v>25</v>
      </c>
      <c r="H196" s="149" t="s">
        <v>17</v>
      </c>
      <c r="I196" s="149"/>
    </row>
    <row r="197" spans="1:9">
      <c r="A197" s="149" t="s">
        <v>153</v>
      </c>
      <c r="B197" s="157">
        <v>4.328224E-2</v>
      </c>
      <c r="C197" s="149" t="s">
        <v>151</v>
      </c>
      <c r="D197" s="149" t="s">
        <v>200</v>
      </c>
      <c r="E197" s="149" t="s">
        <v>23</v>
      </c>
      <c r="F197" s="149"/>
      <c r="G197" s="149" t="s">
        <v>25</v>
      </c>
      <c r="H197" s="149" t="s">
        <v>17</v>
      </c>
      <c r="I197" s="149"/>
    </row>
    <row r="198" spans="1:9">
      <c r="A198" s="149" t="s">
        <v>29</v>
      </c>
      <c r="B198" s="157">
        <v>0.2965355965</v>
      </c>
      <c r="C198" s="149" t="s">
        <v>22</v>
      </c>
      <c r="D198" s="149" t="s">
        <v>200</v>
      </c>
      <c r="E198" s="149" t="s">
        <v>24</v>
      </c>
      <c r="F198" s="149"/>
      <c r="G198" s="149" t="s">
        <v>25</v>
      </c>
      <c r="H198" s="149" t="s">
        <v>17</v>
      </c>
      <c r="I198" s="149"/>
    </row>
    <row r="199" spans="1:9">
      <c r="A199" s="149" t="s">
        <v>154</v>
      </c>
      <c r="B199" s="157">
        <v>0.38329370890000003</v>
      </c>
      <c r="C199" s="149" t="s">
        <v>152</v>
      </c>
      <c r="D199" s="149" t="s">
        <v>199</v>
      </c>
      <c r="E199" s="149" t="s">
        <v>24</v>
      </c>
      <c r="F199" s="149"/>
      <c r="G199" s="149" t="s">
        <v>25</v>
      </c>
      <c r="H199" s="149" t="s">
        <v>17</v>
      </c>
      <c r="I199" s="149"/>
    </row>
    <row r="200" spans="1:9">
      <c r="A200" s="156" t="str">
        <f>A$226</f>
        <v>manufacturing of vial of penicillin</v>
      </c>
      <c r="B200" s="149">
        <v>10</v>
      </c>
      <c r="C200" s="156" t="str">
        <f>C$226</f>
        <v>vial of penicillin</v>
      </c>
      <c r="D200" s="156" t="str">
        <f>D$226</f>
        <v>FR</v>
      </c>
      <c r="E200" s="156" t="str">
        <f>E$226</f>
        <v>unit</v>
      </c>
      <c r="F200" s="149"/>
      <c r="G200" s="149" t="s">
        <v>25</v>
      </c>
      <c r="H200" s="156" t="str">
        <f>H$226</f>
        <v>penicillin</v>
      </c>
      <c r="I200" s="149"/>
    </row>
    <row r="201" spans="1:9">
      <c r="A201" s="149" t="s">
        <v>147</v>
      </c>
      <c r="B201" s="157">
        <f>-77.5*10^-3</f>
        <v>-7.7499999999999999E-2</v>
      </c>
      <c r="C201" s="149" t="s">
        <v>116</v>
      </c>
      <c r="D201" s="149" t="s">
        <v>199</v>
      </c>
      <c r="E201" s="149" t="s">
        <v>23</v>
      </c>
      <c r="F201" s="149"/>
      <c r="G201" s="149" t="s">
        <v>25</v>
      </c>
      <c r="H201" s="149" t="s">
        <v>17</v>
      </c>
      <c r="I201" s="149"/>
    </row>
    <row r="202" spans="1:9">
      <c r="A202" s="149" t="s">
        <v>156</v>
      </c>
      <c r="B202" s="157">
        <f>-101.5625*10^-3</f>
        <v>-0.1015625</v>
      </c>
      <c r="C202" s="149" t="s">
        <v>155</v>
      </c>
      <c r="D202" s="149" t="s">
        <v>208</v>
      </c>
      <c r="E202" s="149" t="s">
        <v>23</v>
      </c>
      <c r="F202" s="149"/>
      <c r="G202" s="149" t="s">
        <v>25</v>
      </c>
      <c r="H202" s="149" t="s">
        <v>17</v>
      </c>
      <c r="I202" s="149"/>
    </row>
    <row r="204" spans="1:9" ht="15.75">
      <c r="A204" s="159" t="s">
        <v>1</v>
      </c>
      <c r="B204" s="160" t="s">
        <v>209</v>
      </c>
      <c r="C204" s="161"/>
      <c r="D204" s="162"/>
      <c r="E204" s="161"/>
      <c r="F204" s="163"/>
      <c r="G204" s="161"/>
      <c r="H204" s="161"/>
      <c r="I204" s="161"/>
    </row>
    <row r="205" spans="1:9">
      <c r="A205" s="164" t="s">
        <v>2</v>
      </c>
      <c r="B205" s="165">
        <v>1</v>
      </c>
      <c r="C205" s="161"/>
      <c r="D205" s="161"/>
      <c r="E205" s="161"/>
      <c r="F205" s="163"/>
      <c r="G205" s="161"/>
      <c r="H205" s="161"/>
      <c r="I205" s="161"/>
    </row>
    <row r="206" spans="1:9">
      <c r="A206" s="164" t="s">
        <v>3</v>
      </c>
      <c r="B206" s="166" t="s">
        <v>211</v>
      </c>
      <c r="C206" s="161"/>
      <c r="D206" s="161"/>
      <c r="E206" s="161"/>
      <c r="F206" s="163"/>
      <c r="G206" s="161"/>
      <c r="H206" s="161"/>
      <c r="I206" s="161"/>
    </row>
    <row r="207" spans="1:9">
      <c r="A207" s="164" t="s">
        <v>4</v>
      </c>
      <c r="B207" s="165" t="s">
        <v>210</v>
      </c>
      <c r="C207" s="161"/>
      <c r="D207" s="161"/>
      <c r="E207" s="161"/>
      <c r="F207" s="163"/>
      <c r="G207" s="161"/>
      <c r="H207" s="161"/>
      <c r="I207" s="161"/>
    </row>
    <row r="208" spans="1:9">
      <c r="A208" s="164" t="s">
        <v>5</v>
      </c>
      <c r="B208" s="167" t="s">
        <v>5</v>
      </c>
      <c r="C208" s="161"/>
      <c r="D208" s="161"/>
      <c r="E208" s="161"/>
      <c r="F208" s="163"/>
      <c r="G208" s="161"/>
      <c r="H208" s="161"/>
      <c r="I208" s="161"/>
    </row>
    <row r="209" spans="1:9" ht="15.75">
      <c r="A209" s="168" t="s">
        <v>6</v>
      </c>
      <c r="B209" s="160"/>
      <c r="C209" s="168"/>
      <c r="D209" s="168"/>
      <c r="E209" s="168"/>
      <c r="F209" s="163"/>
      <c r="G209" s="168"/>
      <c r="H209" s="168"/>
      <c r="I209" s="168"/>
    </row>
    <row r="210" spans="1:9" ht="15.75">
      <c r="A210" s="168" t="s">
        <v>7</v>
      </c>
      <c r="B210" s="160" t="s">
        <v>8</v>
      </c>
      <c r="C210" s="168" t="s">
        <v>3</v>
      </c>
      <c r="D210" s="168" t="s">
        <v>4</v>
      </c>
      <c r="E210" s="168" t="s">
        <v>5</v>
      </c>
      <c r="F210" s="169" t="s">
        <v>9</v>
      </c>
      <c r="G210" s="168" t="s">
        <v>10</v>
      </c>
      <c r="H210" s="168" t="s">
        <v>11</v>
      </c>
      <c r="I210" s="168" t="s">
        <v>12</v>
      </c>
    </row>
    <row r="211" spans="1:9">
      <c r="A211" s="170" t="str">
        <f>B204</f>
        <v>packed box of penicillin</v>
      </c>
      <c r="B211" s="171">
        <f>B205</f>
        <v>1</v>
      </c>
      <c r="C211" s="170" t="str">
        <f>B206</f>
        <v>box of penicillin</v>
      </c>
      <c r="D211" s="170" t="str">
        <f>B207</f>
        <v>SE</v>
      </c>
      <c r="E211" s="170" t="str">
        <f>B208</f>
        <v>unit</v>
      </c>
      <c r="F211" s="163"/>
      <c r="G211" s="163" t="s">
        <v>13</v>
      </c>
      <c r="H211" s="172" t="str">
        <f>$B$1</f>
        <v>penicillin</v>
      </c>
      <c r="I211" s="163" t="s">
        <v>30</v>
      </c>
    </row>
    <row r="212" spans="1:9">
      <c r="A212" s="163" t="s">
        <v>85</v>
      </c>
      <c r="B212" s="171">
        <v>6.6148958330000007E-2</v>
      </c>
      <c r="C212" s="163" t="s">
        <v>78</v>
      </c>
      <c r="D212" s="163" t="s">
        <v>200</v>
      </c>
      <c r="E212" s="163" t="s">
        <v>23</v>
      </c>
      <c r="F212" s="163"/>
      <c r="G212" s="163" t="s">
        <v>25</v>
      </c>
      <c r="H212" s="163" t="s">
        <v>17</v>
      </c>
      <c r="I212" s="163"/>
    </row>
    <row r="213" spans="1:9">
      <c r="A213" s="163" t="s">
        <v>153</v>
      </c>
      <c r="B213" s="170">
        <v>8.2699999999999996E-3</v>
      </c>
      <c r="C213" s="163" t="s">
        <v>151</v>
      </c>
      <c r="D213" s="163" t="s">
        <v>200</v>
      </c>
      <c r="E213" s="163" t="s">
        <v>23</v>
      </c>
      <c r="F213" s="163"/>
      <c r="G213" s="163" t="s">
        <v>25</v>
      </c>
      <c r="H213" s="163" t="s">
        <v>17</v>
      </c>
      <c r="I213" s="163"/>
    </row>
    <row r="214" spans="1:9">
      <c r="A214" s="170" t="str">
        <f>A97</f>
        <v>production of a medicine strip</v>
      </c>
      <c r="B214" s="163">
        <v>3</v>
      </c>
      <c r="C214" s="170" t="str">
        <f>C97</f>
        <v>medicine strip</v>
      </c>
      <c r="D214" s="170" t="str">
        <f>D97</f>
        <v>MT</v>
      </c>
      <c r="E214" s="170" t="str">
        <f>E97</f>
        <v>unit</v>
      </c>
      <c r="F214" s="163"/>
      <c r="G214" s="163" t="s">
        <v>25</v>
      </c>
      <c r="H214" s="170" t="str">
        <f>H97</f>
        <v>penicillin</v>
      </c>
      <c r="I214" s="163"/>
    </row>
    <row r="215" spans="1:9">
      <c r="A215" s="163" t="s">
        <v>158</v>
      </c>
      <c r="B215" s="170">
        <v>4.5399999999999998E-3</v>
      </c>
      <c r="C215" s="163" t="s">
        <v>157</v>
      </c>
      <c r="D215" s="163" t="s">
        <v>199</v>
      </c>
      <c r="E215" s="163" t="s">
        <v>23</v>
      </c>
      <c r="F215" s="163"/>
      <c r="G215" s="163" t="s">
        <v>25</v>
      </c>
      <c r="H215" s="163" t="s">
        <v>17</v>
      </c>
      <c r="I215" s="163"/>
    </row>
    <row r="216" spans="1:9">
      <c r="A216" s="163" t="s">
        <v>22</v>
      </c>
      <c r="B216" s="171">
        <v>2.6260000000000002E-2</v>
      </c>
      <c r="C216" s="163" t="s">
        <v>22</v>
      </c>
      <c r="D216" s="163" t="s">
        <v>200</v>
      </c>
      <c r="E216" s="163" t="s">
        <v>24</v>
      </c>
      <c r="F216" s="163"/>
      <c r="G216" s="163" t="s">
        <v>25</v>
      </c>
      <c r="H216" s="163" t="s">
        <v>17</v>
      </c>
      <c r="I216" s="163"/>
    </row>
    <row r="217" spans="1:9">
      <c r="A217" s="163" t="s">
        <v>160</v>
      </c>
      <c r="B217" s="171">
        <f>-15.87575*10^-3</f>
        <v>-1.5875750000000001E-2</v>
      </c>
      <c r="C217" s="163" t="s">
        <v>159</v>
      </c>
      <c r="D217" s="163" t="s">
        <v>208</v>
      </c>
      <c r="E217" s="163" t="s">
        <v>23</v>
      </c>
      <c r="F217" s="163"/>
      <c r="G217" s="163" t="s">
        <v>25</v>
      </c>
      <c r="H217" s="163" t="s">
        <v>17</v>
      </c>
      <c r="I217" s="163"/>
    </row>
    <row r="219" spans="1:9" ht="15.75">
      <c r="A219" s="173" t="s">
        <v>1</v>
      </c>
      <c r="B219" s="174" t="s">
        <v>214</v>
      </c>
      <c r="C219" s="175"/>
      <c r="D219" s="176"/>
      <c r="E219" s="175"/>
      <c r="F219" s="177"/>
      <c r="G219" s="175"/>
      <c r="H219" s="175"/>
      <c r="I219" s="175"/>
    </row>
    <row r="220" spans="1:9">
      <c r="A220" s="178" t="s">
        <v>2</v>
      </c>
      <c r="B220" s="179">
        <v>1</v>
      </c>
      <c r="C220" s="175"/>
      <c r="D220" s="175"/>
      <c r="E220" s="175"/>
      <c r="F220" s="177"/>
      <c r="G220" s="175"/>
      <c r="H220" s="175"/>
      <c r="I220" s="175"/>
    </row>
    <row r="221" spans="1:9">
      <c r="A221" s="178" t="s">
        <v>3</v>
      </c>
      <c r="B221" s="180" t="s">
        <v>213</v>
      </c>
      <c r="C221" s="175"/>
      <c r="D221" s="175"/>
      <c r="E221" s="175"/>
      <c r="F221" s="177"/>
      <c r="G221" s="175"/>
      <c r="H221" s="175"/>
      <c r="I221" s="175"/>
    </row>
    <row r="222" spans="1:9">
      <c r="A222" s="178" t="s">
        <v>4</v>
      </c>
      <c r="B222" s="179" t="s">
        <v>207</v>
      </c>
      <c r="C222" s="175"/>
      <c r="D222" s="175"/>
      <c r="E222" s="175"/>
      <c r="F222" s="177"/>
      <c r="G222" s="175"/>
      <c r="H222" s="175"/>
      <c r="I222" s="175"/>
    </row>
    <row r="223" spans="1:9">
      <c r="A223" s="178" t="s">
        <v>5</v>
      </c>
      <c r="B223" s="181" t="s">
        <v>5</v>
      </c>
      <c r="C223" s="175"/>
      <c r="D223" s="175"/>
      <c r="E223" s="175"/>
      <c r="F223" s="177"/>
      <c r="G223" s="175"/>
      <c r="H223" s="175"/>
      <c r="I223" s="175"/>
    </row>
    <row r="224" spans="1:9" ht="15.75">
      <c r="A224" s="182" t="s">
        <v>6</v>
      </c>
      <c r="B224" s="174"/>
      <c r="C224" s="182"/>
      <c r="D224" s="182"/>
      <c r="E224" s="182"/>
      <c r="F224" s="177"/>
      <c r="G224" s="182"/>
      <c r="H224" s="182"/>
      <c r="I224" s="182"/>
    </row>
    <row r="225" spans="1:9" ht="15.75">
      <c r="A225" s="182" t="s">
        <v>7</v>
      </c>
      <c r="B225" s="174" t="s">
        <v>8</v>
      </c>
      <c r="C225" s="182" t="s">
        <v>3</v>
      </c>
      <c r="D225" s="182" t="s">
        <v>4</v>
      </c>
      <c r="E225" s="182" t="s">
        <v>5</v>
      </c>
      <c r="F225" s="183" t="s">
        <v>9</v>
      </c>
      <c r="G225" s="182" t="s">
        <v>10</v>
      </c>
      <c r="H225" s="182" t="s">
        <v>11</v>
      </c>
      <c r="I225" s="182" t="s">
        <v>12</v>
      </c>
    </row>
    <row r="226" spans="1:9">
      <c r="A226" s="184" t="str">
        <f>B219</f>
        <v>manufacturing of vial of penicillin</v>
      </c>
      <c r="B226" s="185">
        <f>B220</f>
        <v>1</v>
      </c>
      <c r="C226" s="184" t="str">
        <f>B221</f>
        <v>vial of penicillin</v>
      </c>
      <c r="D226" s="184" t="str">
        <f>B222</f>
        <v>FR</v>
      </c>
      <c r="E226" s="184" t="str">
        <f>B223</f>
        <v>unit</v>
      </c>
      <c r="F226" s="177"/>
      <c r="G226" s="177" t="s">
        <v>13</v>
      </c>
      <c r="H226" s="186" t="str">
        <f>$B$1</f>
        <v>penicillin</v>
      </c>
      <c r="I226" s="177" t="s">
        <v>30</v>
      </c>
    </row>
    <row r="227" spans="1:9">
      <c r="A227" s="177" t="s">
        <v>76</v>
      </c>
      <c r="B227" s="184">
        <v>6.0000000000000001E-3</v>
      </c>
      <c r="C227" s="177" t="s">
        <v>75</v>
      </c>
      <c r="D227" s="177" t="s">
        <v>199</v>
      </c>
      <c r="E227" s="177" t="s">
        <v>23</v>
      </c>
      <c r="F227" s="177"/>
      <c r="G227" s="177" t="s">
        <v>25</v>
      </c>
      <c r="H227" s="177" t="s">
        <v>17</v>
      </c>
      <c r="I227" s="177"/>
    </row>
    <row r="228" spans="1:9">
      <c r="A228" s="177" t="s">
        <v>164</v>
      </c>
      <c r="B228" s="184">
        <v>3.7333333333333331E-5</v>
      </c>
      <c r="C228" s="177" t="s">
        <v>79</v>
      </c>
      <c r="D228" s="177" t="s">
        <v>207</v>
      </c>
      <c r="E228" s="177" t="s">
        <v>84</v>
      </c>
      <c r="F228" s="177"/>
      <c r="G228" s="177" t="s">
        <v>25</v>
      </c>
      <c r="H228" s="177" t="s">
        <v>17</v>
      </c>
      <c r="I228" s="177"/>
    </row>
    <row r="229" spans="1:9">
      <c r="A229" s="177" t="s">
        <v>55</v>
      </c>
      <c r="B229" s="184">
        <v>6.0312500000000002E-3</v>
      </c>
      <c r="C229" s="177" t="s">
        <v>46</v>
      </c>
      <c r="D229" s="177" t="s">
        <v>199</v>
      </c>
      <c r="E229" s="177" t="s">
        <v>23</v>
      </c>
      <c r="F229" s="177"/>
      <c r="G229" s="177" t="s">
        <v>25</v>
      </c>
      <c r="H229" s="177" t="s">
        <v>17</v>
      </c>
      <c r="I229" s="177"/>
    </row>
    <row r="230" spans="1:9">
      <c r="A230" s="177" t="s">
        <v>165</v>
      </c>
      <c r="B230" s="184">
        <v>7.7499999999999999E-3</v>
      </c>
      <c r="C230" s="177" t="s">
        <v>161</v>
      </c>
      <c r="D230" s="177" t="s">
        <v>199</v>
      </c>
      <c r="E230" s="177" t="s">
        <v>23</v>
      </c>
      <c r="F230" s="177"/>
      <c r="G230" s="177" t="s">
        <v>25</v>
      </c>
      <c r="H230" s="177" t="s">
        <v>17</v>
      </c>
      <c r="I230" s="177"/>
    </row>
    <row r="231" spans="1:9">
      <c r="A231" s="177" t="s">
        <v>166</v>
      </c>
      <c r="B231" s="185">
        <v>2.6339999999999999E-2</v>
      </c>
      <c r="C231" s="177" t="s">
        <v>162</v>
      </c>
      <c r="D231" s="177" t="s">
        <v>199</v>
      </c>
      <c r="E231" s="177" t="s">
        <v>23</v>
      </c>
      <c r="F231" s="177"/>
      <c r="G231" s="177" t="s">
        <v>25</v>
      </c>
      <c r="H231" s="177" t="s">
        <v>17</v>
      </c>
      <c r="I231" s="177"/>
    </row>
    <row r="232" spans="1:9">
      <c r="A232" s="177" t="s">
        <v>56</v>
      </c>
      <c r="B232" s="184">
        <v>1.0656520000000001E-2</v>
      </c>
      <c r="C232" s="177" t="s">
        <v>47</v>
      </c>
      <c r="D232" s="177" t="s">
        <v>199</v>
      </c>
      <c r="E232" s="177" t="s">
        <v>23</v>
      </c>
      <c r="F232" s="177"/>
      <c r="G232" s="177" t="s">
        <v>25</v>
      </c>
      <c r="H232" s="177" t="s">
        <v>17</v>
      </c>
      <c r="I232" s="177"/>
    </row>
    <row r="233" spans="1:9">
      <c r="A233" s="177" t="s">
        <v>59</v>
      </c>
      <c r="B233" s="184">
        <v>1.0656250000000001E-2</v>
      </c>
      <c r="C233" s="177" t="s">
        <v>50</v>
      </c>
      <c r="D233" s="177" t="s">
        <v>199</v>
      </c>
      <c r="E233" s="177" t="s">
        <v>23</v>
      </c>
      <c r="F233" s="177"/>
      <c r="G233" s="177" t="s">
        <v>25</v>
      </c>
      <c r="H233" s="177" t="s">
        <v>17</v>
      </c>
      <c r="I233" s="177"/>
    </row>
    <row r="234" spans="1:9">
      <c r="A234" s="184" t="str">
        <f>A162</f>
        <v>raw penicillium G</v>
      </c>
      <c r="B234" s="184">
        <v>5.9999999999999995E-4</v>
      </c>
      <c r="C234" s="184" t="str">
        <f>C162</f>
        <v>raw penicillium G</v>
      </c>
      <c r="D234" s="184" t="str">
        <f>D162</f>
        <v>FR</v>
      </c>
      <c r="E234" s="184" t="str">
        <f>E162</f>
        <v>kilogram</v>
      </c>
      <c r="F234" s="177"/>
      <c r="G234" s="177" t="s">
        <v>25</v>
      </c>
      <c r="H234" s="184" t="str">
        <f>H162</f>
        <v>penicillin</v>
      </c>
      <c r="I234" s="177"/>
    </row>
    <row r="235" spans="1:9">
      <c r="A235" s="177" t="s">
        <v>40</v>
      </c>
      <c r="B235" s="184">
        <v>5.0000000000000001E-4</v>
      </c>
      <c r="C235" s="177" t="s">
        <v>35</v>
      </c>
      <c r="D235" s="177" t="s">
        <v>199</v>
      </c>
      <c r="E235" s="177" t="s">
        <v>23</v>
      </c>
      <c r="F235" s="177"/>
      <c r="G235" s="177" t="s">
        <v>25</v>
      </c>
      <c r="H235" s="177" t="s">
        <v>17</v>
      </c>
      <c r="I235" s="177"/>
    </row>
    <row r="236" spans="1:9">
      <c r="A236" s="177" t="s">
        <v>167</v>
      </c>
      <c r="B236" s="185">
        <v>3.8936529999999997E-2</v>
      </c>
      <c r="C236" s="177" t="s">
        <v>163</v>
      </c>
      <c r="D236" s="177" t="s">
        <v>200</v>
      </c>
      <c r="E236" s="177" t="s">
        <v>24</v>
      </c>
      <c r="F236" s="177"/>
      <c r="G236" s="177" t="s">
        <v>25</v>
      </c>
      <c r="H236" s="177" t="s">
        <v>17</v>
      </c>
      <c r="I236" s="177"/>
    </row>
    <row r="237" spans="1:9">
      <c r="A237" s="177" t="s">
        <v>90</v>
      </c>
      <c r="B237" s="185">
        <v>8.1328101599999994E-2</v>
      </c>
      <c r="C237" s="177" t="s">
        <v>83</v>
      </c>
      <c r="D237" s="177" t="s">
        <v>199</v>
      </c>
      <c r="E237" s="177" t="s">
        <v>24</v>
      </c>
      <c r="F237" s="177"/>
      <c r="G237" s="177" t="s">
        <v>25</v>
      </c>
      <c r="H237" s="177" t="s">
        <v>17</v>
      </c>
      <c r="I237" s="177"/>
    </row>
    <row r="239" spans="1:9" ht="15.75">
      <c r="A239" s="187" t="s">
        <v>1</v>
      </c>
      <c r="B239" s="188" t="s">
        <v>168</v>
      </c>
      <c r="C239" s="189"/>
      <c r="D239" s="190"/>
      <c r="E239" s="189"/>
      <c r="F239" s="191"/>
      <c r="G239" s="189"/>
      <c r="H239" s="189"/>
      <c r="I239" s="189"/>
    </row>
    <row r="240" spans="1:9">
      <c r="A240" s="192" t="s">
        <v>2</v>
      </c>
      <c r="B240" s="193">
        <v>1</v>
      </c>
      <c r="C240" s="189"/>
      <c r="D240" s="189"/>
      <c r="E240" s="189"/>
      <c r="F240" s="191"/>
      <c r="G240" s="189"/>
      <c r="H240" s="189"/>
      <c r="I240" s="189"/>
    </row>
    <row r="241" spans="1:9">
      <c r="A241" s="192" t="s">
        <v>3</v>
      </c>
      <c r="B241" s="194" t="s">
        <v>168</v>
      </c>
      <c r="C241" s="189"/>
      <c r="D241" s="189"/>
      <c r="E241" s="189"/>
      <c r="F241" s="191"/>
      <c r="G241" s="189"/>
      <c r="H241" s="189"/>
      <c r="I241" s="189"/>
    </row>
    <row r="242" spans="1:9">
      <c r="A242" s="192" t="s">
        <v>4</v>
      </c>
      <c r="B242" s="193" t="s">
        <v>199</v>
      </c>
      <c r="C242" s="189"/>
      <c r="D242" s="189"/>
      <c r="E242" s="189"/>
      <c r="F242" s="191"/>
      <c r="G242" s="189"/>
      <c r="H242" s="189"/>
      <c r="I242" s="189"/>
    </row>
    <row r="243" spans="1:9">
      <c r="A243" s="192" t="s">
        <v>5</v>
      </c>
      <c r="B243" s="194" t="s">
        <v>23</v>
      </c>
      <c r="C243" s="189"/>
      <c r="D243" s="189"/>
      <c r="E243" s="189"/>
      <c r="F243" s="191"/>
      <c r="G243" s="189"/>
      <c r="H243" s="189"/>
      <c r="I243" s="189"/>
    </row>
    <row r="244" spans="1:9" ht="15.75">
      <c r="A244" s="195" t="s">
        <v>6</v>
      </c>
      <c r="B244" s="188"/>
      <c r="C244" s="195"/>
      <c r="D244" s="195"/>
      <c r="E244" s="195"/>
      <c r="F244" s="191"/>
      <c r="G244" s="195"/>
      <c r="H244" s="195"/>
      <c r="I244" s="195"/>
    </row>
    <row r="245" spans="1:9" ht="15.75">
      <c r="A245" s="195" t="s">
        <v>7</v>
      </c>
      <c r="B245" s="188" t="s">
        <v>8</v>
      </c>
      <c r="C245" s="195" t="s">
        <v>3</v>
      </c>
      <c r="D245" s="195" t="s">
        <v>4</v>
      </c>
      <c r="E245" s="195" t="s">
        <v>5</v>
      </c>
      <c r="F245" s="196" t="s">
        <v>9</v>
      </c>
      <c r="G245" s="195" t="s">
        <v>10</v>
      </c>
      <c r="H245" s="195" t="s">
        <v>11</v>
      </c>
      <c r="I245" s="195" t="s">
        <v>12</v>
      </c>
    </row>
    <row r="246" spans="1:9">
      <c r="A246" s="197" t="str">
        <f>B239</f>
        <v>sodium acetate</v>
      </c>
      <c r="B246" s="198">
        <f>B240</f>
        <v>1</v>
      </c>
      <c r="C246" s="197" t="str">
        <f>B241</f>
        <v>sodium acetate</v>
      </c>
      <c r="D246" s="197" t="str">
        <f>B242</f>
        <v>GLO</v>
      </c>
      <c r="E246" s="197" t="str">
        <f>B243</f>
        <v>kilogram</v>
      </c>
      <c r="F246" s="191"/>
      <c r="G246" s="191" t="s">
        <v>13</v>
      </c>
      <c r="H246" s="199" t="str">
        <f>$B$1</f>
        <v>penicillin</v>
      </c>
      <c r="I246" s="191" t="s">
        <v>30</v>
      </c>
    </row>
    <row r="247" spans="1:9">
      <c r="A247" s="191" t="s">
        <v>170</v>
      </c>
      <c r="B247" s="191">
        <v>0.73170000000000002</v>
      </c>
      <c r="C247" s="191" t="s">
        <v>169</v>
      </c>
      <c r="D247" s="191" t="s">
        <v>199</v>
      </c>
      <c r="E247" s="191" t="s">
        <v>23</v>
      </c>
      <c r="F247" s="191"/>
      <c r="G247" s="191" t="s">
        <v>25</v>
      </c>
      <c r="H247" s="191" t="s">
        <v>17</v>
      </c>
      <c r="I247" s="191"/>
    </row>
    <row r="248" spans="1:9">
      <c r="A248" s="191" t="s">
        <v>110</v>
      </c>
      <c r="B248" s="191">
        <v>0.48780499999999999</v>
      </c>
      <c r="C248" s="191" t="s">
        <v>99</v>
      </c>
      <c r="D248" s="191" t="s">
        <v>199</v>
      </c>
      <c r="E248" s="191" t="s">
        <v>23</v>
      </c>
      <c r="F248" s="191"/>
      <c r="G248" s="191" t="s">
        <v>25</v>
      </c>
      <c r="H248" s="191" t="s">
        <v>17</v>
      </c>
      <c r="I248" s="191"/>
    </row>
    <row r="250" spans="1:9" ht="15.75">
      <c r="A250" s="200" t="s">
        <v>1</v>
      </c>
      <c r="B250" s="201" t="s">
        <v>171</v>
      </c>
      <c r="C250" s="202"/>
      <c r="D250" s="203"/>
      <c r="E250" s="202"/>
      <c r="F250" s="204"/>
      <c r="G250" s="202"/>
      <c r="H250" s="202"/>
      <c r="I250" s="202"/>
    </row>
    <row r="251" spans="1:9">
      <c r="A251" s="205" t="s">
        <v>2</v>
      </c>
      <c r="B251" s="206">
        <v>1</v>
      </c>
      <c r="C251" s="202"/>
      <c r="D251" s="202"/>
      <c r="E251" s="202"/>
      <c r="F251" s="204"/>
      <c r="G251" s="202"/>
      <c r="H251" s="202"/>
      <c r="I251" s="202"/>
    </row>
    <row r="252" spans="1:9">
      <c r="A252" s="205" t="s">
        <v>3</v>
      </c>
      <c r="B252" s="207" t="s">
        <v>171</v>
      </c>
      <c r="C252" s="202"/>
      <c r="D252" s="202"/>
      <c r="E252" s="202"/>
      <c r="F252" s="204"/>
      <c r="G252" s="202"/>
      <c r="H252" s="202"/>
      <c r="I252" s="202"/>
    </row>
    <row r="253" spans="1:9">
      <c r="A253" s="205" t="s">
        <v>4</v>
      </c>
      <c r="B253" s="206" t="s">
        <v>199</v>
      </c>
      <c r="C253" s="202"/>
      <c r="D253" s="202"/>
      <c r="E253" s="202"/>
      <c r="F253" s="204"/>
      <c r="G253" s="202"/>
      <c r="H253" s="202"/>
      <c r="I253" s="202"/>
    </row>
    <row r="254" spans="1:9">
      <c r="A254" s="205" t="s">
        <v>5</v>
      </c>
      <c r="B254" s="207" t="s">
        <v>5</v>
      </c>
      <c r="C254" s="202"/>
      <c r="D254" s="202"/>
      <c r="E254" s="202"/>
      <c r="F254" s="204"/>
      <c r="G254" s="202"/>
      <c r="H254" s="202"/>
      <c r="I254" s="202"/>
    </row>
    <row r="255" spans="1:9" ht="15.75">
      <c r="A255" s="208" t="s">
        <v>6</v>
      </c>
      <c r="B255" s="201"/>
      <c r="C255" s="208"/>
      <c r="D255" s="208"/>
      <c r="E255" s="208"/>
      <c r="F255" s="204"/>
      <c r="G255" s="208"/>
      <c r="H255" s="208"/>
      <c r="I255" s="208"/>
    </row>
    <row r="256" spans="1:9" ht="15.75">
      <c r="A256" s="208" t="s">
        <v>7</v>
      </c>
      <c r="B256" s="201" t="s">
        <v>8</v>
      </c>
      <c r="C256" s="208" t="s">
        <v>3</v>
      </c>
      <c r="D256" s="208" t="s">
        <v>4</v>
      </c>
      <c r="E256" s="208" t="s">
        <v>5</v>
      </c>
      <c r="F256" s="209" t="s">
        <v>9</v>
      </c>
      <c r="G256" s="208" t="s">
        <v>10</v>
      </c>
      <c r="H256" s="208" t="s">
        <v>11</v>
      </c>
      <c r="I256" s="208" t="s">
        <v>12</v>
      </c>
    </row>
    <row r="257" spans="1:9">
      <c r="A257" s="210" t="str">
        <f>B250</f>
        <v>stopcock</v>
      </c>
      <c r="B257" s="211">
        <f>B251</f>
        <v>1</v>
      </c>
      <c r="C257" s="210" t="str">
        <f>B252</f>
        <v>stopcock</v>
      </c>
      <c r="D257" s="210" t="str">
        <f>B253</f>
        <v>GLO</v>
      </c>
      <c r="E257" s="210" t="str">
        <f>B254</f>
        <v>unit</v>
      </c>
      <c r="F257" s="204"/>
      <c r="G257" s="204" t="s">
        <v>13</v>
      </c>
      <c r="H257" s="212" t="str">
        <f>$B$1</f>
        <v>penicillin</v>
      </c>
      <c r="I257" s="204" t="s">
        <v>30</v>
      </c>
    </row>
    <row r="258" spans="1:9">
      <c r="A258" s="204" t="s">
        <v>56</v>
      </c>
      <c r="B258" s="210">
        <v>5.47E-3</v>
      </c>
      <c r="C258" s="204" t="s">
        <v>47</v>
      </c>
      <c r="D258" s="204" t="s">
        <v>199</v>
      </c>
      <c r="E258" s="204" t="s">
        <v>23</v>
      </c>
      <c r="F258" s="204"/>
      <c r="G258" s="204" t="s">
        <v>25</v>
      </c>
      <c r="H258" s="204" t="s">
        <v>17</v>
      </c>
      <c r="I258" s="204"/>
    </row>
    <row r="259" spans="1:9">
      <c r="A259" s="204" t="s">
        <v>58</v>
      </c>
      <c r="B259" s="210">
        <v>3.5800000000000003E-3</v>
      </c>
      <c r="C259" s="204" t="s">
        <v>49</v>
      </c>
      <c r="D259" s="204" t="s">
        <v>199</v>
      </c>
      <c r="E259" s="204" t="s">
        <v>23</v>
      </c>
      <c r="F259" s="204"/>
      <c r="G259" s="204" t="s">
        <v>25</v>
      </c>
      <c r="H259" s="204" t="s">
        <v>17</v>
      </c>
      <c r="I259" s="204"/>
    </row>
    <row r="260" spans="1:9">
      <c r="A260" s="204" t="s">
        <v>39</v>
      </c>
      <c r="B260" s="210">
        <v>1.89E-3</v>
      </c>
      <c r="C260" s="204" t="s">
        <v>34</v>
      </c>
      <c r="D260" s="204" t="s">
        <v>199</v>
      </c>
      <c r="E260" s="204" t="s">
        <v>23</v>
      </c>
      <c r="F260" s="204"/>
      <c r="G260" s="204" t="s">
        <v>25</v>
      </c>
      <c r="H260" s="204" t="s">
        <v>17</v>
      </c>
      <c r="I260" s="204"/>
    </row>
    <row r="262" spans="1:9" ht="15.75">
      <c r="A262" s="213" t="s">
        <v>1</v>
      </c>
      <c r="B262" s="214" t="s">
        <v>172</v>
      </c>
      <c r="C262" s="215"/>
      <c r="D262" s="216"/>
      <c r="E262" s="215"/>
      <c r="F262" s="217"/>
      <c r="G262" s="215"/>
      <c r="H262" s="215"/>
      <c r="I262" s="215"/>
    </row>
    <row r="263" spans="1:9">
      <c r="A263" s="218" t="s">
        <v>2</v>
      </c>
      <c r="B263" s="219">
        <v>1</v>
      </c>
      <c r="C263" s="215"/>
      <c r="D263" s="215"/>
      <c r="E263" s="215"/>
      <c r="F263" s="217"/>
      <c r="G263" s="215"/>
      <c r="H263" s="215"/>
      <c r="I263" s="215"/>
    </row>
    <row r="264" spans="1:9">
      <c r="A264" s="218" t="s">
        <v>3</v>
      </c>
      <c r="B264" s="220" t="s">
        <v>172</v>
      </c>
      <c r="C264" s="215"/>
      <c r="D264" s="215"/>
      <c r="E264" s="215"/>
      <c r="F264" s="217"/>
      <c r="G264" s="215"/>
      <c r="H264" s="215"/>
      <c r="I264" s="215"/>
    </row>
    <row r="265" spans="1:9">
      <c r="A265" s="218" t="s">
        <v>4</v>
      </c>
      <c r="B265" s="219" t="s">
        <v>206</v>
      </c>
      <c r="C265" s="215"/>
      <c r="D265" s="215"/>
      <c r="E265" s="215"/>
      <c r="F265" s="217"/>
      <c r="G265" s="215"/>
      <c r="H265" s="215"/>
      <c r="I265" s="215"/>
    </row>
    <row r="266" spans="1:9">
      <c r="A266" s="218" t="s">
        <v>5</v>
      </c>
      <c r="B266" s="220" t="s">
        <v>5</v>
      </c>
      <c r="C266" s="215"/>
      <c r="D266" s="215"/>
      <c r="E266" s="215"/>
      <c r="F266" s="217"/>
      <c r="G266" s="215"/>
      <c r="H266" s="215"/>
      <c r="I266" s="215"/>
    </row>
    <row r="267" spans="1:9" ht="15.75">
      <c r="A267" s="221" t="s">
        <v>6</v>
      </c>
      <c r="B267" s="214"/>
      <c r="C267" s="221"/>
      <c r="D267" s="221"/>
      <c r="E267" s="221"/>
      <c r="F267" s="217"/>
      <c r="G267" s="221"/>
      <c r="H267" s="221"/>
      <c r="I267" s="221"/>
    </row>
    <row r="268" spans="1:9" ht="15.75">
      <c r="A268" s="221" t="s">
        <v>7</v>
      </c>
      <c r="B268" s="214" t="s">
        <v>8</v>
      </c>
      <c r="C268" s="221" t="s">
        <v>3</v>
      </c>
      <c r="D268" s="221" t="s">
        <v>4</v>
      </c>
      <c r="E268" s="221" t="s">
        <v>5</v>
      </c>
      <c r="F268" s="222" t="s">
        <v>9</v>
      </c>
      <c r="G268" s="221" t="s">
        <v>10</v>
      </c>
      <c r="H268" s="221" t="s">
        <v>11</v>
      </c>
      <c r="I268" s="221" t="s">
        <v>12</v>
      </c>
    </row>
    <row r="269" spans="1:9">
      <c r="A269" s="223" t="str">
        <f>B262</f>
        <v>tablet</v>
      </c>
      <c r="B269" s="224">
        <f>B263</f>
        <v>1</v>
      </c>
      <c r="C269" s="223" t="str">
        <f>B264</f>
        <v>tablet</v>
      </c>
      <c r="D269" s="223" t="str">
        <f>B265</f>
        <v>MT</v>
      </c>
      <c r="E269" s="223" t="str">
        <f>B266</f>
        <v>unit</v>
      </c>
      <c r="F269" s="217"/>
      <c r="G269" s="217" t="s">
        <v>13</v>
      </c>
      <c r="H269" s="225" t="str">
        <f>$B$1</f>
        <v>penicillin</v>
      </c>
      <c r="I269" s="217" t="s">
        <v>30</v>
      </c>
    </row>
    <row r="270" spans="1:9">
      <c r="A270" s="217" t="s">
        <v>177</v>
      </c>
      <c r="B270" s="223">
        <v>1.1250000000000001E-4</v>
      </c>
      <c r="C270" s="217" t="s">
        <v>173</v>
      </c>
      <c r="D270" s="217" t="s">
        <v>199</v>
      </c>
      <c r="E270" s="217" t="s">
        <v>23</v>
      </c>
      <c r="F270" s="217"/>
      <c r="G270" s="217" t="s">
        <v>25</v>
      </c>
      <c r="H270" s="217" t="s">
        <v>17</v>
      </c>
      <c r="I270" s="217"/>
    </row>
    <row r="271" spans="1:9">
      <c r="A271" s="217" t="s">
        <v>105</v>
      </c>
      <c r="B271" s="223">
        <v>5.208333333333333E-5</v>
      </c>
      <c r="C271" s="217" t="s">
        <v>79</v>
      </c>
      <c r="D271" s="217" t="s">
        <v>204</v>
      </c>
      <c r="E271" s="217" t="s">
        <v>84</v>
      </c>
      <c r="F271" s="217"/>
      <c r="G271" s="217" t="s">
        <v>25</v>
      </c>
      <c r="H271" s="217" t="s">
        <v>17</v>
      </c>
      <c r="I271" s="217"/>
    </row>
    <row r="272" spans="1:9">
      <c r="A272" s="217" t="s">
        <v>67</v>
      </c>
      <c r="B272" s="223">
        <v>6.8750000000000002E-6</v>
      </c>
      <c r="C272" s="217" t="s">
        <v>65</v>
      </c>
      <c r="D272" s="217" t="s">
        <v>199</v>
      </c>
      <c r="E272" s="217" t="s">
        <v>23</v>
      </c>
      <c r="F272" s="217"/>
      <c r="G272" s="217" t="s">
        <v>25</v>
      </c>
      <c r="H272" s="217" t="s">
        <v>17</v>
      </c>
      <c r="I272" s="217"/>
    </row>
    <row r="273" spans="1:9">
      <c r="A273" s="223" t="str">
        <f>A60</f>
        <v>macrogols</v>
      </c>
      <c r="B273" s="223">
        <v>6.8437500000000003E-5</v>
      </c>
      <c r="C273" s="223" t="str">
        <f>C60</f>
        <v>macrogols</v>
      </c>
      <c r="D273" s="223" t="str">
        <f>D60</f>
        <v>RER</v>
      </c>
      <c r="E273" s="223" t="str">
        <f>E60</f>
        <v>kilogram</v>
      </c>
      <c r="F273" s="217"/>
      <c r="G273" s="217" t="s">
        <v>25</v>
      </c>
      <c r="H273" s="223" t="str">
        <f>H60</f>
        <v>penicillin</v>
      </c>
      <c r="I273" s="217"/>
    </row>
    <row r="274" spans="1:9">
      <c r="A274" s="223" t="str">
        <f>A71</f>
        <v>magnesium stearate</v>
      </c>
      <c r="B274" s="223">
        <v>6.5625000000000003E-6</v>
      </c>
      <c r="C274" s="223" t="str">
        <f>C71</f>
        <v>magnesium stearate</v>
      </c>
      <c r="D274" s="223" t="str">
        <f>D71</f>
        <v>GLO</v>
      </c>
      <c r="E274" s="223" t="str">
        <f>E71</f>
        <v>kilogram</v>
      </c>
      <c r="F274" s="217"/>
      <c r="G274" s="217" t="s">
        <v>25</v>
      </c>
      <c r="H274" s="223" t="str">
        <f>H71</f>
        <v>penicillin</v>
      </c>
      <c r="I274" s="217"/>
    </row>
    <row r="275" spans="1:9">
      <c r="A275" s="223" t="str">
        <f>A114</f>
        <v>manufacturing of raw penicillium V</v>
      </c>
      <c r="B275" s="223">
        <v>8.0000000000000004E-4</v>
      </c>
      <c r="C275" s="223" t="str">
        <f>C114</f>
        <v>raw penicillium V</v>
      </c>
      <c r="D275" s="223" t="str">
        <f>D114</f>
        <v>MT</v>
      </c>
      <c r="E275" s="223" t="str">
        <f>E114</f>
        <v>kilogram</v>
      </c>
      <c r="F275" s="217"/>
      <c r="G275" s="217" t="s">
        <v>25</v>
      </c>
      <c r="H275" s="223" t="str">
        <f>H114</f>
        <v>penicillin</v>
      </c>
      <c r="I275" s="217"/>
    </row>
    <row r="276" spans="1:9">
      <c r="A276" s="217" t="s">
        <v>178</v>
      </c>
      <c r="B276" s="223">
        <v>2.55E-5</v>
      </c>
      <c r="C276" s="217" t="s">
        <v>174</v>
      </c>
      <c r="D276" s="217" t="s">
        <v>200</v>
      </c>
      <c r="E276" s="217" t="s">
        <v>23</v>
      </c>
      <c r="F276" s="217"/>
      <c r="G276" s="217" t="s">
        <v>25</v>
      </c>
      <c r="H276" s="217" t="s">
        <v>17</v>
      </c>
      <c r="I276" s="217"/>
    </row>
    <row r="277" spans="1:9">
      <c r="A277" s="217" t="s">
        <v>179</v>
      </c>
      <c r="B277" s="223">
        <v>2.3750000000000001E-5</v>
      </c>
      <c r="C277" s="217" t="s">
        <v>175</v>
      </c>
      <c r="D277" s="217" t="s">
        <v>199</v>
      </c>
      <c r="E277" s="217" t="s">
        <v>23</v>
      </c>
      <c r="F277" s="217"/>
      <c r="G277" s="217" t="s">
        <v>25</v>
      </c>
      <c r="H277" s="217" t="s">
        <v>17</v>
      </c>
      <c r="I277" s="217"/>
    </row>
    <row r="278" spans="1:9">
      <c r="A278" s="217" t="s">
        <v>180</v>
      </c>
      <c r="B278" s="223">
        <v>9.3749999999999992E-6</v>
      </c>
      <c r="C278" s="217" t="s">
        <v>176</v>
      </c>
      <c r="D278" s="217" t="s">
        <v>200</v>
      </c>
      <c r="E278" s="217" t="s">
        <v>23</v>
      </c>
      <c r="F278" s="217"/>
      <c r="G278" s="217" t="s">
        <v>25</v>
      </c>
      <c r="H278" s="217" t="s">
        <v>17</v>
      </c>
      <c r="I278" s="217"/>
    </row>
    <row r="280" spans="1:9" ht="15.75">
      <c r="A280" s="226" t="s">
        <v>1</v>
      </c>
      <c r="B280" s="227" t="s">
        <v>183</v>
      </c>
      <c r="C280" s="228"/>
      <c r="D280" s="229"/>
      <c r="E280" s="228"/>
      <c r="F280" s="230"/>
      <c r="G280" s="228"/>
      <c r="H280" s="228"/>
      <c r="I280" s="228"/>
    </row>
    <row r="281" spans="1:9">
      <c r="A281" s="231" t="s">
        <v>2</v>
      </c>
      <c r="B281" s="232">
        <v>1</v>
      </c>
      <c r="C281" s="228"/>
      <c r="D281" s="228"/>
      <c r="E281" s="228"/>
      <c r="F281" s="230"/>
      <c r="G281" s="228"/>
      <c r="H281" s="228"/>
      <c r="I281" s="228"/>
    </row>
    <row r="282" spans="1:9">
      <c r="A282" s="231" t="s">
        <v>3</v>
      </c>
      <c r="B282" s="233" t="s">
        <v>184</v>
      </c>
      <c r="C282" s="228"/>
      <c r="D282" s="228"/>
      <c r="E282" s="228"/>
      <c r="F282" s="230"/>
      <c r="G282" s="228"/>
      <c r="H282" s="228"/>
      <c r="I282" s="228"/>
    </row>
    <row r="283" spans="1:9">
      <c r="A283" s="231" t="s">
        <v>4</v>
      </c>
      <c r="B283" s="232" t="s">
        <v>31</v>
      </c>
      <c r="C283" s="228"/>
      <c r="D283" s="228"/>
      <c r="E283" s="228"/>
      <c r="F283" s="230"/>
      <c r="G283" s="228"/>
      <c r="H283" s="228"/>
      <c r="I283" s="228"/>
    </row>
    <row r="284" spans="1:9">
      <c r="A284" s="231" t="s">
        <v>5</v>
      </c>
      <c r="B284" s="233" t="s">
        <v>23</v>
      </c>
      <c r="C284" s="228"/>
      <c r="D284" s="228"/>
      <c r="E284" s="228"/>
      <c r="F284" s="230"/>
      <c r="G284" s="228"/>
      <c r="H284" s="228"/>
      <c r="I284" s="228"/>
    </row>
    <row r="285" spans="1:9" ht="15.75">
      <c r="A285" s="234" t="s">
        <v>6</v>
      </c>
      <c r="B285" s="227"/>
      <c r="C285" s="234"/>
      <c r="D285" s="234"/>
      <c r="E285" s="234"/>
      <c r="F285" s="230"/>
      <c r="G285" s="234"/>
      <c r="H285" s="234"/>
      <c r="I285" s="234"/>
    </row>
    <row r="286" spans="1:9" ht="15.75">
      <c r="A286" s="234" t="s">
        <v>7</v>
      </c>
      <c r="B286" s="227" t="s">
        <v>8</v>
      </c>
      <c r="C286" s="234" t="s">
        <v>3</v>
      </c>
      <c r="D286" s="234" t="s">
        <v>4</v>
      </c>
      <c r="E286" s="234" t="s">
        <v>5</v>
      </c>
      <c r="F286" s="235" t="s">
        <v>9</v>
      </c>
      <c r="G286" s="234" t="s">
        <v>10</v>
      </c>
      <c r="H286" s="234" t="s">
        <v>11</v>
      </c>
      <c r="I286" s="234" t="s">
        <v>12</v>
      </c>
    </row>
    <row r="287" spans="1:9">
      <c r="A287" s="236" t="str">
        <f>B280</f>
        <v>usage of vial</v>
      </c>
      <c r="B287" s="237">
        <f>B281</f>
        <v>1</v>
      </c>
      <c r="C287" s="236" t="str">
        <f>B282</f>
        <v>vial</v>
      </c>
      <c r="D287" s="236" t="str">
        <f>B283</f>
        <v>DK</v>
      </c>
      <c r="E287" s="236" t="str">
        <f>B284</f>
        <v>kilogram</v>
      </c>
      <c r="F287" s="230"/>
      <c r="G287" s="230" t="s">
        <v>13</v>
      </c>
      <c r="H287" s="238" t="str">
        <f>$B$1</f>
        <v>penicillin</v>
      </c>
      <c r="I287" s="230" t="s">
        <v>30</v>
      </c>
    </row>
    <row r="288" spans="1:9">
      <c r="A288" s="236" t="str">
        <f>A10</f>
        <v>production of alchohol wipes</v>
      </c>
      <c r="B288" s="230">
        <v>1</v>
      </c>
      <c r="C288" s="236" t="str">
        <f>C10</f>
        <v>alchohol wipes</v>
      </c>
      <c r="D288" s="236" t="str">
        <f>D10</f>
        <v>DK</v>
      </c>
      <c r="E288" s="236" t="str">
        <f>E10</f>
        <v>unit</v>
      </c>
      <c r="F288" s="230"/>
      <c r="G288" s="230" t="s">
        <v>25</v>
      </c>
      <c r="H288" s="236" t="str">
        <f>H10</f>
        <v>penicillin</v>
      </c>
      <c r="I288" s="230"/>
    </row>
    <row r="289" spans="1:9">
      <c r="A289" s="236" t="str">
        <f>A$195</f>
        <v>full box of vials</v>
      </c>
      <c r="B289" s="230">
        <v>0.1</v>
      </c>
      <c r="C289" s="236" t="str">
        <f>C$195</f>
        <v>full box of vials</v>
      </c>
      <c r="D289" s="236" t="str">
        <f t="shared" ref="D289:E289" si="6">D$195</f>
        <v>NO</v>
      </c>
      <c r="E289" s="236" t="str">
        <f t="shared" si="6"/>
        <v>unit</v>
      </c>
      <c r="F289" s="230"/>
      <c r="G289" s="230" t="s">
        <v>25</v>
      </c>
      <c r="H289" s="236" t="str">
        <f t="shared" ref="H289" si="7">H$195</f>
        <v>penicillin</v>
      </c>
      <c r="I289" s="230"/>
    </row>
    <row r="290" spans="1:9">
      <c r="A290" s="236" t="str">
        <f>A$24</f>
        <v>production of gloves</v>
      </c>
      <c r="B290" s="230">
        <v>1</v>
      </c>
      <c r="C290" s="236" t="str">
        <f>C$24</f>
        <v>gloves</v>
      </c>
      <c r="D290" s="236" t="str">
        <f>D$24</f>
        <v>MY</v>
      </c>
      <c r="E290" s="236" t="str">
        <f>E$24</f>
        <v>unit</v>
      </c>
      <c r="F290" s="230"/>
      <c r="G290" s="230" t="s">
        <v>25</v>
      </c>
      <c r="H290" s="236" t="str">
        <f>H$24</f>
        <v>penicillin</v>
      </c>
      <c r="I290" s="230"/>
    </row>
    <row r="291" spans="1:9">
      <c r="A291" s="236" t="str">
        <f>A$40</f>
        <v>production of IV sets</v>
      </c>
      <c r="B291" s="230">
        <v>1</v>
      </c>
      <c r="C291" s="236" t="str">
        <f>C$40</f>
        <v>IV sets</v>
      </c>
      <c r="D291" s="236" t="str">
        <f t="shared" ref="D291:E291" si="8">D$40</f>
        <v>RER</v>
      </c>
      <c r="E291" s="236" t="str">
        <f t="shared" si="8"/>
        <v>unit</v>
      </c>
      <c r="F291" s="230"/>
      <c r="G291" s="230" t="s">
        <v>25</v>
      </c>
      <c r="H291" s="236" t="str">
        <f t="shared" ref="H291" si="9">H$40</f>
        <v>penicillin</v>
      </c>
      <c r="I291" s="230"/>
    </row>
    <row r="292" spans="1:9">
      <c r="A292" s="236" t="str">
        <f>A$82</f>
        <v>medical connector</v>
      </c>
      <c r="B292" s="230">
        <v>1</v>
      </c>
      <c r="C292" s="236" t="str">
        <f>C$82</f>
        <v>medical connector</v>
      </c>
      <c r="D292" s="236" t="str">
        <f t="shared" ref="D292:E292" si="10">D$82</f>
        <v>GLO</v>
      </c>
      <c r="E292" s="236" t="str">
        <f t="shared" si="10"/>
        <v>unit</v>
      </c>
      <c r="F292" s="230"/>
      <c r="G292" s="230" t="s">
        <v>25</v>
      </c>
      <c r="H292" s="230" t="s">
        <v>17</v>
      </c>
      <c r="I292" s="230"/>
    </row>
    <row r="293" spans="1:9">
      <c r="A293" s="230" t="s">
        <v>186</v>
      </c>
      <c r="B293" s="236">
        <f>0.9*10^-3</f>
        <v>9.0000000000000008E-4</v>
      </c>
      <c r="C293" s="230" t="s">
        <v>185</v>
      </c>
      <c r="D293" s="230" t="s">
        <v>200</v>
      </c>
      <c r="E293" s="230" t="s">
        <v>23</v>
      </c>
      <c r="F293" s="230"/>
      <c r="G293" s="230" t="s">
        <v>25</v>
      </c>
      <c r="H293" s="230" t="s">
        <v>17</v>
      </c>
      <c r="I293" s="230"/>
    </row>
    <row r="294" spans="1:9">
      <c r="A294" s="236" t="str">
        <f>A$257</f>
        <v>stopcock</v>
      </c>
      <c r="B294" s="230">
        <v>1</v>
      </c>
      <c r="C294" s="236" t="str">
        <f>C$257</f>
        <v>stopcock</v>
      </c>
      <c r="D294" s="236" t="str">
        <f t="shared" ref="D294:E294" si="11">D$257</f>
        <v>GLO</v>
      </c>
      <c r="E294" s="236" t="str">
        <f t="shared" si="11"/>
        <v>unit</v>
      </c>
      <c r="F294" s="230"/>
      <c r="G294" s="230" t="s">
        <v>25</v>
      </c>
      <c r="H294" s="236" t="str">
        <f t="shared" ref="H294" si="12">H$257</f>
        <v>penicillin</v>
      </c>
      <c r="I294" s="230"/>
    </row>
    <row r="295" spans="1:9">
      <c r="A295" s="230" t="s">
        <v>180</v>
      </c>
      <c r="B295" s="230">
        <f>0.1</f>
        <v>0.1</v>
      </c>
      <c r="C295" s="230" t="s">
        <v>176</v>
      </c>
      <c r="D295" s="230" t="s">
        <v>200</v>
      </c>
      <c r="E295" s="230" t="s">
        <v>23</v>
      </c>
      <c r="F295" s="230"/>
      <c r="G295" s="230" t="s">
        <v>25</v>
      </c>
      <c r="H295" s="230" t="s">
        <v>17</v>
      </c>
      <c r="I295" s="230"/>
    </row>
    <row r="297" spans="1:9" ht="15.75">
      <c r="A297" s="239" t="s">
        <v>1</v>
      </c>
      <c r="B297" s="240" t="s">
        <v>187</v>
      </c>
      <c r="C297" s="241"/>
      <c r="D297" s="242"/>
      <c r="E297" s="241"/>
      <c r="F297" s="243"/>
      <c r="G297" s="241"/>
      <c r="H297" s="241"/>
      <c r="I297" s="241"/>
    </row>
    <row r="298" spans="1:9">
      <c r="A298" s="244" t="s">
        <v>2</v>
      </c>
      <c r="B298" s="245">
        <v>1</v>
      </c>
      <c r="C298" s="241"/>
      <c r="D298" s="241"/>
      <c r="E298" s="241"/>
      <c r="F298" s="243"/>
      <c r="G298" s="241"/>
      <c r="H298" s="241"/>
      <c r="I298" s="241"/>
    </row>
    <row r="299" spans="1:9">
      <c r="A299" s="244" t="s">
        <v>3</v>
      </c>
      <c r="B299" s="246" t="s">
        <v>188</v>
      </c>
      <c r="C299" s="241"/>
      <c r="D299" s="241"/>
      <c r="E299" s="241"/>
      <c r="F299" s="243"/>
      <c r="G299" s="241"/>
      <c r="H299" s="241"/>
      <c r="I299" s="241"/>
    </row>
    <row r="300" spans="1:9">
      <c r="A300" s="244" t="s">
        <v>4</v>
      </c>
      <c r="B300" s="245" t="s">
        <v>31</v>
      </c>
      <c r="C300" s="241"/>
      <c r="D300" s="241"/>
      <c r="E300" s="241"/>
      <c r="F300" s="243"/>
      <c r="G300" s="241"/>
      <c r="H300" s="241"/>
      <c r="I300" s="241"/>
    </row>
    <row r="301" spans="1:9">
      <c r="A301" s="244" t="s">
        <v>5</v>
      </c>
      <c r="B301" s="246" t="s">
        <v>23</v>
      </c>
      <c r="C301" s="241"/>
      <c r="D301" s="241"/>
      <c r="E301" s="241"/>
      <c r="F301" s="243"/>
      <c r="G301" s="241"/>
      <c r="H301" s="241"/>
      <c r="I301" s="241"/>
    </row>
    <row r="302" spans="1:9" ht="15.75">
      <c r="A302" s="247" t="s">
        <v>6</v>
      </c>
      <c r="B302" s="240"/>
      <c r="C302" s="247"/>
      <c r="D302" s="247"/>
      <c r="E302" s="247"/>
      <c r="F302" s="243"/>
      <c r="G302" s="247"/>
      <c r="H302" s="247"/>
      <c r="I302" s="247"/>
    </row>
    <row r="303" spans="1:9" ht="15.75">
      <c r="A303" s="247" t="s">
        <v>7</v>
      </c>
      <c r="B303" s="240" t="s">
        <v>8</v>
      </c>
      <c r="C303" s="247" t="s">
        <v>3</v>
      </c>
      <c r="D303" s="247" t="s">
        <v>4</v>
      </c>
      <c r="E303" s="247" t="s">
        <v>5</v>
      </c>
      <c r="F303" s="248" t="s">
        <v>9</v>
      </c>
      <c r="G303" s="247" t="s">
        <v>10</v>
      </c>
      <c r="H303" s="247" t="s">
        <v>11</v>
      </c>
      <c r="I303" s="247" t="s">
        <v>12</v>
      </c>
    </row>
    <row r="304" spans="1:9">
      <c r="A304" s="249" t="str">
        <f>B297</f>
        <v>usage of vial sc1</v>
      </c>
      <c r="B304" s="250">
        <f>B298</f>
        <v>1</v>
      </c>
      <c r="C304" s="249" t="str">
        <f>B299</f>
        <v>vial sc1</v>
      </c>
      <c r="D304" s="249" t="str">
        <f>B300</f>
        <v>DK</v>
      </c>
      <c r="E304" s="249" t="str">
        <f>B301</f>
        <v>kilogram</v>
      </c>
      <c r="F304" s="243"/>
      <c r="G304" s="243" t="s">
        <v>13</v>
      </c>
      <c r="H304" s="251" t="str">
        <f>$B$1</f>
        <v>penicillin</v>
      </c>
      <c r="I304" s="243" t="s">
        <v>30</v>
      </c>
    </row>
    <row r="305" spans="1:9">
      <c r="A305" s="249" t="str">
        <f>A10</f>
        <v>production of alchohol wipes</v>
      </c>
      <c r="B305" s="243">
        <v>1</v>
      </c>
      <c r="C305" s="249" t="str">
        <f>C10</f>
        <v>alchohol wipes</v>
      </c>
      <c r="D305" s="249" t="str">
        <f>D10</f>
        <v>DK</v>
      </c>
      <c r="E305" s="249" t="str">
        <f>E10</f>
        <v>unit</v>
      </c>
      <c r="F305" s="243"/>
      <c r="G305" s="243" t="s">
        <v>25</v>
      </c>
      <c r="H305" s="249" t="str">
        <f>H10</f>
        <v>penicillin</v>
      </c>
      <c r="I305" s="243"/>
    </row>
    <row r="306" spans="1:9">
      <c r="A306" s="249" t="str">
        <f>A$195</f>
        <v>full box of vials</v>
      </c>
      <c r="B306" s="243">
        <v>0.1</v>
      </c>
      <c r="C306" s="249" t="str">
        <f>C195</f>
        <v>full box of vials</v>
      </c>
      <c r="D306" s="249" t="str">
        <f>D195</f>
        <v>NO</v>
      </c>
      <c r="E306" s="249" t="str">
        <f>E195</f>
        <v>unit</v>
      </c>
      <c r="F306" s="243"/>
      <c r="G306" s="243" t="s">
        <v>25</v>
      </c>
      <c r="H306" s="249" t="str">
        <f>H195</f>
        <v>penicillin</v>
      </c>
      <c r="I306" s="243"/>
    </row>
    <row r="307" spans="1:9">
      <c r="A307" s="249" t="str">
        <f>A$24</f>
        <v>production of gloves</v>
      </c>
      <c r="B307" s="243">
        <v>1</v>
      </c>
      <c r="C307" s="249" t="str">
        <f>C24</f>
        <v>gloves</v>
      </c>
      <c r="D307" s="249" t="str">
        <f>D24</f>
        <v>MY</v>
      </c>
      <c r="E307" s="249" t="str">
        <f>E24</f>
        <v>unit</v>
      </c>
      <c r="F307" s="243"/>
      <c r="G307" s="243" t="s">
        <v>25</v>
      </c>
      <c r="H307" s="249" t="str">
        <f>H24</f>
        <v>penicillin</v>
      </c>
      <c r="I307" s="243"/>
    </row>
    <row r="308" spans="1:9">
      <c r="A308" s="243" t="s">
        <v>189</v>
      </c>
      <c r="B308" s="250">
        <f>131.58*10^-3</f>
        <v>0.13158</v>
      </c>
      <c r="C308" s="243" t="s">
        <v>181</v>
      </c>
      <c r="D308" s="243" t="s">
        <v>208</v>
      </c>
      <c r="E308" s="243" t="s">
        <v>23</v>
      </c>
      <c r="F308" s="243"/>
      <c r="G308" s="243" t="s">
        <v>25</v>
      </c>
      <c r="H308" s="243" t="s">
        <v>17</v>
      </c>
      <c r="I308" s="243"/>
    </row>
    <row r="309" spans="1:9">
      <c r="A309" s="249" t="str">
        <f>A$40</f>
        <v>production of IV sets</v>
      </c>
      <c r="B309" s="243">
        <v>1</v>
      </c>
      <c r="C309" s="249" t="str">
        <f>C40</f>
        <v>IV sets</v>
      </c>
      <c r="D309" s="249" t="str">
        <f>D40</f>
        <v>RER</v>
      </c>
      <c r="E309" s="249" t="str">
        <f>E40</f>
        <v>unit</v>
      </c>
      <c r="F309" s="243"/>
      <c r="G309" s="243" t="s">
        <v>25</v>
      </c>
      <c r="H309" s="249" t="str">
        <f>H40</f>
        <v>penicillin</v>
      </c>
      <c r="I309" s="243"/>
    </row>
    <row r="310" spans="1:9">
      <c r="A310" s="249" t="str">
        <f>A$82</f>
        <v>medical connector</v>
      </c>
      <c r="B310" s="243">
        <v>1</v>
      </c>
      <c r="C310" s="249" t="str">
        <f>C82</f>
        <v>medical connector</v>
      </c>
      <c r="D310" s="249" t="str">
        <f>D82</f>
        <v>GLO</v>
      </c>
      <c r="E310" s="249" t="str">
        <f>E82</f>
        <v>unit</v>
      </c>
      <c r="F310" s="243"/>
      <c r="G310" s="243" t="s">
        <v>25</v>
      </c>
      <c r="H310" s="249" t="str">
        <f>H82</f>
        <v>penicillin</v>
      </c>
      <c r="I310" s="243"/>
    </row>
    <row r="311" spans="1:9">
      <c r="A311" s="243" t="s">
        <v>186</v>
      </c>
      <c r="B311" s="249">
        <f>0.9*10^-3</f>
        <v>9.0000000000000008E-4</v>
      </c>
      <c r="C311" s="243" t="s">
        <v>185</v>
      </c>
      <c r="D311" s="243" t="s">
        <v>200</v>
      </c>
      <c r="E311" s="243" t="s">
        <v>23</v>
      </c>
      <c r="F311" s="243"/>
      <c r="G311" s="243" t="s">
        <v>25</v>
      </c>
      <c r="H311" s="243" t="s">
        <v>17</v>
      </c>
      <c r="I311" s="243"/>
    </row>
    <row r="312" spans="1:9">
      <c r="A312" s="249" t="str">
        <f>A$257</f>
        <v>stopcock</v>
      </c>
      <c r="B312" s="243">
        <v>1</v>
      </c>
      <c r="C312" s="249" t="str">
        <f>C257</f>
        <v>stopcock</v>
      </c>
      <c r="D312" s="249" t="str">
        <f t="shared" ref="D312:E312" si="13">D257</f>
        <v>GLO</v>
      </c>
      <c r="E312" s="249" t="str">
        <f t="shared" si="13"/>
        <v>unit</v>
      </c>
      <c r="F312" s="243"/>
      <c r="G312" s="243" t="s">
        <v>25</v>
      </c>
      <c r="H312" s="249" t="str">
        <f t="shared" ref="H312" si="14">H257</f>
        <v>penicillin</v>
      </c>
      <c r="I312" s="243"/>
    </row>
    <row r="313" spans="1:9">
      <c r="A313" s="243" t="s">
        <v>180</v>
      </c>
      <c r="B313" s="243">
        <f>0.1</f>
        <v>0.1</v>
      </c>
      <c r="C313" s="243" t="s">
        <v>176</v>
      </c>
      <c r="D313" s="243" t="s">
        <v>200</v>
      </c>
      <c r="E313" s="243" t="s">
        <v>23</v>
      </c>
      <c r="F313" s="243"/>
      <c r="G313" s="243" t="s">
        <v>25</v>
      </c>
      <c r="H313" s="243" t="s">
        <v>17</v>
      </c>
      <c r="I313" s="243"/>
    </row>
    <row r="314" spans="1:9">
      <c r="A314" s="243" t="s">
        <v>160</v>
      </c>
      <c r="B314" s="250">
        <f>20.203974*10^-3</f>
        <v>2.0203974E-2</v>
      </c>
      <c r="C314" s="243" t="s">
        <v>159</v>
      </c>
      <c r="D314" s="243" t="s">
        <v>208</v>
      </c>
      <c r="E314" s="243" t="s">
        <v>23</v>
      </c>
      <c r="F314" s="243"/>
      <c r="G314" s="243" t="s">
        <v>25</v>
      </c>
      <c r="H314" s="243" t="s">
        <v>17</v>
      </c>
      <c r="I314" s="243"/>
    </row>
    <row r="315" spans="1:9">
      <c r="A315" s="243" t="s">
        <v>190</v>
      </c>
      <c r="B315" s="249">
        <f>0.36*10^-3</f>
        <v>3.5999999999999997E-4</v>
      </c>
      <c r="C315" s="243"/>
      <c r="D315" s="243"/>
      <c r="E315" s="243" t="s">
        <v>23</v>
      </c>
      <c r="F315" s="243" t="s">
        <v>123</v>
      </c>
      <c r="G315" s="243" t="s">
        <v>124</v>
      </c>
      <c r="H315" s="243" t="s">
        <v>125</v>
      </c>
      <c r="I315" s="243"/>
    </row>
    <row r="317" spans="1:9" ht="15.75">
      <c r="A317" s="252" t="s">
        <v>1</v>
      </c>
      <c r="B317" s="253" t="s">
        <v>191</v>
      </c>
      <c r="C317" s="254"/>
      <c r="D317" s="255"/>
      <c r="E317" s="254"/>
      <c r="F317" s="256"/>
      <c r="G317" s="254"/>
      <c r="H317" s="254"/>
      <c r="I317" s="254"/>
    </row>
    <row r="318" spans="1:9">
      <c r="A318" s="257" t="s">
        <v>2</v>
      </c>
      <c r="B318" s="258">
        <v>1</v>
      </c>
      <c r="C318" s="254"/>
      <c r="D318" s="254"/>
      <c r="E318" s="254"/>
      <c r="F318" s="256"/>
      <c r="G318" s="254"/>
      <c r="H318" s="254"/>
      <c r="I318" s="254"/>
    </row>
    <row r="319" spans="1:9">
      <c r="A319" s="257" t="s">
        <v>3</v>
      </c>
      <c r="B319" s="259" t="s">
        <v>192</v>
      </c>
      <c r="C319" s="254"/>
      <c r="D319" s="254"/>
      <c r="E319" s="254"/>
      <c r="F319" s="256"/>
      <c r="G319" s="254"/>
      <c r="H319" s="254"/>
      <c r="I319" s="254"/>
    </row>
    <row r="320" spans="1:9">
      <c r="A320" s="257" t="s">
        <v>4</v>
      </c>
      <c r="B320" s="258" t="s">
        <v>31</v>
      </c>
      <c r="C320" s="254"/>
      <c r="D320" s="254"/>
      <c r="E320" s="254"/>
      <c r="F320" s="256"/>
      <c r="G320" s="254"/>
      <c r="H320" s="254"/>
      <c r="I320" s="254"/>
    </row>
    <row r="321" spans="1:9">
      <c r="A321" s="257" t="s">
        <v>5</v>
      </c>
      <c r="B321" s="259" t="s">
        <v>23</v>
      </c>
      <c r="C321" s="254"/>
      <c r="D321" s="254"/>
      <c r="E321" s="254"/>
      <c r="F321" s="256"/>
      <c r="G321" s="254"/>
      <c r="H321" s="254"/>
      <c r="I321" s="254"/>
    </row>
    <row r="322" spans="1:9" ht="15.75">
      <c r="A322" s="260" t="s">
        <v>6</v>
      </c>
      <c r="B322" s="253"/>
      <c r="C322" s="260"/>
      <c r="D322" s="260"/>
      <c r="E322" s="260"/>
      <c r="F322" s="256"/>
      <c r="G322" s="260"/>
      <c r="H322" s="260"/>
      <c r="I322" s="260"/>
    </row>
    <row r="323" spans="1:9" ht="15.75">
      <c r="A323" s="260" t="s">
        <v>7</v>
      </c>
      <c r="B323" s="253" t="s">
        <v>8</v>
      </c>
      <c r="C323" s="260" t="s">
        <v>3</v>
      </c>
      <c r="D323" s="260" t="s">
        <v>4</v>
      </c>
      <c r="E323" s="260" t="s">
        <v>5</v>
      </c>
      <c r="F323" s="261" t="s">
        <v>9</v>
      </c>
      <c r="G323" s="260" t="s">
        <v>10</v>
      </c>
      <c r="H323" s="260" t="s">
        <v>11</v>
      </c>
      <c r="I323" s="260" t="s">
        <v>12</v>
      </c>
    </row>
    <row r="324" spans="1:9">
      <c r="A324" s="262" t="str">
        <f>B317</f>
        <v>usage of vial sc2</v>
      </c>
      <c r="B324" s="263">
        <f>B318</f>
        <v>1</v>
      </c>
      <c r="C324" s="262" t="str">
        <f>B319</f>
        <v>vial sc2</v>
      </c>
      <c r="D324" s="262" t="str">
        <f>B320</f>
        <v>DK</v>
      </c>
      <c r="E324" s="262" t="str">
        <f>B321</f>
        <v>kilogram</v>
      </c>
      <c r="F324" s="256"/>
      <c r="G324" s="256" t="s">
        <v>13</v>
      </c>
      <c r="H324" s="264" t="str">
        <f>$B$1</f>
        <v>penicillin</v>
      </c>
      <c r="I324" s="256" t="s">
        <v>193</v>
      </c>
    </row>
    <row r="325" spans="1:9">
      <c r="A325" s="262" t="str">
        <f>A$10</f>
        <v>production of alchohol wipes</v>
      </c>
      <c r="B325" s="256">
        <v>12</v>
      </c>
      <c r="C325" s="262" t="str">
        <f>C$10</f>
        <v>alchohol wipes</v>
      </c>
      <c r="D325" s="262" t="str">
        <f t="shared" ref="D325:E325" si="15">D$10</f>
        <v>DK</v>
      </c>
      <c r="E325" s="262" t="str">
        <f t="shared" si="15"/>
        <v>unit</v>
      </c>
      <c r="F325" s="256"/>
      <c r="G325" s="256" t="s">
        <v>25</v>
      </c>
      <c r="H325" s="262" t="str">
        <f t="shared" ref="H325" si="16">H$10</f>
        <v>penicillin</v>
      </c>
      <c r="I325" s="256"/>
    </row>
    <row r="326" spans="1:9">
      <c r="A326" s="262" t="str">
        <f>A$195</f>
        <v>full box of vials</v>
      </c>
      <c r="B326" s="256">
        <v>1.2</v>
      </c>
      <c r="C326" s="262" t="str">
        <f>C$195</f>
        <v>full box of vials</v>
      </c>
      <c r="D326" s="262" t="str">
        <f t="shared" ref="D326:E326" si="17">D$195</f>
        <v>NO</v>
      </c>
      <c r="E326" s="262" t="str">
        <f t="shared" si="17"/>
        <v>unit</v>
      </c>
      <c r="F326" s="256"/>
      <c r="G326" s="256" t="s">
        <v>25</v>
      </c>
      <c r="H326" s="262" t="str">
        <f t="shared" ref="H326" si="18">H$195</f>
        <v>penicillin</v>
      </c>
      <c r="I326" s="256"/>
    </row>
    <row r="327" spans="1:9">
      <c r="A327" s="262" t="str">
        <f>A$24</f>
        <v>production of gloves</v>
      </c>
      <c r="B327" s="256">
        <v>12</v>
      </c>
      <c r="C327" s="262" t="str">
        <f>C$24</f>
        <v>gloves</v>
      </c>
      <c r="D327" s="262" t="str">
        <f t="shared" ref="D327:E327" si="19">D$24</f>
        <v>MY</v>
      </c>
      <c r="E327" s="262" t="str">
        <f t="shared" si="19"/>
        <v>unit</v>
      </c>
      <c r="F327" s="256"/>
      <c r="G327" s="256" t="s">
        <v>25</v>
      </c>
      <c r="H327" s="262" t="str">
        <f t="shared" ref="H327" si="20">H$24</f>
        <v>penicillin</v>
      </c>
      <c r="I327" s="256"/>
    </row>
    <row r="328" spans="1:9">
      <c r="A328" s="256" t="s">
        <v>189</v>
      </c>
      <c r="B328" s="263">
        <f>1578.96*10^-3</f>
        <v>1.5789600000000001</v>
      </c>
      <c r="C328" s="256" t="s">
        <v>181</v>
      </c>
      <c r="D328" s="256" t="s">
        <v>208</v>
      </c>
      <c r="E328" s="256" t="s">
        <v>23</v>
      </c>
      <c r="F328" s="256"/>
      <c r="G328" s="256" t="s">
        <v>25</v>
      </c>
      <c r="H328" s="256" t="s">
        <v>17</v>
      </c>
      <c r="I328" s="256"/>
    </row>
    <row r="329" spans="1:9">
      <c r="A329" s="262" t="str">
        <f>A$40</f>
        <v>production of IV sets</v>
      </c>
      <c r="B329" s="256">
        <v>12</v>
      </c>
      <c r="C329" s="262" t="str">
        <f>C$40</f>
        <v>IV sets</v>
      </c>
      <c r="D329" s="262" t="str">
        <f t="shared" ref="D329:E329" si="21">D$40</f>
        <v>RER</v>
      </c>
      <c r="E329" s="262" t="str">
        <f t="shared" si="21"/>
        <v>unit</v>
      </c>
      <c r="F329" s="256"/>
      <c r="G329" s="256" t="s">
        <v>25</v>
      </c>
      <c r="H329" s="262" t="str">
        <f t="shared" ref="H329" si="22">H$40</f>
        <v>penicillin</v>
      </c>
      <c r="I329" s="256"/>
    </row>
    <row r="330" spans="1:9">
      <c r="A330" s="262" t="str">
        <f>A$82</f>
        <v>medical connector</v>
      </c>
      <c r="B330" s="256">
        <v>12</v>
      </c>
      <c r="C330" s="262" t="str">
        <f>C$82</f>
        <v>medical connector</v>
      </c>
      <c r="D330" s="262" t="str">
        <f t="shared" ref="D330:E330" si="23">D$82</f>
        <v>GLO</v>
      </c>
      <c r="E330" s="262" t="str">
        <f t="shared" si="23"/>
        <v>unit</v>
      </c>
      <c r="F330" s="256"/>
      <c r="G330" s="256" t="s">
        <v>25</v>
      </c>
      <c r="H330" s="262" t="str">
        <f t="shared" ref="H330" si="24">H$82</f>
        <v>penicillin</v>
      </c>
      <c r="I330" s="256"/>
    </row>
    <row r="331" spans="1:9">
      <c r="A331" s="256" t="s">
        <v>186</v>
      </c>
      <c r="B331" s="263">
        <f>10.8*10^-3</f>
        <v>1.0800000000000001E-2</v>
      </c>
      <c r="C331" s="256" t="s">
        <v>185</v>
      </c>
      <c r="D331" s="256" t="s">
        <v>200</v>
      </c>
      <c r="E331" s="256" t="s">
        <v>23</v>
      </c>
      <c r="F331" s="256"/>
      <c r="G331" s="256" t="s">
        <v>25</v>
      </c>
      <c r="H331" s="256" t="s">
        <v>17</v>
      </c>
      <c r="I331" s="256"/>
    </row>
    <row r="332" spans="1:9">
      <c r="A332" s="262" t="str">
        <f>A$257</f>
        <v>stopcock</v>
      </c>
      <c r="B332" s="256">
        <v>12</v>
      </c>
      <c r="C332" s="262" t="str">
        <f>C$257</f>
        <v>stopcock</v>
      </c>
      <c r="D332" s="262" t="str">
        <f t="shared" ref="D332:E332" si="25">D$257</f>
        <v>GLO</v>
      </c>
      <c r="E332" s="262" t="str">
        <f t="shared" si="25"/>
        <v>unit</v>
      </c>
      <c r="F332" s="256"/>
      <c r="G332" s="256" t="s">
        <v>25</v>
      </c>
      <c r="H332" s="262" t="str">
        <f t="shared" ref="H332" si="26">H$257</f>
        <v>penicillin</v>
      </c>
      <c r="I332" s="256"/>
    </row>
    <row r="333" spans="1:9">
      <c r="A333" s="256" t="s">
        <v>180</v>
      </c>
      <c r="B333" s="256">
        <v>1200</v>
      </c>
      <c r="C333" s="256" t="s">
        <v>176</v>
      </c>
      <c r="D333" s="256" t="s">
        <v>200</v>
      </c>
      <c r="E333" s="256" t="s">
        <v>23</v>
      </c>
      <c r="F333" s="256"/>
      <c r="G333" s="256" t="s">
        <v>25</v>
      </c>
      <c r="H333" s="256" t="s">
        <v>17</v>
      </c>
      <c r="I333" s="256"/>
    </row>
    <row r="334" spans="1:9">
      <c r="A334" s="256" t="s">
        <v>160</v>
      </c>
      <c r="B334" s="263">
        <f>242.45*10^-3</f>
        <v>0.24245</v>
      </c>
      <c r="C334" s="256" t="s">
        <v>159</v>
      </c>
      <c r="D334" s="256" t="s">
        <v>208</v>
      </c>
      <c r="E334" s="256" t="s">
        <v>23</v>
      </c>
      <c r="F334" s="256"/>
      <c r="G334" s="256" t="s">
        <v>25</v>
      </c>
      <c r="H334" s="256" t="s">
        <v>17</v>
      </c>
      <c r="I334" s="256"/>
    </row>
    <row r="335" spans="1:9">
      <c r="A335" s="256" t="s">
        <v>190</v>
      </c>
      <c r="B335" s="262">
        <f>4.32*10^-3</f>
        <v>4.3200000000000001E-3</v>
      </c>
      <c r="C335" s="256"/>
      <c r="D335" s="256"/>
      <c r="E335" s="256" t="s">
        <v>23</v>
      </c>
      <c r="F335" s="256" t="s">
        <v>123</v>
      </c>
      <c r="G335" s="256" t="s">
        <v>124</v>
      </c>
      <c r="H335" s="256" t="s">
        <v>125</v>
      </c>
      <c r="I335" s="256"/>
    </row>
    <row r="337" spans="1:9" ht="15.75">
      <c r="A337" s="265" t="s">
        <v>1</v>
      </c>
      <c r="B337" s="266" t="s">
        <v>194</v>
      </c>
      <c r="C337" s="267"/>
      <c r="D337" s="268"/>
      <c r="E337" s="267"/>
      <c r="F337" s="269"/>
      <c r="G337" s="267"/>
      <c r="H337" s="267"/>
      <c r="I337" s="267"/>
    </row>
    <row r="338" spans="1:9">
      <c r="A338" s="270" t="s">
        <v>2</v>
      </c>
      <c r="B338" s="271">
        <v>1</v>
      </c>
      <c r="C338" s="267"/>
      <c r="D338" s="267"/>
      <c r="E338" s="267"/>
      <c r="F338" s="269"/>
      <c r="G338" s="267"/>
      <c r="H338" s="267"/>
      <c r="I338" s="267"/>
    </row>
    <row r="339" spans="1:9">
      <c r="A339" s="270" t="s">
        <v>3</v>
      </c>
      <c r="B339" s="272" t="s">
        <v>195</v>
      </c>
      <c r="C339" s="267"/>
      <c r="D339" s="267"/>
      <c r="E339" s="267"/>
      <c r="F339" s="269"/>
      <c r="G339" s="267"/>
      <c r="H339" s="267"/>
      <c r="I339" s="267"/>
    </row>
    <row r="340" spans="1:9">
      <c r="A340" s="270" t="s">
        <v>4</v>
      </c>
      <c r="B340" s="271" t="s">
        <v>31</v>
      </c>
      <c r="C340" s="267"/>
      <c r="D340" s="267"/>
      <c r="E340" s="267"/>
      <c r="F340" s="269"/>
      <c r="G340" s="267"/>
      <c r="H340" s="267"/>
      <c r="I340" s="267"/>
    </row>
    <row r="341" spans="1:9">
      <c r="A341" s="270" t="s">
        <v>5</v>
      </c>
      <c r="B341" s="272" t="s">
        <v>23</v>
      </c>
      <c r="C341" s="267"/>
      <c r="D341" s="267"/>
      <c r="E341" s="267"/>
      <c r="F341" s="269"/>
      <c r="G341" s="267"/>
      <c r="H341" s="267"/>
      <c r="I341" s="267"/>
    </row>
    <row r="342" spans="1:9" ht="15.75">
      <c r="A342" s="273" t="s">
        <v>6</v>
      </c>
      <c r="B342" s="266"/>
      <c r="C342" s="273"/>
      <c r="D342" s="273"/>
      <c r="E342" s="273"/>
      <c r="F342" s="269"/>
      <c r="G342" s="273"/>
      <c r="H342" s="273"/>
      <c r="I342" s="273"/>
    </row>
    <row r="343" spans="1:9" ht="15.75">
      <c r="A343" s="273" t="s">
        <v>7</v>
      </c>
      <c r="B343" s="266" t="s">
        <v>8</v>
      </c>
      <c r="C343" s="273" t="s">
        <v>3</v>
      </c>
      <c r="D343" s="273" t="s">
        <v>4</v>
      </c>
      <c r="E343" s="273" t="s">
        <v>5</v>
      </c>
      <c r="F343" s="274" t="s">
        <v>9</v>
      </c>
      <c r="G343" s="273" t="s">
        <v>10</v>
      </c>
      <c r="H343" s="273" t="s">
        <v>11</v>
      </c>
      <c r="I343" s="273" t="s">
        <v>12</v>
      </c>
    </row>
    <row r="344" spans="1:9">
      <c r="A344" s="275" t="str">
        <f>B337</f>
        <v>usage of vial sc3</v>
      </c>
      <c r="B344" s="276">
        <f>B338</f>
        <v>1</v>
      </c>
      <c r="C344" s="275" t="str">
        <f>B339</f>
        <v>vial sc3</v>
      </c>
      <c r="D344" s="275" t="str">
        <f>B340</f>
        <v>DK</v>
      </c>
      <c r="E344" s="275" t="str">
        <f>B341</f>
        <v>kilogram</v>
      </c>
      <c r="F344" s="269"/>
      <c r="G344" s="269" t="s">
        <v>13</v>
      </c>
      <c r="H344" s="277" t="str">
        <f>$B$1</f>
        <v>penicillin</v>
      </c>
      <c r="I344" s="269" t="s">
        <v>193</v>
      </c>
    </row>
    <row r="345" spans="1:9">
      <c r="A345" s="275" t="str">
        <f>A$10</f>
        <v>production of alchohol wipes</v>
      </c>
      <c r="B345" s="269">
        <v>8</v>
      </c>
      <c r="C345" s="275" t="str">
        <f>C$10</f>
        <v>alchohol wipes</v>
      </c>
      <c r="D345" s="275" t="str">
        <f t="shared" ref="D345:E345" si="27">D$10</f>
        <v>DK</v>
      </c>
      <c r="E345" s="275" t="str">
        <f t="shared" si="27"/>
        <v>unit</v>
      </c>
      <c r="F345" s="269"/>
      <c r="G345" s="269" t="s">
        <v>25</v>
      </c>
      <c r="H345" s="275" t="str">
        <f t="shared" ref="H345" si="28">H$10</f>
        <v>penicillin</v>
      </c>
      <c r="I345" s="269"/>
    </row>
    <row r="346" spans="1:9">
      <c r="A346" s="275" t="str">
        <f>A$195</f>
        <v>full box of vials</v>
      </c>
      <c r="B346" s="269">
        <v>0.8</v>
      </c>
      <c r="C346" s="275" t="str">
        <f>C$195</f>
        <v>full box of vials</v>
      </c>
      <c r="D346" s="275" t="str">
        <f t="shared" ref="D346:E346" si="29">D$195</f>
        <v>NO</v>
      </c>
      <c r="E346" s="275" t="str">
        <f t="shared" si="29"/>
        <v>unit</v>
      </c>
      <c r="F346" s="269"/>
      <c r="G346" s="269" t="s">
        <v>25</v>
      </c>
      <c r="H346" s="275" t="str">
        <f t="shared" ref="H346" si="30">H$195</f>
        <v>penicillin</v>
      </c>
      <c r="I346" s="269"/>
    </row>
    <row r="347" spans="1:9">
      <c r="A347" s="275" t="str">
        <f>A$24</f>
        <v>production of gloves</v>
      </c>
      <c r="B347" s="269">
        <v>8</v>
      </c>
      <c r="C347" s="275" t="str">
        <f>C$24</f>
        <v>gloves</v>
      </c>
      <c r="D347" s="275" t="str">
        <f t="shared" ref="D347:E347" si="31">D$24</f>
        <v>MY</v>
      </c>
      <c r="E347" s="275" t="str">
        <f t="shared" si="31"/>
        <v>unit</v>
      </c>
      <c r="F347" s="269"/>
      <c r="G347" s="269" t="s">
        <v>25</v>
      </c>
      <c r="H347" s="275" t="str">
        <f t="shared" ref="H347" si="32">H$24</f>
        <v>penicillin</v>
      </c>
      <c r="I347" s="269"/>
    </row>
    <row r="348" spans="1:9">
      <c r="A348" s="269" t="s">
        <v>189</v>
      </c>
      <c r="B348" s="276">
        <f>1052.64*10^-3</f>
        <v>1.05264</v>
      </c>
      <c r="C348" s="269" t="s">
        <v>181</v>
      </c>
      <c r="D348" s="269" t="s">
        <v>208</v>
      </c>
      <c r="E348" s="269" t="s">
        <v>23</v>
      </c>
      <c r="F348" s="269"/>
      <c r="G348" s="269" t="s">
        <v>25</v>
      </c>
      <c r="H348" s="269" t="s">
        <v>17</v>
      </c>
      <c r="I348" s="269"/>
    </row>
    <row r="349" spans="1:9">
      <c r="A349" s="275" t="str">
        <f>A$40</f>
        <v>production of IV sets</v>
      </c>
      <c r="B349" s="269">
        <v>8</v>
      </c>
      <c r="C349" s="275" t="str">
        <f>C$40</f>
        <v>IV sets</v>
      </c>
      <c r="D349" s="275" t="str">
        <f t="shared" ref="D349:E349" si="33">D$40</f>
        <v>RER</v>
      </c>
      <c r="E349" s="275" t="str">
        <f t="shared" si="33"/>
        <v>unit</v>
      </c>
      <c r="F349" s="269"/>
      <c r="G349" s="269" t="s">
        <v>25</v>
      </c>
      <c r="H349" s="275" t="str">
        <f t="shared" ref="H349" si="34">H$40</f>
        <v>penicillin</v>
      </c>
      <c r="I349" s="269"/>
    </row>
    <row r="350" spans="1:9">
      <c r="A350" s="275" t="str">
        <f>A$82</f>
        <v>medical connector</v>
      </c>
      <c r="B350" s="269">
        <v>8</v>
      </c>
      <c r="C350" s="275" t="str">
        <f>C$82</f>
        <v>medical connector</v>
      </c>
      <c r="D350" s="275" t="str">
        <f t="shared" ref="D350:E350" si="35">D$82</f>
        <v>GLO</v>
      </c>
      <c r="E350" s="275" t="str">
        <f t="shared" si="35"/>
        <v>unit</v>
      </c>
      <c r="F350" s="269"/>
      <c r="G350" s="269" t="s">
        <v>25</v>
      </c>
      <c r="H350" s="275" t="str">
        <f t="shared" ref="H350" si="36">H$82</f>
        <v>penicillin</v>
      </c>
      <c r="I350" s="269"/>
    </row>
    <row r="351" spans="1:9">
      <c r="A351" s="269" t="s">
        <v>186</v>
      </c>
      <c r="B351" s="275">
        <f>7.2*10^-3</f>
        <v>7.2000000000000007E-3</v>
      </c>
      <c r="C351" s="269" t="s">
        <v>185</v>
      </c>
      <c r="D351" s="269" t="s">
        <v>200</v>
      </c>
      <c r="E351" s="269" t="s">
        <v>23</v>
      </c>
      <c r="F351" s="269"/>
      <c r="G351" s="269" t="s">
        <v>25</v>
      </c>
      <c r="H351" s="269" t="s">
        <v>17</v>
      </c>
      <c r="I351" s="269"/>
    </row>
    <row r="352" spans="1:9">
      <c r="A352" s="275" t="str">
        <f>A$257</f>
        <v>stopcock</v>
      </c>
      <c r="B352" s="269">
        <v>8</v>
      </c>
      <c r="C352" s="275" t="str">
        <f>C$257</f>
        <v>stopcock</v>
      </c>
      <c r="D352" s="275" t="str">
        <f t="shared" ref="D352:E352" si="37">D$257</f>
        <v>GLO</v>
      </c>
      <c r="E352" s="275" t="str">
        <f t="shared" si="37"/>
        <v>unit</v>
      </c>
      <c r="F352" s="269"/>
      <c r="G352" s="269" t="s">
        <v>25</v>
      </c>
      <c r="H352" s="275" t="str">
        <f t="shared" ref="H352" si="38">H$257</f>
        <v>penicillin</v>
      </c>
      <c r="I352" s="269"/>
    </row>
    <row r="353" spans="1:9">
      <c r="A353" s="269" t="s">
        <v>180</v>
      </c>
      <c r="B353" s="276">
        <f>800*10^-3</f>
        <v>0.8</v>
      </c>
      <c r="C353" s="269" t="s">
        <v>176</v>
      </c>
      <c r="D353" s="269" t="s">
        <v>200</v>
      </c>
      <c r="E353" s="269" t="s">
        <v>23</v>
      </c>
      <c r="F353" s="269"/>
      <c r="G353" s="269" t="s">
        <v>25</v>
      </c>
      <c r="H353" s="269" t="s">
        <v>17</v>
      </c>
      <c r="I353" s="269"/>
    </row>
    <row r="354" spans="1:9">
      <c r="A354" s="269" t="s">
        <v>160</v>
      </c>
      <c r="B354" s="276">
        <f>161.631*10^-3</f>
        <v>0.161631</v>
      </c>
      <c r="C354" s="269" t="s">
        <v>159</v>
      </c>
      <c r="D354" s="269" t="s">
        <v>208</v>
      </c>
      <c r="E354" s="269" t="s">
        <v>23</v>
      </c>
      <c r="F354" s="269"/>
      <c r="G354" s="269" t="s">
        <v>25</v>
      </c>
      <c r="H354" s="269" t="s">
        <v>17</v>
      </c>
      <c r="I354" s="269"/>
    </row>
    <row r="355" spans="1:9">
      <c r="A355" s="269" t="s">
        <v>190</v>
      </c>
      <c r="B355" s="275">
        <f>2.88*10^-3</f>
        <v>2.8799999999999997E-3</v>
      </c>
      <c r="C355" s="269"/>
      <c r="D355" s="269"/>
      <c r="E355" s="269" t="s">
        <v>23</v>
      </c>
      <c r="F355" s="269" t="s">
        <v>123</v>
      </c>
      <c r="G355" s="269" t="s">
        <v>124</v>
      </c>
      <c r="H355" s="269" t="s">
        <v>125</v>
      </c>
      <c r="I355" s="269"/>
    </row>
    <row r="357" spans="1:9" ht="15.75">
      <c r="A357" s="278" t="s">
        <v>1</v>
      </c>
      <c r="B357" s="279" t="s">
        <v>216</v>
      </c>
      <c r="C357" s="280"/>
      <c r="D357" s="281"/>
      <c r="E357" s="280"/>
      <c r="F357" s="282"/>
      <c r="G357" s="280"/>
      <c r="H357" s="280"/>
      <c r="I357" s="280"/>
    </row>
    <row r="358" spans="1:9">
      <c r="A358" s="283" t="s">
        <v>2</v>
      </c>
      <c r="B358" s="284">
        <v>1</v>
      </c>
      <c r="C358" s="280"/>
      <c r="D358" s="280"/>
      <c r="E358" s="280"/>
      <c r="F358" s="282"/>
      <c r="G358" s="280"/>
      <c r="H358" s="280"/>
      <c r="I358" s="280"/>
    </row>
    <row r="359" spans="1:9">
      <c r="A359" s="283" t="s">
        <v>3</v>
      </c>
      <c r="B359" s="285" t="s">
        <v>216</v>
      </c>
      <c r="C359" s="280"/>
      <c r="D359" s="280"/>
      <c r="E359" s="280"/>
      <c r="F359" s="282"/>
      <c r="G359" s="280"/>
      <c r="H359" s="280"/>
      <c r="I359" s="280"/>
    </row>
    <row r="360" spans="1:9">
      <c r="A360" s="283" t="s">
        <v>4</v>
      </c>
      <c r="B360" s="284" t="s">
        <v>31</v>
      </c>
      <c r="C360" s="280"/>
      <c r="D360" s="280"/>
      <c r="E360" s="280"/>
      <c r="F360" s="282"/>
      <c r="G360" s="280"/>
      <c r="H360" s="280"/>
      <c r="I360" s="280"/>
    </row>
    <row r="361" spans="1:9">
      <c r="A361" s="283" t="s">
        <v>5</v>
      </c>
      <c r="B361" s="285" t="s">
        <v>5</v>
      </c>
      <c r="C361" s="280"/>
      <c r="D361" s="280"/>
      <c r="E361" s="280"/>
      <c r="F361" s="282"/>
      <c r="G361" s="280"/>
      <c r="H361" s="280"/>
      <c r="I361" s="280"/>
    </row>
    <row r="362" spans="1:9" ht="15.75">
      <c r="A362" s="286" t="s">
        <v>6</v>
      </c>
      <c r="B362" s="279"/>
      <c r="C362" s="286"/>
      <c r="D362" s="286"/>
      <c r="E362" s="286"/>
      <c r="F362" s="282"/>
      <c r="G362" s="286"/>
      <c r="H362" s="286"/>
      <c r="I362" s="286"/>
    </row>
    <row r="363" spans="1:9" ht="15.75">
      <c r="A363" s="286" t="s">
        <v>7</v>
      </c>
      <c r="B363" s="279" t="s">
        <v>8</v>
      </c>
      <c r="C363" s="286" t="s">
        <v>3</v>
      </c>
      <c r="D363" s="286" t="s">
        <v>4</v>
      </c>
      <c r="E363" s="286" t="s">
        <v>5</v>
      </c>
      <c r="F363" s="287" t="s">
        <v>9</v>
      </c>
      <c r="G363" s="286" t="s">
        <v>10</v>
      </c>
      <c r="H363" s="286" t="s">
        <v>11</v>
      </c>
      <c r="I363" s="286" t="s">
        <v>12</v>
      </c>
    </row>
    <row r="364" spans="1:9">
      <c r="A364" s="288" t="str">
        <f>B357</f>
        <v>use stage 1</v>
      </c>
      <c r="B364" s="289">
        <f>B358</f>
        <v>1</v>
      </c>
      <c r="C364" s="288" t="str">
        <f>B359</f>
        <v>use stage 1</v>
      </c>
      <c r="D364" s="288" t="str">
        <f>B360</f>
        <v>DK</v>
      </c>
      <c r="E364" s="288" t="str">
        <f>B361</f>
        <v>unit</v>
      </c>
      <c r="F364" s="282"/>
      <c r="G364" s="282" t="s">
        <v>13</v>
      </c>
      <c r="H364" s="290" t="str">
        <f>$B$1</f>
        <v>penicillin</v>
      </c>
      <c r="I364" s="282" t="s">
        <v>198</v>
      </c>
    </row>
    <row r="365" spans="1:9">
      <c r="A365" s="282" t="s">
        <v>197</v>
      </c>
      <c r="B365" s="288">
        <f>0.297*10^-3</f>
        <v>2.9700000000000001E-4</v>
      </c>
      <c r="C365" s="282" t="s">
        <v>181</v>
      </c>
      <c r="D365" s="282" t="s">
        <v>208</v>
      </c>
      <c r="E365" s="282" t="s">
        <v>23</v>
      </c>
      <c r="F365" s="282"/>
      <c r="G365" s="282" t="s">
        <v>25</v>
      </c>
      <c r="H365" s="282" t="s">
        <v>17</v>
      </c>
      <c r="I365" s="282"/>
    </row>
    <row r="366" spans="1:9">
      <c r="A366" s="288" t="str">
        <f>A211</f>
        <v>packed box of penicillin</v>
      </c>
      <c r="B366" s="289">
        <v>3.3000000000000002E-2</v>
      </c>
      <c r="C366" s="288" t="str">
        <f>C211</f>
        <v>box of penicillin</v>
      </c>
      <c r="D366" s="288" t="str">
        <f t="shared" ref="D366:E366" si="39">D211</f>
        <v>SE</v>
      </c>
      <c r="E366" s="288" t="str">
        <f t="shared" si="39"/>
        <v>unit</v>
      </c>
      <c r="F366" s="282"/>
      <c r="G366" s="282" t="s">
        <v>25</v>
      </c>
      <c r="H366" s="288" t="str">
        <f t="shared" ref="H366" si="40">H211</f>
        <v>penicillin</v>
      </c>
      <c r="I366" s="282"/>
    </row>
    <row r="367" spans="1:9">
      <c r="A367" s="282" t="s">
        <v>160</v>
      </c>
      <c r="B367" s="288">
        <f>-2.632*10^-3</f>
        <v>-2.6320000000000002E-3</v>
      </c>
      <c r="C367" s="282" t="s">
        <v>159</v>
      </c>
      <c r="D367" s="282" t="s">
        <v>208</v>
      </c>
      <c r="E367" s="282" t="s">
        <v>23</v>
      </c>
      <c r="F367" s="282"/>
      <c r="G367" s="282" t="s">
        <v>25</v>
      </c>
      <c r="H367" s="282" t="s">
        <v>17</v>
      </c>
      <c r="I367" s="282"/>
    </row>
    <row r="369" spans="1:9" ht="15.75">
      <c r="A369" s="291" t="s">
        <v>1</v>
      </c>
      <c r="B369" s="292" t="s">
        <v>182</v>
      </c>
      <c r="C369" s="293"/>
      <c r="D369" s="294"/>
      <c r="E369" s="293"/>
      <c r="F369" s="295"/>
      <c r="G369" s="293"/>
      <c r="H369" s="293"/>
      <c r="I369" s="293"/>
    </row>
    <row r="370" spans="1:9">
      <c r="A370" s="296" t="s">
        <v>2</v>
      </c>
      <c r="B370" s="297">
        <v>1</v>
      </c>
      <c r="C370" s="293"/>
      <c r="D370" s="293"/>
      <c r="E370" s="293"/>
      <c r="F370" s="295"/>
      <c r="G370" s="293"/>
      <c r="H370" s="293"/>
      <c r="I370" s="293"/>
    </row>
    <row r="371" spans="1:9">
      <c r="A371" s="296" t="s">
        <v>3</v>
      </c>
      <c r="B371" s="298" t="s">
        <v>182</v>
      </c>
      <c r="C371" s="293"/>
      <c r="D371" s="293"/>
      <c r="E371" s="293"/>
      <c r="F371" s="295"/>
      <c r="G371" s="293"/>
      <c r="H371" s="293"/>
      <c r="I371" s="293"/>
    </row>
    <row r="372" spans="1:9">
      <c r="A372" s="296" t="s">
        <v>4</v>
      </c>
      <c r="B372" s="297" t="s">
        <v>31</v>
      </c>
      <c r="C372" s="293"/>
      <c r="D372" s="293"/>
      <c r="E372" s="293"/>
      <c r="F372" s="295"/>
      <c r="G372" s="293"/>
      <c r="H372" s="293"/>
      <c r="I372" s="293"/>
    </row>
    <row r="373" spans="1:9">
      <c r="A373" s="296" t="s">
        <v>5</v>
      </c>
      <c r="B373" s="298" t="s">
        <v>5</v>
      </c>
      <c r="C373" s="293"/>
      <c r="D373" s="293"/>
      <c r="E373" s="293"/>
      <c r="F373" s="295"/>
      <c r="G373" s="293"/>
      <c r="H373" s="293"/>
      <c r="I373" s="293"/>
    </row>
    <row r="374" spans="1:9" ht="15.75">
      <c r="A374" s="299" t="s">
        <v>6</v>
      </c>
      <c r="B374" s="292"/>
      <c r="C374" s="299"/>
      <c r="D374" s="299"/>
      <c r="E374" s="299"/>
      <c r="F374" s="295"/>
      <c r="G374" s="299"/>
      <c r="H374" s="299"/>
      <c r="I374" s="299"/>
    </row>
    <row r="375" spans="1:9" ht="15.75">
      <c r="A375" s="299" t="s">
        <v>7</v>
      </c>
      <c r="B375" s="292" t="s">
        <v>8</v>
      </c>
      <c r="C375" s="299" t="s">
        <v>3</v>
      </c>
      <c r="D375" s="299" t="s">
        <v>4</v>
      </c>
      <c r="E375" s="299" t="s">
        <v>5</v>
      </c>
      <c r="F375" s="300" t="s">
        <v>9</v>
      </c>
      <c r="G375" s="299" t="s">
        <v>10</v>
      </c>
      <c r="H375" s="299" t="s">
        <v>11</v>
      </c>
      <c r="I375" s="299" t="s">
        <v>12</v>
      </c>
    </row>
    <row r="376" spans="1:9">
      <c r="A376" s="301" t="str">
        <f>B369</f>
        <v>use stage 2</v>
      </c>
      <c r="B376" s="302">
        <f>B370</f>
        <v>1</v>
      </c>
      <c r="C376" s="301" t="str">
        <f>B371</f>
        <v>use stage 2</v>
      </c>
      <c r="D376" s="301" t="str">
        <f>B372</f>
        <v>DK</v>
      </c>
      <c r="E376" s="301" t="str">
        <f>B373</f>
        <v>unit</v>
      </c>
      <c r="F376" s="295"/>
      <c r="G376" s="295" t="s">
        <v>13</v>
      </c>
      <c r="H376" s="303" t="str">
        <f>$B$1</f>
        <v>penicillin</v>
      </c>
      <c r="I376" s="295" t="s">
        <v>198</v>
      </c>
    </row>
    <row r="377" spans="1:9">
      <c r="A377" s="295" t="s">
        <v>197</v>
      </c>
      <c r="B377" s="301">
        <f>5.94*10^-3</f>
        <v>5.9400000000000008E-3</v>
      </c>
      <c r="C377" s="295" t="s">
        <v>181</v>
      </c>
      <c r="D377" s="295" t="s">
        <v>208</v>
      </c>
      <c r="E377" s="295" t="s">
        <v>23</v>
      </c>
      <c r="F377" s="295"/>
      <c r="G377" s="295" t="s">
        <v>25</v>
      </c>
      <c r="H377" s="295" t="s">
        <v>17</v>
      </c>
      <c r="I377" s="295"/>
    </row>
    <row r="378" spans="1:9">
      <c r="A378" s="301" t="str">
        <f>A211</f>
        <v>packed box of penicillin</v>
      </c>
      <c r="B378" s="302">
        <f>2/3</f>
        <v>0.66666666666666663</v>
      </c>
      <c r="C378" s="301" t="str">
        <f>C211</f>
        <v>box of penicillin</v>
      </c>
      <c r="D378" s="301" t="str">
        <f t="shared" ref="D378:E378" si="41">D211</f>
        <v>SE</v>
      </c>
      <c r="E378" s="301" t="str">
        <f t="shared" si="41"/>
        <v>unit</v>
      </c>
      <c r="F378" s="295"/>
      <c r="G378" s="295" t="s">
        <v>25</v>
      </c>
      <c r="H378" s="301" t="str">
        <f t="shared" ref="H378" si="42">H211</f>
        <v>penicillin</v>
      </c>
      <c r="I378" s="295"/>
    </row>
    <row r="379" spans="1:9">
      <c r="A379" s="295" t="s">
        <v>160</v>
      </c>
      <c r="B379" s="301">
        <f>-52.64*10^-3</f>
        <v>-5.2639999999999999E-2</v>
      </c>
      <c r="C379" s="295" t="s">
        <v>159</v>
      </c>
      <c r="D379" s="295" t="s">
        <v>208</v>
      </c>
      <c r="E379" s="295" t="s">
        <v>23</v>
      </c>
      <c r="F379" s="295"/>
      <c r="G379" s="295" t="s">
        <v>25</v>
      </c>
      <c r="H379" s="295" t="s">
        <v>17</v>
      </c>
      <c r="I379" s="295"/>
    </row>
    <row r="381" spans="1:9" ht="15.75">
      <c r="A381" s="304" t="s">
        <v>1</v>
      </c>
      <c r="B381" s="305" t="s">
        <v>196</v>
      </c>
      <c r="C381" s="306"/>
      <c r="D381" s="307"/>
      <c r="E381" s="306"/>
      <c r="F381" s="308"/>
      <c r="G381" s="306"/>
      <c r="H381" s="306"/>
      <c r="I381" s="306"/>
    </row>
    <row r="382" spans="1:9">
      <c r="A382" s="309" t="s">
        <v>2</v>
      </c>
      <c r="B382" s="310">
        <v>1</v>
      </c>
      <c r="C382" s="306"/>
      <c r="D382" s="306"/>
      <c r="E382" s="306"/>
      <c r="F382" s="308"/>
      <c r="G382" s="306"/>
      <c r="H382" s="306"/>
      <c r="I382" s="306"/>
    </row>
    <row r="383" spans="1:9">
      <c r="A383" s="309" t="s">
        <v>3</v>
      </c>
      <c r="B383" s="311" t="s">
        <v>196</v>
      </c>
      <c r="C383" s="306"/>
      <c r="D383" s="306"/>
      <c r="E383" s="306"/>
      <c r="F383" s="308"/>
      <c r="G383" s="306"/>
      <c r="H383" s="306"/>
      <c r="I383" s="306"/>
    </row>
    <row r="384" spans="1:9">
      <c r="A384" s="309" t="s">
        <v>4</v>
      </c>
      <c r="B384" s="310" t="s">
        <v>31</v>
      </c>
      <c r="C384" s="306"/>
      <c r="D384" s="306"/>
      <c r="E384" s="306"/>
      <c r="F384" s="308"/>
      <c r="G384" s="306"/>
      <c r="H384" s="306"/>
      <c r="I384" s="306"/>
    </row>
    <row r="385" spans="1:9">
      <c r="A385" s="309" t="s">
        <v>5</v>
      </c>
      <c r="B385" s="311" t="s">
        <v>5</v>
      </c>
      <c r="C385" s="306"/>
      <c r="D385" s="306"/>
      <c r="E385" s="306"/>
      <c r="F385" s="308"/>
      <c r="G385" s="306"/>
      <c r="H385" s="306"/>
      <c r="I385" s="306"/>
    </row>
    <row r="386" spans="1:9" ht="15.75">
      <c r="A386" s="312" t="s">
        <v>6</v>
      </c>
      <c r="B386" s="305"/>
      <c r="C386" s="312"/>
      <c r="D386" s="312"/>
      <c r="E386" s="312"/>
      <c r="F386" s="308"/>
      <c r="G386" s="312"/>
      <c r="H386" s="312"/>
      <c r="I386" s="312"/>
    </row>
    <row r="387" spans="1:9" ht="15.75">
      <c r="A387" s="312" t="s">
        <v>7</v>
      </c>
      <c r="B387" s="305" t="s">
        <v>8</v>
      </c>
      <c r="C387" s="312" t="s">
        <v>3</v>
      </c>
      <c r="D387" s="312" t="s">
        <v>4</v>
      </c>
      <c r="E387" s="312" t="s">
        <v>5</v>
      </c>
      <c r="F387" s="313" t="s">
        <v>9</v>
      </c>
      <c r="G387" s="312" t="s">
        <v>10</v>
      </c>
      <c r="H387" s="312" t="s">
        <v>11</v>
      </c>
      <c r="I387" s="312" t="s">
        <v>12</v>
      </c>
    </row>
    <row r="388" spans="1:9">
      <c r="A388" s="314" t="str">
        <f>B381</f>
        <v>use stage 3</v>
      </c>
      <c r="B388" s="315">
        <f>B382</f>
        <v>1</v>
      </c>
      <c r="C388" s="314" t="str">
        <f>B383</f>
        <v>use stage 3</v>
      </c>
      <c r="D388" s="314" t="str">
        <f>B384</f>
        <v>DK</v>
      </c>
      <c r="E388" s="314" t="str">
        <f>B385</f>
        <v>unit</v>
      </c>
      <c r="F388" s="308"/>
      <c r="G388" s="308" t="s">
        <v>13</v>
      </c>
      <c r="H388" s="316" t="str">
        <f>$B$1</f>
        <v>penicillin</v>
      </c>
      <c r="I388" s="308" t="s">
        <v>198</v>
      </c>
    </row>
    <row r="389" spans="1:9">
      <c r="A389" s="308" t="s">
        <v>197</v>
      </c>
      <c r="B389" s="314">
        <f>3.564*10^-3</f>
        <v>3.5640000000000003E-3</v>
      </c>
      <c r="C389" s="308" t="s">
        <v>181</v>
      </c>
      <c r="D389" s="308" t="s">
        <v>208</v>
      </c>
      <c r="E389" s="308" t="s">
        <v>23</v>
      </c>
      <c r="F389" s="308"/>
      <c r="G389" s="308" t="s">
        <v>25</v>
      </c>
      <c r="H389" s="308" t="s">
        <v>17</v>
      </c>
      <c r="I389" s="308"/>
    </row>
    <row r="390" spans="1:9">
      <c r="A390" s="314" t="str">
        <f>A211</f>
        <v>packed box of penicillin</v>
      </c>
      <c r="B390" s="315">
        <f>4/10</f>
        <v>0.4</v>
      </c>
      <c r="C390" s="314" t="str">
        <f>C211</f>
        <v>box of penicillin</v>
      </c>
      <c r="D390" s="314" t="str">
        <f t="shared" ref="D390:E390" si="43">D211</f>
        <v>SE</v>
      </c>
      <c r="E390" s="314" t="str">
        <f t="shared" si="43"/>
        <v>unit</v>
      </c>
      <c r="F390" s="308"/>
      <c r="G390" s="308" t="s">
        <v>25</v>
      </c>
      <c r="H390" s="314" t="str">
        <f t="shared" ref="H390" si="44">H211</f>
        <v>penicillin</v>
      </c>
      <c r="I390" s="308"/>
    </row>
    <row r="391" spans="1:9">
      <c r="A391" s="308" t="s">
        <v>160</v>
      </c>
      <c r="B391" s="314">
        <f>-31.584*10^-3</f>
        <v>-3.1584000000000001E-2</v>
      </c>
      <c r="C391" s="308" t="s">
        <v>159</v>
      </c>
      <c r="D391" s="308" t="s">
        <v>208</v>
      </c>
      <c r="E391" s="308" t="s">
        <v>23</v>
      </c>
      <c r="F391" s="308"/>
      <c r="G391" s="308" t="s">
        <v>25</v>
      </c>
      <c r="H391" s="308" t="s">
        <v>17</v>
      </c>
      <c r="I391" s="308"/>
    </row>
  </sheetData>
  <phoneticPr fontId="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FormConfiguration><![CDATA[{"formFields":[],"formDataEntries":[]}]]></TemplafyFormConfiguration>
</file>

<file path=customXml/item2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Props1.xml><?xml version="1.0" encoding="utf-8"?>
<ds:datastoreItem xmlns:ds="http://schemas.openxmlformats.org/officeDocument/2006/customXml" ds:itemID="{32EA6D85-E46E-4C0A-BEA4-CBE991220F99}">
  <ds:schemaRefs/>
</ds:datastoreItem>
</file>

<file path=customXml/itemProps2.xml><?xml version="1.0" encoding="utf-8"?>
<ds:datastoreItem xmlns:ds="http://schemas.openxmlformats.org/officeDocument/2006/customXml" ds:itemID="{0EB8A4D0-2978-4CC7-A263-CA3830AE943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penicillin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Winther Fabrin Olsen</dc:creator>
  <cp:lastModifiedBy>Rune Winther Fabrin Olsen</cp:lastModifiedBy>
  <dcterms:created xsi:type="dcterms:W3CDTF">2024-07-25T13:22:08Z</dcterms:created>
  <dcterms:modified xsi:type="dcterms:W3CDTF">2025-02-26T12:40:26Z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943549828981850167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