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C:\Users\cuong\Dropbox\Studium\TU BS\Masterarbeit\Ausarbeitungen\User Study\Results\Questionnaires\"/>
    </mc:Choice>
  </mc:AlternateContent>
  <xr:revisionPtr revIDLastSave="0" documentId="13_ncr:1_{20617A2E-05FE-47E8-A9D1-19D698ADA526}" xr6:coauthVersionLast="47" xr6:coauthVersionMax="47" xr10:uidLastSave="{00000000-0000-0000-0000-000000000000}"/>
  <bookViews>
    <workbookView xWindow="28680" yWindow="-120" windowWidth="29040" windowHeight="15840" tabRatio="897" activeTab="4"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9" i="16" l="1"/>
  <c r="T8" i="16"/>
  <c r="T7" i="16"/>
  <c r="T6" i="16"/>
  <c r="T5" i="16"/>
  <c r="T4" i="16"/>
  <c r="S9" i="16"/>
  <c r="U9" i="16" s="1"/>
  <c r="S8" i="16"/>
  <c r="U8" i="16" s="1"/>
  <c r="S7" i="16"/>
  <c r="S6" i="16"/>
  <c r="U6" i="16" s="1"/>
  <c r="S5" i="16"/>
  <c r="U5" i="16" s="1"/>
  <c r="S4" i="16"/>
  <c r="U4" i="16" s="1"/>
  <c r="R9" i="16"/>
  <c r="R8" i="16"/>
  <c r="W8" i="16" s="1"/>
  <c r="R7" i="16"/>
  <c r="R6" i="16"/>
  <c r="R5" i="16"/>
  <c r="R4" i="16"/>
  <c r="W4" i="16" s="1"/>
  <c r="Q9" i="16"/>
  <c r="N3" i="16"/>
  <c r="Q8" i="16"/>
  <c r="M3" i="16"/>
  <c r="Q7" i="16"/>
  <c r="L3" i="16"/>
  <c r="Q6" i="16"/>
  <c r="K3" i="16"/>
  <c r="Q5" i="16"/>
  <c r="J3" i="16"/>
  <c r="Q4" i="16"/>
  <c r="I3" i="16"/>
  <c r="W5" i="16" l="1"/>
  <c r="W9" i="16"/>
  <c r="U7" i="16"/>
  <c r="V7" i="16" s="1"/>
  <c r="V6" i="16"/>
  <c r="V4" i="16"/>
  <c r="V8" i="16"/>
  <c r="W6" i="16"/>
  <c r="V5" i="16"/>
  <c r="V9" i="16"/>
  <c r="W7" i="16" l="1"/>
  <c r="H3" i="2"/>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879" i="14" l="1"/>
  <c r="AG883" i="14"/>
  <c r="AG887" i="14"/>
  <c r="AG891" i="14"/>
  <c r="AG895" i="14"/>
  <c r="AG899" i="14"/>
  <c r="AG903" i="14"/>
  <c r="AG907" i="14"/>
  <c r="AG911" i="14"/>
  <c r="AG915" i="14"/>
  <c r="AG919" i="14"/>
  <c r="AG923" i="14"/>
  <c r="AG927" i="14"/>
  <c r="AG931" i="14"/>
  <c r="AG935" i="14"/>
  <c r="AG939" i="14"/>
  <c r="AG943" i="14"/>
  <c r="AG947" i="14"/>
  <c r="AG951" i="14"/>
  <c r="AG967" i="14"/>
  <c r="AG971" i="14"/>
  <c r="AG975" i="14"/>
  <c r="AG995" i="14"/>
  <c r="AG999" i="14"/>
  <c r="AG1003" i="14"/>
  <c r="AH1004" i="14"/>
  <c r="AH768" i="14"/>
  <c r="AG102" i="14"/>
  <c r="AG106" i="14"/>
  <c r="AG110" i="14"/>
  <c r="AG114" i="14"/>
  <c r="AG122" i="14"/>
  <c r="AG130" i="14"/>
  <c r="AG138" i="14"/>
  <c r="AG146" i="14"/>
  <c r="AG150" i="14"/>
  <c r="AG154" i="14"/>
  <c r="AG158" i="14"/>
  <c r="AG166" i="14"/>
  <c r="AG170" i="14"/>
  <c r="AG182" i="14"/>
  <c r="AG190" i="14"/>
  <c r="AG194" i="14"/>
  <c r="AG222" i="14"/>
  <c r="AG226" i="14"/>
  <c r="AG230" i="14"/>
  <c r="AG238" i="14"/>
  <c r="AG242" i="14"/>
  <c r="AG254" i="14"/>
  <c r="AG258" i="14"/>
  <c r="AG266"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G418" i="14"/>
  <c r="AG422" i="14"/>
  <c r="AG426" i="14"/>
  <c r="AG430" i="14"/>
  <c r="AG434" i="14"/>
  <c r="AG438" i="14"/>
  <c r="AG442" i="14"/>
  <c r="AG446" i="14"/>
  <c r="AG450" i="14"/>
  <c r="AG454" i="14"/>
  <c r="AG458" i="14"/>
  <c r="AG462" i="14"/>
  <c r="AG466" i="14"/>
  <c r="AG470" i="14"/>
  <c r="AG474" i="14"/>
  <c r="AG478" i="14"/>
  <c r="AG482" i="14"/>
  <c r="AG486" i="14"/>
  <c r="AG98" i="14"/>
  <c r="AG118" i="14"/>
  <c r="AG126" i="14"/>
  <c r="AG134" i="14"/>
  <c r="AG142" i="14"/>
  <c r="AG162" i="14"/>
  <c r="AG174" i="14"/>
  <c r="AG178" i="14"/>
  <c r="AG186" i="14"/>
  <c r="AG198" i="14"/>
  <c r="AG202" i="14"/>
  <c r="AG206" i="14"/>
  <c r="AG210" i="14"/>
  <c r="AG214" i="14"/>
  <c r="AG218" i="14"/>
  <c r="AG234" i="14"/>
  <c r="AG246" i="14"/>
  <c r="AG250" i="14"/>
  <c r="AG262" i="14"/>
  <c r="AG270"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H819" i="14"/>
  <c r="AG822" i="14"/>
  <c r="AH823" i="14"/>
  <c r="AH827" i="14"/>
  <c r="AH831" i="14"/>
  <c r="AH835" i="14"/>
  <c r="AH839" i="14"/>
  <c r="AH843" i="14"/>
  <c r="AH847" i="14"/>
  <c r="AH851" i="14"/>
  <c r="AH855" i="14"/>
  <c r="AH859" i="14"/>
  <c r="AH863" i="14"/>
  <c r="AH867" i="14"/>
  <c r="AH871" i="14"/>
  <c r="AD824" i="14"/>
  <c r="AD828" i="14"/>
  <c r="AD832" i="14"/>
  <c r="AD836" i="14"/>
  <c r="AD840" i="14"/>
  <c r="AD844" i="14"/>
  <c r="AD848" i="14"/>
  <c r="AD852" i="14"/>
  <c r="AD856" i="14"/>
  <c r="AD860" i="14"/>
  <c r="AD864" i="14"/>
  <c r="AD868" i="14"/>
  <c r="AF999" i="14"/>
  <c r="AF1003"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I212" i="14" s="1"/>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56" i="14" l="1"/>
  <c r="AI239" i="14"/>
  <c r="AI207" i="14"/>
  <c r="AI175"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60" i="7" l="1"/>
  <c r="AH64" i="7"/>
  <c r="AH68" i="7"/>
  <c r="AH72" i="7"/>
  <c r="AH76" i="7"/>
  <c r="AH80" i="7"/>
  <c r="AH84" i="7"/>
  <c r="AH88" i="7"/>
  <c r="AH92" i="7"/>
  <c r="AH96" i="7"/>
  <c r="AH100" i="7"/>
  <c r="AH104" i="7"/>
  <c r="AH108" i="7"/>
  <c r="AH112" i="7"/>
  <c r="AH116" i="7"/>
  <c r="AH120" i="7"/>
  <c r="AH124" i="7"/>
  <c r="AH128"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728"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H420" i="7"/>
  <c r="AH424" i="7"/>
  <c r="AH428" i="7"/>
  <c r="AE17" i="7"/>
  <c r="AC21" i="7"/>
  <c r="AE21" i="7"/>
  <c r="AC25" i="7"/>
  <c r="AE25" i="7"/>
  <c r="AC29"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C105" i="7"/>
  <c r="AE105" i="7"/>
  <c r="AC109" i="7"/>
  <c r="AE109" i="7"/>
  <c r="AC113" i="7"/>
  <c r="AE113" i="7"/>
  <c r="AC117" i="7"/>
  <c r="AE117" i="7"/>
  <c r="AC121" i="7"/>
  <c r="AE121" i="7"/>
  <c r="AC125" i="7"/>
  <c r="AE125" i="7"/>
  <c r="AC129" i="7"/>
  <c r="AE129" i="7"/>
  <c r="AC133" i="7"/>
  <c r="AE133" i="7"/>
  <c r="AC137" i="7"/>
  <c r="AE137" i="7"/>
  <c r="AC141" i="7"/>
  <c r="AE141" i="7"/>
  <c r="AC145" i="7"/>
  <c r="AE145" i="7"/>
  <c r="AC149" i="7"/>
  <c r="AE149" i="7"/>
  <c r="AC153" i="7"/>
  <c r="AE153" i="7"/>
  <c r="AC157" i="7"/>
  <c r="AE157" i="7"/>
  <c r="AC161" i="7"/>
  <c r="AE161" i="7"/>
  <c r="AC165" i="7"/>
  <c r="AE165" i="7"/>
  <c r="AC169" i="7"/>
  <c r="AE169" i="7"/>
  <c r="AC173" i="7"/>
  <c r="AE173" i="7"/>
  <c r="AC177" i="7"/>
  <c r="AE177" i="7"/>
  <c r="AC181" i="7"/>
  <c r="AE181" i="7"/>
  <c r="AC185" i="7"/>
  <c r="AE185" i="7"/>
  <c r="AC189" i="7"/>
  <c r="AE189" i="7"/>
  <c r="AC193" i="7"/>
  <c r="AE193" i="7"/>
  <c r="AC197" i="7"/>
  <c r="AE197" i="7"/>
  <c r="AC201" i="7"/>
  <c r="AE201" i="7"/>
  <c r="AC205" i="7"/>
  <c r="AE205" i="7"/>
  <c r="AC209" i="7"/>
  <c r="AE209" i="7"/>
  <c r="AC213" i="7"/>
  <c r="AE213" i="7"/>
  <c r="AC217" i="7"/>
  <c r="AE217" i="7"/>
  <c r="AC221" i="7"/>
  <c r="AE221" i="7"/>
  <c r="AC225" i="7"/>
  <c r="AE225" i="7"/>
  <c r="AC229" i="7"/>
  <c r="AE229" i="7"/>
  <c r="AC233" i="7"/>
  <c r="AE233" i="7"/>
  <c r="AC237" i="7"/>
  <c r="AE237" i="7"/>
  <c r="AC241" i="7"/>
  <c r="AE241" i="7"/>
  <c r="AC245" i="7"/>
  <c r="AE245" i="7"/>
  <c r="AC249" i="7"/>
  <c r="AE249" i="7"/>
  <c r="AC253" i="7"/>
  <c r="AE253" i="7"/>
  <c r="AC257" i="7"/>
  <c r="AE257" i="7"/>
  <c r="AC261" i="7"/>
  <c r="AE261" i="7"/>
  <c r="AC265" i="7"/>
  <c r="AE265" i="7"/>
  <c r="AC269" i="7"/>
  <c r="AE269" i="7"/>
  <c r="AC273" i="7"/>
  <c r="AE273" i="7"/>
  <c r="AC277" i="7"/>
  <c r="AE277" i="7"/>
  <c r="AC281" i="7"/>
  <c r="AE281" i="7"/>
  <c r="AC285" i="7"/>
  <c r="AE285" i="7"/>
  <c r="AE289" i="7"/>
  <c r="AC293" i="7"/>
  <c r="AE293" i="7"/>
  <c r="AC297" i="7"/>
  <c r="AE297" i="7"/>
  <c r="AC301" i="7"/>
  <c r="AE301" i="7"/>
  <c r="AE305" i="7"/>
  <c r="AC309" i="7"/>
  <c r="AE309" i="7"/>
  <c r="AC313" i="7"/>
  <c r="AE313"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E569" i="7"/>
  <c r="AC573" i="7"/>
  <c r="AE573" i="7"/>
  <c r="AC577" i="7"/>
  <c r="AE577" i="7"/>
  <c r="AC581" i="7"/>
  <c r="AE581" i="7"/>
  <c r="AC585" i="7"/>
  <c r="AH868" i="7"/>
  <c r="AH872" i="7"/>
  <c r="AH876" i="7"/>
  <c r="AH880" i="7"/>
  <c r="AH884" i="7"/>
  <c r="AH888" i="7"/>
  <c r="AH892" i="7"/>
  <c r="AH896" i="7"/>
  <c r="AH900" i="7"/>
  <c r="AH904" i="7"/>
  <c r="AH908" i="7"/>
  <c r="AH912" i="7"/>
  <c r="AH916" i="7"/>
  <c r="AH920" i="7"/>
  <c r="AH924" i="7"/>
  <c r="AH928" i="7"/>
  <c r="AH932" i="7"/>
  <c r="AH936" i="7"/>
  <c r="AH940" i="7"/>
  <c r="AH944" i="7"/>
  <c r="AH948" i="7"/>
  <c r="AH952" i="7"/>
  <c r="AH956" i="7"/>
  <c r="AH960" i="7"/>
  <c r="AH964" i="7"/>
  <c r="AH968" i="7"/>
  <c r="AH972"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B9" i="3" s="1"/>
  <c r="N7" i="4"/>
  <c r="C26" i="2"/>
  <c r="B26" i="2"/>
  <c r="B28" i="3" s="1"/>
  <c r="B21" i="4"/>
  <c r="C11" i="2"/>
  <c r="B11" i="2"/>
  <c r="H9" i="4"/>
  <c r="H8" i="4"/>
  <c r="H7" i="4"/>
  <c r="C21" i="2"/>
  <c r="B21" i="2"/>
  <c r="B23" i="3" s="1"/>
  <c r="B19" i="4"/>
  <c r="C18" i="2"/>
  <c r="D18" i="2" s="1"/>
  <c r="C20" i="3" s="1"/>
  <c r="E20" i="3" s="1"/>
  <c r="B18" i="2"/>
  <c r="B20" i="4"/>
  <c r="B28" i="2"/>
  <c r="B30" i="3" s="1"/>
  <c r="C28" i="2"/>
  <c r="D28" i="2" s="1"/>
  <c r="C30" i="3" s="1"/>
  <c r="E30" i="3" s="1"/>
  <c r="N10" i="4"/>
  <c r="B8" i="2"/>
  <c r="B10" i="3" s="1"/>
  <c r="N11" i="4"/>
  <c r="C8" i="2"/>
  <c r="C27" i="2"/>
  <c r="B27" i="2"/>
  <c r="B29" i="3" s="1"/>
  <c r="C9" i="2"/>
  <c r="D9" i="2" s="1"/>
  <c r="C11" i="3" s="1"/>
  <c r="E11" i="3" s="1"/>
  <c r="N12" i="4"/>
  <c r="B9" i="2"/>
  <c r="B12" i="2"/>
  <c r="B14" i="3" s="1"/>
  <c r="Q11" i="4"/>
  <c r="Q10" i="4"/>
  <c r="C12" i="2"/>
  <c r="B24" i="2"/>
  <c r="B26" i="3" s="1"/>
  <c r="H12" i="4"/>
  <c r="C24" i="2"/>
  <c r="AH990" i="7"/>
  <c r="AH994" i="7"/>
  <c r="AH998" i="7"/>
  <c r="K8" i="4"/>
  <c r="K7" i="4"/>
  <c r="C10" i="2"/>
  <c r="B10" i="2"/>
  <c r="B12" i="3" s="1"/>
  <c r="K9" i="4"/>
  <c r="C14" i="2"/>
  <c r="B15" i="4"/>
  <c r="B14" i="2"/>
  <c r="B16" i="3" s="1"/>
  <c r="B14" i="4"/>
  <c r="B13" i="4"/>
  <c r="B12" i="4"/>
  <c r="C23" i="2"/>
  <c r="D23" i="2" s="1"/>
  <c r="C25" i="3" s="1"/>
  <c r="E25" i="3" s="1"/>
  <c r="B23" i="2"/>
  <c r="B25" i="3" s="1"/>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21" i="3"/>
  <c r="D26" i="2"/>
  <c r="C28" i="3" s="1"/>
  <c r="E28"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20" i="3"/>
  <c r="D14" i="2"/>
  <c r="C16" i="3" s="1"/>
  <c r="E16"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H16" i="4"/>
  <c r="H15" i="4"/>
  <c r="D8" i="11"/>
  <c r="C8" i="11"/>
  <c r="D7" i="11"/>
  <c r="C7" i="11"/>
  <c r="D6" i="11"/>
  <c r="C6" i="11"/>
  <c r="D3" i="11"/>
  <c r="C3" i="11"/>
  <c r="N16" i="4"/>
  <c r="N15" i="4"/>
  <c r="Q15" i="4"/>
  <c r="Q16" i="4"/>
  <c r="K15" i="4"/>
  <c r="K16" i="4"/>
  <c r="B25" i="4"/>
  <c r="B24" i="4"/>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<sst xmlns="http://schemas.openxmlformats.org/spreadsheetml/2006/main" count="2500" uniqueCount="2202">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</sst>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49" fontId="6" fillId="0" borderId="0" xfId="0" applyNumberFormat="1" applyFont="1" applyBorder="1" applyAlignment="1">
      <alignment horizontal="center" vertical="center"/>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0.3</c:v>
                </c:pt>
                <c:pt idx="1">
                  <c:v>-0.6</c:v>
                </c:pt>
                <c:pt idx="2">
                  <c:v>0.7</c:v>
                </c:pt>
                <c:pt idx="3">
                  <c:v>-0.3</c:v>
                </c:pt>
                <c:pt idx="4">
                  <c:v>1.1000000000000001</c:v>
                </c:pt>
                <c:pt idx="5">
                  <c:v>0.6</c:v>
                </c:pt>
                <c:pt idx="6">
                  <c:v>0.9</c:v>
                </c:pt>
                <c:pt idx="7">
                  <c:v>-0.8</c:v>
                </c:pt>
                <c:pt idx="8">
                  <c:v>0.2</c:v>
                </c:pt>
                <c:pt idx="9">
                  <c:v>1.4</c:v>
                </c:pt>
                <c:pt idx="10">
                  <c:v>-0.3</c:v>
                </c:pt>
                <c:pt idx="11">
                  <c:v>0.6</c:v>
                </c:pt>
                <c:pt idx="12">
                  <c:v>-0.2</c:v>
                </c:pt>
                <c:pt idx="13">
                  <c:v>0.4</c:v>
                </c:pt>
                <c:pt idx="14">
                  <c:v>0.3</c:v>
                </c:pt>
                <c:pt idx="15">
                  <c:v>0.3</c:v>
                </c:pt>
                <c:pt idx="16">
                  <c:v>-0.1</c:v>
                </c:pt>
                <c:pt idx="17">
                  <c:v>-0.7</c:v>
                </c:pt>
                <c:pt idx="18">
                  <c:v>0.3</c:v>
                </c:pt>
                <c:pt idx="19">
                  <c:v>0.2</c:v>
                </c:pt>
                <c:pt idx="20">
                  <c:v>0.5</c:v>
                </c:pt>
                <c:pt idx="21">
                  <c:v>0.2</c:v>
                </c:pt>
                <c:pt idx="22">
                  <c:v>1.6</c:v>
                </c:pt>
                <c:pt idx="23">
                  <c:v>1.5</c:v>
                </c:pt>
                <c:pt idx="24">
                  <c:v>0.7</c:v>
                </c:pt>
                <c:pt idx="25">
                  <c:v>1.3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0.68486303701177986</c:v>
                  </c:pt>
                  <c:pt idx="1">
                    <c:v>1.002055214473563</c:v>
                  </c:pt>
                  <c:pt idx="2">
                    <c:v>0.54071961230438848</c:v>
                  </c:pt>
                  <c:pt idx="3">
                    <c:v>0.51881488550565702</c:v>
                  </c:pt>
                  <c:pt idx="4">
                    <c:v>0.56791062690718397</c:v>
                  </c:pt>
                  <c:pt idx="5">
                    <c:v>0.5753773156036035</c:v>
                  </c:pt>
                </c:numCache>
              </c:numRef>
            </c:plus>
            <c:minus>
              <c:numRef>
                <c:f>Confidence_Intervals!$M$5:$M$10</c:f>
                <c:numCache>
                  <c:formatCode>General</c:formatCode>
                  <c:ptCount val="6"/>
                  <c:pt idx="0">
                    <c:v>0.68486303701177986</c:v>
                  </c:pt>
                  <c:pt idx="1">
                    <c:v>1.002055214473563</c:v>
                  </c:pt>
                  <c:pt idx="2">
                    <c:v>0.54071961230438848</c:v>
                  </c:pt>
                  <c:pt idx="3">
                    <c:v>0.51881488550565702</c:v>
                  </c:pt>
                  <c:pt idx="4">
                    <c:v>0.56791062690718397</c:v>
                  </c:pt>
                  <c:pt idx="5">
                    <c:v>0.5753773156036035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0.6333333333333333</c:v>
                </c:pt>
                <c:pt idx="1">
                  <c:v>-0.15</c:v>
                </c:pt>
                <c:pt idx="2">
                  <c:v>0.55000000000000004</c:v>
                </c:pt>
                <c:pt idx="3">
                  <c:v>-0.22500000000000001</c:v>
                </c:pt>
                <c:pt idx="4">
                  <c:v>0.47499999999999998</c:v>
                </c:pt>
                <c:pt idx="5">
                  <c:v>0.92500000000000004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0.6333333333333333</c:v>
                </c:pt>
                <c:pt idx="1">
                  <c:v>-0.15</c:v>
                </c:pt>
                <c:pt idx="2">
                  <c:v>0.55000000000000004</c:v>
                </c:pt>
                <c:pt idx="3">
                  <c:v>-0.22500000000000001</c:v>
                </c:pt>
                <c:pt idx="4">
                  <c:v>0.47499999999999998</c:v>
                </c:pt>
                <c:pt idx="5">
                  <c:v>0.92500000000000004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0.6333333333333333</c:v>
                </c:pt>
                <c:pt idx="1">
                  <c:v>5.8333333333333341E-2</c:v>
                </c:pt>
                <c:pt idx="2">
                  <c:v>0.7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WebCorC</c:v>
          </c:tx>
          <c:spPr>
            <a:solidFill>
              <a:schemeClr val="accent1"/>
            </a:solidFill>
            <a:ln>
              <a:noFill/>
            </a:ln>
            <a:effectLst/>
          </c:spPr>
          <c:invertIfNegative val="0"/>
          <c:errBars>
            <c:errBarType val="both"/>
            <c:errValType val="cust"/>
            <c:noEndCap val="0"/>
            <c:plus>
              <c:numRef>
                <c:f>Confidence_Intervals!$M$5:$M$10</c:f>
                <c:numCache>
                  <c:formatCode>General</c:formatCode>
                  <c:ptCount val="6"/>
                  <c:pt idx="0">
                    <c:v>0.68486303701177986</c:v>
                  </c:pt>
                  <c:pt idx="1">
                    <c:v>1.002055214473563</c:v>
                  </c:pt>
                  <c:pt idx="2">
                    <c:v>0.54071961230438848</c:v>
                  </c:pt>
                  <c:pt idx="3">
                    <c:v>0.51881488550565702</c:v>
                  </c:pt>
                  <c:pt idx="4">
                    <c:v>0.56791062690718397</c:v>
                  </c:pt>
                  <c:pt idx="5">
                    <c:v>0.5753773156036035</c:v>
                  </c:pt>
                </c:numCache>
              </c:numRef>
            </c:plus>
            <c:minus>
              <c:numRef>
                <c:f>Confidence_Intervals!$M$5:$M$10</c:f>
                <c:numCache>
                  <c:formatCode>General</c:formatCode>
                  <c:ptCount val="6"/>
                  <c:pt idx="0">
                    <c:v>0.68486303701177986</c:v>
                  </c:pt>
                  <c:pt idx="1">
                    <c:v>1.002055214473563</c:v>
                  </c:pt>
                  <c:pt idx="2">
                    <c:v>0.54071961230438848</c:v>
                  </c:pt>
                  <c:pt idx="3">
                    <c:v>0.51881488550565702</c:v>
                  </c:pt>
                  <c:pt idx="4">
                    <c:v>0.56791062690718397</c:v>
                  </c:pt>
                  <c:pt idx="5">
                    <c:v>0.5753773156036035</c:v>
                  </c:pt>
                </c:numCache>
              </c:numRef>
            </c:minus>
            <c:spPr>
              <a:noFill/>
              <a:ln w="12700" cap="flat" cmpd="sng" algn="ctr">
                <a:solidFill>
                  <a:schemeClr val="tx1">
                    <a:lumMod val="65000"/>
                    <a:lumOff val="35000"/>
                  </a:schemeClr>
                </a:solidFill>
                <a:round/>
              </a:ln>
              <a:effectLst/>
            </c:spPr>
          </c:errBars>
          <c:cat>
            <c:strRef>
              <c:f>Confidence_Intervals!$I$5:$I$10</c:f>
              <c:strCache>
                <c:ptCount val="6"/>
                <c:pt idx="0">
                  <c:v>Attractiveness</c:v>
                </c:pt>
                <c:pt idx="1">
                  <c:v>Perspicuity</c:v>
                </c:pt>
                <c:pt idx="2">
                  <c:v>Efficiency</c:v>
                </c:pt>
                <c:pt idx="3">
                  <c:v>Dependability</c:v>
                </c:pt>
                <c:pt idx="4">
                  <c:v>Stimulation</c:v>
                </c:pt>
                <c:pt idx="5">
                  <c:v>Novelty</c:v>
                </c:pt>
              </c:strCache>
            </c:strRef>
          </c:cat>
          <c:val>
            <c:numRef>
              <c:f>Confidence_Intervals!$J$5:$J$10</c:f>
              <c:numCache>
                <c:formatCode>0.000</c:formatCode>
                <c:ptCount val="6"/>
                <c:pt idx="0">
                  <c:v>0.6333333333333333</c:v>
                </c:pt>
                <c:pt idx="1">
                  <c:v>-0.15</c:v>
                </c:pt>
                <c:pt idx="2">
                  <c:v>0.55000000000000004</c:v>
                </c:pt>
                <c:pt idx="3">
                  <c:v>-0.22500000000000001</c:v>
                </c:pt>
                <c:pt idx="4">
                  <c:v>0.47499999999999998</c:v>
                </c:pt>
                <c:pt idx="5">
                  <c:v>0.92500000000000004</c:v>
                </c:pt>
              </c:numCache>
            </c:numRef>
          </c:val>
          <c:extLst>
            <c:ext xmlns:c16="http://schemas.microsoft.com/office/drawing/2014/chart" uri="{C3380CC4-5D6E-409C-BE32-E72D297353CC}">
              <c16:uniqueId val="{00000000-1E4C-4F02-AFB3-E713DD35B6E6}"/>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553361928"/>
        <c:crosses val="autoZero"/>
        <c:auto val="1"/>
        <c:lblAlgn val="ctr"/>
        <c:lblOffset val="100"/>
        <c:noMultiLvlLbl val="0"/>
      </c:catAx>
      <c:valAx>
        <c:axId val="553361928"/>
        <c:scaling>
          <c:orientation val="minMax"/>
          <c:max val="1.7500000000000002"/>
          <c:min val="-1.5"/>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51736"/>
        <c:crosses val="autoZero"/>
        <c:crossBetween val="between"/>
        <c:majorUnit val="0.25"/>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1</c:v>
                </c:pt>
                <c:pt idx="2">
                  <c:v>0</c:v>
                </c:pt>
                <c:pt idx="3">
                  <c:v>2</c:v>
                </c:pt>
                <c:pt idx="4">
                  <c:v>0</c:v>
                </c:pt>
                <c:pt idx="5">
                  <c:v>1</c:v>
                </c:pt>
                <c:pt idx="6">
                  <c:v>0</c:v>
                </c:pt>
                <c:pt idx="7">
                  <c:v>1</c:v>
                </c:pt>
                <c:pt idx="8">
                  <c:v>0</c:v>
                </c:pt>
                <c:pt idx="9">
                  <c:v>0</c:v>
                </c:pt>
                <c:pt idx="10">
                  <c:v>1</c:v>
                </c:pt>
                <c:pt idx="11">
                  <c:v>0</c:v>
                </c:pt>
                <c:pt idx="12">
                  <c:v>1</c:v>
                </c:pt>
                <c:pt idx="13">
                  <c:v>0</c:v>
                </c:pt>
                <c:pt idx="14">
                  <c:v>0</c:v>
                </c:pt>
                <c:pt idx="15">
                  <c:v>0</c:v>
                </c:pt>
                <c:pt idx="16">
                  <c:v>1</c:v>
                </c:pt>
                <c:pt idx="17">
                  <c:v>2</c:v>
                </c:pt>
                <c:pt idx="18">
                  <c:v>0</c:v>
                </c:pt>
                <c:pt idx="19">
                  <c:v>0</c:v>
                </c:pt>
                <c:pt idx="20">
                  <c:v>0</c:v>
                </c:pt>
                <c:pt idx="21">
                  <c:v>1</c:v>
                </c:pt>
                <c:pt idx="22">
                  <c:v>0</c:v>
                </c:pt>
                <c:pt idx="23">
                  <c:v>0</c:v>
                </c:pt>
                <c:pt idx="24">
                  <c:v>1</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c:v>
                </c:pt>
                <c:pt idx="1">
                  <c:v>2</c:v>
                </c:pt>
                <c:pt idx="2">
                  <c:v>1</c:v>
                </c:pt>
                <c:pt idx="3">
                  <c:v>2</c:v>
                </c:pt>
                <c:pt idx="4">
                  <c:v>0</c:v>
                </c:pt>
                <c:pt idx="5">
                  <c:v>0</c:v>
                </c:pt>
                <c:pt idx="6">
                  <c:v>0</c:v>
                </c:pt>
                <c:pt idx="7">
                  <c:v>2</c:v>
                </c:pt>
                <c:pt idx="8">
                  <c:v>1</c:v>
                </c:pt>
                <c:pt idx="9">
                  <c:v>0</c:v>
                </c:pt>
                <c:pt idx="10">
                  <c:v>1</c:v>
                </c:pt>
                <c:pt idx="11">
                  <c:v>0</c:v>
                </c:pt>
                <c:pt idx="12">
                  <c:v>2</c:v>
                </c:pt>
                <c:pt idx="13">
                  <c:v>0</c:v>
                </c:pt>
                <c:pt idx="14">
                  <c:v>0</c:v>
                </c:pt>
                <c:pt idx="15">
                  <c:v>0</c:v>
                </c:pt>
                <c:pt idx="16">
                  <c:v>1</c:v>
                </c:pt>
                <c:pt idx="17">
                  <c:v>1</c:v>
                </c:pt>
                <c:pt idx="18">
                  <c:v>1</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3</c:v>
                </c:pt>
                <c:pt idx="1">
                  <c:v>4</c:v>
                </c:pt>
                <c:pt idx="2">
                  <c:v>1</c:v>
                </c:pt>
                <c:pt idx="3">
                  <c:v>1</c:v>
                </c:pt>
                <c:pt idx="4">
                  <c:v>2</c:v>
                </c:pt>
                <c:pt idx="5">
                  <c:v>0</c:v>
                </c:pt>
                <c:pt idx="6">
                  <c:v>1</c:v>
                </c:pt>
                <c:pt idx="7">
                  <c:v>4</c:v>
                </c:pt>
                <c:pt idx="8">
                  <c:v>1</c:v>
                </c:pt>
                <c:pt idx="9">
                  <c:v>1</c:v>
                </c:pt>
                <c:pt idx="10">
                  <c:v>1</c:v>
                </c:pt>
                <c:pt idx="11">
                  <c:v>3</c:v>
                </c:pt>
                <c:pt idx="12">
                  <c:v>2</c:v>
                </c:pt>
                <c:pt idx="13">
                  <c:v>2</c:v>
                </c:pt>
                <c:pt idx="14">
                  <c:v>2</c:v>
                </c:pt>
                <c:pt idx="15">
                  <c:v>3</c:v>
                </c:pt>
                <c:pt idx="16">
                  <c:v>1</c:v>
                </c:pt>
                <c:pt idx="17">
                  <c:v>2</c:v>
                </c:pt>
                <c:pt idx="18">
                  <c:v>3</c:v>
                </c:pt>
                <c:pt idx="19">
                  <c:v>1</c:v>
                </c:pt>
                <c:pt idx="20">
                  <c:v>3</c:v>
                </c:pt>
                <c:pt idx="21">
                  <c:v>1</c:v>
                </c:pt>
                <c:pt idx="22">
                  <c:v>1</c:v>
                </c:pt>
                <c:pt idx="23">
                  <c:v>1</c:v>
                </c:pt>
                <c:pt idx="24">
                  <c:v>1</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c:v>
                </c:pt>
                <c:pt idx="1">
                  <c:v>1</c:v>
                </c:pt>
                <c:pt idx="2">
                  <c:v>2</c:v>
                </c:pt>
                <c:pt idx="3">
                  <c:v>1</c:v>
                </c:pt>
                <c:pt idx="4">
                  <c:v>1</c:v>
                </c:pt>
                <c:pt idx="5">
                  <c:v>2</c:v>
                </c:pt>
                <c:pt idx="6">
                  <c:v>1</c:v>
                </c:pt>
                <c:pt idx="7">
                  <c:v>1</c:v>
                </c:pt>
                <c:pt idx="8">
                  <c:v>5</c:v>
                </c:pt>
                <c:pt idx="9">
                  <c:v>1</c:v>
                </c:pt>
                <c:pt idx="10">
                  <c:v>5</c:v>
                </c:pt>
                <c:pt idx="11">
                  <c:v>1</c:v>
                </c:pt>
                <c:pt idx="12">
                  <c:v>2</c:v>
                </c:pt>
                <c:pt idx="13">
                  <c:v>4</c:v>
                </c:pt>
                <c:pt idx="14">
                  <c:v>5</c:v>
                </c:pt>
                <c:pt idx="15">
                  <c:v>2</c:v>
                </c:pt>
                <c:pt idx="16">
                  <c:v>3</c:v>
                </c:pt>
                <c:pt idx="17">
                  <c:v>3</c:v>
                </c:pt>
                <c:pt idx="18">
                  <c:v>2</c:v>
                </c:pt>
                <c:pt idx="19">
                  <c:v>5</c:v>
                </c:pt>
                <c:pt idx="20">
                  <c:v>2</c:v>
                </c:pt>
                <c:pt idx="21">
                  <c:v>4</c:v>
                </c:pt>
                <c:pt idx="22">
                  <c:v>1</c:v>
                </c:pt>
                <c:pt idx="23">
                  <c:v>2</c:v>
                </c:pt>
                <c:pt idx="24">
                  <c:v>2</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0</c:v>
                </c:pt>
                <c:pt idx="2">
                  <c:v>2</c:v>
                </c:pt>
                <c:pt idx="3">
                  <c:v>1</c:v>
                </c:pt>
                <c:pt idx="4">
                  <c:v>2</c:v>
                </c:pt>
                <c:pt idx="5">
                  <c:v>6</c:v>
                </c:pt>
                <c:pt idx="6">
                  <c:v>6</c:v>
                </c:pt>
                <c:pt idx="7">
                  <c:v>1</c:v>
                </c:pt>
                <c:pt idx="8">
                  <c:v>1</c:v>
                </c:pt>
                <c:pt idx="9">
                  <c:v>3</c:v>
                </c:pt>
                <c:pt idx="10">
                  <c:v>1</c:v>
                </c:pt>
                <c:pt idx="11">
                  <c:v>3</c:v>
                </c:pt>
                <c:pt idx="12">
                  <c:v>0</c:v>
                </c:pt>
                <c:pt idx="13">
                  <c:v>2</c:v>
                </c:pt>
                <c:pt idx="14">
                  <c:v>2</c:v>
                </c:pt>
                <c:pt idx="15">
                  <c:v>4</c:v>
                </c:pt>
                <c:pt idx="16">
                  <c:v>3</c:v>
                </c:pt>
                <c:pt idx="17">
                  <c:v>1</c:v>
                </c:pt>
                <c:pt idx="18">
                  <c:v>1</c:v>
                </c:pt>
                <c:pt idx="19">
                  <c:v>1</c:v>
                </c:pt>
                <c:pt idx="20">
                  <c:v>3</c:v>
                </c:pt>
                <c:pt idx="21">
                  <c:v>2</c:v>
                </c:pt>
                <c:pt idx="22">
                  <c:v>1</c:v>
                </c:pt>
                <c:pt idx="23">
                  <c:v>0</c:v>
                </c:pt>
                <c:pt idx="24">
                  <c:v>2</c:v>
                </c:pt>
                <c:pt idx="25">
                  <c:v>4</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1</c:v>
                </c:pt>
                <c:pt idx="2">
                  <c:v>4</c:v>
                </c:pt>
                <c:pt idx="3">
                  <c:v>2</c:v>
                </c:pt>
                <c:pt idx="4">
                  <c:v>4</c:v>
                </c:pt>
                <c:pt idx="5">
                  <c:v>0</c:v>
                </c:pt>
                <c:pt idx="6">
                  <c:v>2</c:v>
                </c:pt>
                <c:pt idx="7">
                  <c:v>1</c:v>
                </c:pt>
                <c:pt idx="8">
                  <c:v>2</c:v>
                </c:pt>
                <c:pt idx="9">
                  <c:v>3</c:v>
                </c:pt>
                <c:pt idx="10">
                  <c:v>1</c:v>
                </c:pt>
                <c:pt idx="11">
                  <c:v>3</c:v>
                </c:pt>
                <c:pt idx="12">
                  <c:v>2</c:v>
                </c:pt>
                <c:pt idx="13">
                  <c:v>2</c:v>
                </c:pt>
                <c:pt idx="14">
                  <c:v>0</c:v>
                </c:pt>
                <c:pt idx="15">
                  <c:v>1</c:v>
                </c:pt>
                <c:pt idx="16">
                  <c:v>1</c:v>
                </c:pt>
                <c:pt idx="17">
                  <c:v>1</c:v>
                </c:pt>
                <c:pt idx="18">
                  <c:v>2</c:v>
                </c:pt>
                <c:pt idx="19">
                  <c:v>2</c:v>
                </c:pt>
                <c:pt idx="20">
                  <c:v>1</c:v>
                </c:pt>
                <c:pt idx="21">
                  <c:v>2</c:v>
                </c:pt>
                <c:pt idx="22">
                  <c:v>5</c:v>
                </c:pt>
                <c:pt idx="23">
                  <c:v>5</c:v>
                </c:pt>
                <c:pt idx="24">
                  <c:v>3</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1</c:v>
                </c:pt>
                <c:pt idx="2">
                  <c:v>0</c:v>
                </c:pt>
                <c:pt idx="3">
                  <c:v>1</c:v>
                </c:pt>
                <c:pt idx="4">
                  <c:v>1</c:v>
                </c:pt>
                <c:pt idx="5">
                  <c:v>1</c:v>
                </c:pt>
                <c:pt idx="6">
                  <c:v>0</c:v>
                </c:pt>
                <c:pt idx="7">
                  <c:v>0</c:v>
                </c:pt>
                <c:pt idx="8">
                  <c:v>0</c:v>
                </c:pt>
                <c:pt idx="9">
                  <c:v>2</c:v>
                </c:pt>
                <c:pt idx="10">
                  <c:v>0</c:v>
                </c:pt>
                <c:pt idx="11">
                  <c:v>0</c:v>
                </c:pt>
                <c:pt idx="12">
                  <c:v>1</c:v>
                </c:pt>
                <c:pt idx="13">
                  <c:v>0</c:v>
                </c:pt>
                <c:pt idx="14">
                  <c:v>1</c:v>
                </c:pt>
                <c:pt idx="15">
                  <c:v>0</c:v>
                </c:pt>
                <c:pt idx="16">
                  <c:v>0</c:v>
                </c:pt>
                <c:pt idx="17">
                  <c:v>0</c:v>
                </c:pt>
                <c:pt idx="18">
                  <c:v>1</c:v>
                </c:pt>
                <c:pt idx="19">
                  <c:v>0</c:v>
                </c:pt>
                <c:pt idx="20">
                  <c:v>1</c:v>
                </c:pt>
                <c:pt idx="21">
                  <c:v>0</c:v>
                </c:pt>
                <c:pt idx="22">
                  <c:v>2</c:v>
                </c:pt>
                <c:pt idx="23">
                  <c:v>2</c:v>
                </c:pt>
                <c:pt idx="24">
                  <c:v>1</c:v>
                </c:pt>
                <c:pt idx="25">
                  <c:v>2</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0.6333333333333333</c:v>
                </c:pt>
                <c:pt idx="1">
                  <c:v>-0.15</c:v>
                </c:pt>
                <c:pt idx="2">
                  <c:v>0.55000000000000004</c:v>
                </c:pt>
                <c:pt idx="3">
                  <c:v>-0.22500000000000001</c:v>
                </c:pt>
                <c:pt idx="4">
                  <c:v>0.47499999999999998</c:v>
                </c:pt>
                <c:pt idx="5">
                  <c:v>0.92500000000000004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571500</xdr:colOff>
      <xdr:row>17</xdr:row>
      <xdr:rowOff>0</xdr:rowOff>
    </xdr:from>
    <xdr:to>
      <xdr:col>18</xdr:col>
      <xdr:colOff>466725</xdr:colOff>
      <xdr:row>36</xdr:row>
      <xdr:rowOff>40959</xdr:rowOff>
    </xdr:to>
    <xdr:graphicFrame macro="">
      <xdr:nvGraphicFramePr>
        <xdr:cNvPr id="2" name="Chart 2">
          <a:extLst>
            <a:ext uri="{FF2B5EF4-FFF2-40B4-BE49-F238E27FC236}">
              <a16:creationId xmlns:a16="http://schemas.microsoft.com/office/drawing/2014/main" id="{B0205F87-92A0-41DF-96EE-6FF7C61AC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baseColWidth="10" defaultColWidth="9.140625" defaultRowHeight="15"/>
  <cols>
    <col min="1" max="1" width="35.140625" customWidth="1"/>
    <col min="2" max="2" width="22" customWidth="1"/>
    <col min="3" max="3" width="43" customWidth="1"/>
  </cols>
  <sheetData>
    <row r="1" spans="1:3" s="45" customFormat="1" ht="57" customHeight="1">
      <c r="A1" s="154"/>
      <c r="B1" s="154"/>
      <c r="C1" s="154"/>
    </row>
    <row r="2" spans="1:3" ht="58.9" customHeight="1">
      <c r="A2" s="150" t="s">
        <v>1298</v>
      </c>
      <c r="B2" s="150"/>
      <c r="C2" s="150"/>
    </row>
    <row r="3" spans="1:3" ht="107.25" customHeight="1">
      <c r="A3" s="151" t="s">
        <v>1286</v>
      </c>
      <c r="B3" s="151"/>
      <c r="C3" s="151"/>
    </row>
    <row r="5" spans="1:3" ht="18.75">
      <c r="A5" s="33" t="s">
        <v>820</v>
      </c>
      <c r="B5" s="64" t="s">
        <v>128</v>
      </c>
    </row>
    <row r="7" spans="1:3" ht="30.75" customHeight="1">
      <c r="A7" s="152" t="s">
        <v>1297</v>
      </c>
      <c r="B7" s="152"/>
      <c r="C7" s="152"/>
    </row>
    <row r="9" spans="1:3" ht="406.15" customHeight="1">
      <c r="A9" s="153" t="s">
        <v>1296</v>
      </c>
      <c r="B9" s="153"/>
      <c r="C9" s="153"/>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Z13" sqref="Z13"/>
    </sheetView>
  </sheetViews>
  <sheetFormatPr baseColWidth="10" defaultColWidth="9.140625" defaultRowHeight="15"/>
  <cols>
    <col min="1" max="26" width="3.7109375" style="1" customWidth="1"/>
  </cols>
  <sheetData>
    <row r="1" spans="1:27" ht="144" customHeight="1">
      <c r="A1" s="155" t="s">
        <v>1287</v>
      </c>
      <c r="B1" s="156"/>
      <c r="C1" s="156"/>
      <c r="D1" s="156"/>
      <c r="E1" s="156"/>
      <c r="F1" s="156"/>
      <c r="G1" s="156"/>
      <c r="H1" s="156"/>
      <c r="I1" s="156"/>
      <c r="J1" s="156"/>
      <c r="K1" s="156"/>
      <c r="L1" s="156"/>
      <c r="M1" s="156"/>
      <c r="N1" s="156"/>
      <c r="O1" s="156"/>
      <c r="P1" s="156"/>
      <c r="Q1" s="156"/>
      <c r="R1" s="156"/>
      <c r="S1" s="156"/>
      <c r="T1" s="156"/>
      <c r="U1" s="156"/>
      <c r="V1" s="156"/>
      <c r="W1" s="156"/>
      <c r="X1" s="156"/>
      <c r="Y1" s="156"/>
      <c r="Z1" s="156"/>
    </row>
    <row r="2" spans="1:27">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row>
    <row r="3" spans="1:27">
      <c r="A3" s="105">
        <v>1</v>
      </c>
      <c r="B3" s="105">
        <v>2</v>
      </c>
      <c r="C3" s="105">
        <v>3</v>
      </c>
      <c r="D3" s="105">
        <v>4</v>
      </c>
      <c r="E3" s="106">
        <v>5</v>
      </c>
      <c r="F3" s="106">
        <v>6</v>
      </c>
      <c r="G3" s="107">
        <v>7</v>
      </c>
      <c r="H3" s="105">
        <v>8</v>
      </c>
      <c r="I3" s="105">
        <v>9</v>
      </c>
      <c r="J3" s="105">
        <v>10</v>
      </c>
      <c r="K3" s="105">
        <v>11</v>
      </c>
      <c r="L3" s="105">
        <v>12</v>
      </c>
      <c r="M3" s="106">
        <v>13</v>
      </c>
      <c r="N3" s="107">
        <v>14</v>
      </c>
      <c r="O3" s="105">
        <v>15</v>
      </c>
      <c r="P3" s="105">
        <v>16</v>
      </c>
      <c r="Q3" s="106">
        <v>17</v>
      </c>
      <c r="R3" s="107">
        <v>18</v>
      </c>
      <c r="S3" s="105">
        <v>19</v>
      </c>
      <c r="T3" s="105">
        <v>20</v>
      </c>
      <c r="U3" s="106">
        <v>21</v>
      </c>
      <c r="V3" s="105">
        <v>22</v>
      </c>
      <c r="W3" s="105">
        <v>23</v>
      </c>
      <c r="X3" s="105">
        <v>24</v>
      </c>
      <c r="Y3" s="105">
        <v>25</v>
      </c>
      <c r="Z3" s="108">
        <v>26</v>
      </c>
      <c r="AA3" s="66"/>
    </row>
    <row r="4" spans="1:27">
      <c r="A4" s="65">
        <v>5</v>
      </c>
      <c r="B4" s="65">
        <v>3</v>
      </c>
      <c r="C4" s="65">
        <v>2</v>
      </c>
      <c r="D4" s="65">
        <v>3</v>
      </c>
      <c r="E4" s="65">
        <v>3</v>
      </c>
      <c r="F4" s="65">
        <v>7</v>
      </c>
      <c r="G4" s="65">
        <v>6</v>
      </c>
      <c r="H4" s="65">
        <v>6</v>
      </c>
      <c r="I4" s="65">
        <v>4</v>
      </c>
      <c r="J4" s="65">
        <v>3</v>
      </c>
      <c r="K4" s="65">
        <v>2</v>
      </c>
      <c r="L4" s="65">
        <v>2</v>
      </c>
      <c r="M4" s="65">
        <v>6</v>
      </c>
      <c r="N4" s="65">
        <v>6</v>
      </c>
      <c r="O4" s="65">
        <v>5</v>
      </c>
      <c r="P4" s="65">
        <v>5</v>
      </c>
      <c r="Q4" s="65">
        <v>3</v>
      </c>
      <c r="R4" s="65">
        <v>2</v>
      </c>
      <c r="S4" s="65">
        <v>2</v>
      </c>
      <c r="T4" s="65">
        <v>6</v>
      </c>
      <c r="U4" s="65">
        <v>3</v>
      </c>
      <c r="V4" s="65">
        <v>5</v>
      </c>
      <c r="W4" s="65">
        <v>2</v>
      </c>
      <c r="X4" s="65">
        <v>2</v>
      </c>
      <c r="Y4" s="65">
        <v>2</v>
      </c>
      <c r="Z4" s="65">
        <v>6</v>
      </c>
    </row>
    <row r="5" spans="1:27">
      <c r="A5" s="60">
        <v>5</v>
      </c>
      <c r="B5" s="60">
        <v>3</v>
      </c>
      <c r="C5" s="60">
        <v>2</v>
      </c>
      <c r="D5" s="60">
        <v>7</v>
      </c>
      <c r="E5" s="60">
        <v>1</v>
      </c>
      <c r="F5" s="60">
        <v>5</v>
      </c>
      <c r="G5" s="60">
        <v>6</v>
      </c>
      <c r="H5" s="60">
        <v>2</v>
      </c>
      <c r="I5" s="60">
        <v>2</v>
      </c>
      <c r="J5" s="60">
        <v>1</v>
      </c>
      <c r="K5" s="60">
        <v>4</v>
      </c>
      <c r="L5" s="60">
        <v>3</v>
      </c>
      <c r="M5" s="60">
        <v>2</v>
      </c>
      <c r="N5" s="60">
        <v>5</v>
      </c>
      <c r="O5" s="60">
        <v>5</v>
      </c>
      <c r="P5" s="60">
        <v>5</v>
      </c>
      <c r="Q5" s="60">
        <v>6</v>
      </c>
      <c r="R5" s="60">
        <v>5</v>
      </c>
      <c r="S5" s="60">
        <v>5</v>
      </c>
      <c r="T5" s="60">
        <v>4</v>
      </c>
      <c r="U5" s="60">
        <v>3</v>
      </c>
      <c r="V5" s="60">
        <v>4</v>
      </c>
      <c r="W5" s="60">
        <v>1</v>
      </c>
      <c r="X5" s="60">
        <v>1</v>
      </c>
      <c r="Y5" s="60">
        <v>3</v>
      </c>
      <c r="Z5" s="60">
        <v>7</v>
      </c>
    </row>
    <row r="6" spans="1:27">
      <c r="A6" s="60">
        <v>6</v>
      </c>
      <c r="B6" s="60">
        <v>7</v>
      </c>
      <c r="C6" s="60">
        <v>4</v>
      </c>
      <c r="D6" s="60">
        <v>1</v>
      </c>
      <c r="E6" s="60">
        <v>2</v>
      </c>
      <c r="F6" s="60">
        <v>5</v>
      </c>
      <c r="G6" s="60">
        <v>5</v>
      </c>
      <c r="H6" s="60">
        <v>4</v>
      </c>
      <c r="I6" s="60">
        <v>4</v>
      </c>
      <c r="J6" s="60">
        <v>2</v>
      </c>
      <c r="K6" s="60">
        <v>6</v>
      </c>
      <c r="L6" s="60">
        <v>2</v>
      </c>
      <c r="M6" s="60">
        <v>7</v>
      </c>
      <c r="N6" s="60">
        <v>6</v>
      </c>
      <c r="O6" s="60">
        <v>4</v>
      </c>
      <c r="P6" s="60">
        <v>6</v>
      </c>
      <c r="Q6" s="60">
        <v>2</v>
      </c>
      <c r="R6" s="60">
        <v>3</v>
      </c>
      <c r="S6" s="60">
        <v>4</v>
      </c>
      <c r="T6" s="60">
        <v>5</v>
      </c>
      <c r="U6" s="60">
        <v>1</v>
      </c>
      <c r="V6" s="60">
        <v>6</v>
      </c>
      <c r="W6" s="60">
        <v>1</v>
      </c>
      <c r="X6" s="60">
        <v>2</v>
      </c>
      <c r="Y6" s="60">
        <v>1</v>
      </c>
      <c r="Z6" s="60">
        <v>5</v>
      </c>
    </row>
    <row r="7" spans="1:27">
      <c r="A7" s="60">
        <v>2</v>
      </c>
      <c r="B7" s="60">
        <v>2</v>
      </c>
      <c r="C7" s="60">
        <v>6</v>
      </c>
      <c r="D7" s="60">
        <v>5</v>
      </c>
      <c r="E7" s="60">
        <v>5</v>
      </c>
      <c r="F7" s="60">
        <v>1</v>
      </c>
      <c r="G7" s="60">
        <v>3</v>
      </c>
      <c r="H7" s="60">
        <v>3</v>
      </c>
      <c r="I7" s="60">
        <v>4</v>
      </c>
      <c r="J7" s="60">
        <v>4</v>
      </c>
      <c r="K7" s="60">
        <v>4</v>
      </c>
      <c r="L7" s="60">
        <v>5</v>
      </c>
      <c r="M7" s="60">
        <v>4</v>
      </c>
      <c r="N7" s="60">
        <v>4</v>
      </c>
      <c r="O7" s="60">
        <v>3</v>
      </c>
      <c r="P7" s="60">
        <v>3</v>
      </c>
      <c r="Q7" s="60">
        <v>4</v>
      </c>
      <c r="R7" s="60">
        <v>4</v>
      </c>
      <c r="S7" s="60">
        <v>6</v>
      </c>
      <c r="T7" s="60">
        <v>4</v>
      </c>
      <c r="U7" s="60">
        <v>4</v>
      </c>
      <c r="V7" s="60">
        <v>1</v>
      </c>
      <c r="W7" s="60">
        <v>2</v>
      </c>
      <c r="X7" s="60">
        <v>4</v>
      </c>
      <c r="Y7" s="60">
        <v>5</v>
      </c>
      <c r="Z7" s="60">
        <v>3</v>
      </c>
    </row>
    <row r="8" spans="1:27">
      <c r="A8" s="60">
        <v>6</v>
      </c>
      <c r="B8" s="60">
        <v>6</v>
      </c>
      <c r="C8" s="60">
        <v>3</v>
      </c>
      <c r="D8" s="60">
        <v>2</v>
      </c>
      <c r="E8" s="60">
        <v>2</v>
      </c>
      <c r="F8" s="60">
        <v>5</v>
      </c>
      <c r="G8" s="60">
        <v>5</v>
      </c>
      <c r="H8" s="60">
        <v>2</v>
      </c>
      <c r="I8" s="60">
        <v>2</v>
      </c>
      <c r="J8" s="60">
        <v>2</v>
      </c>
      <c r="K8" s="60">
        <v>4</v>
      </c>
      <c r="L8" s="60">
        <v>2</v>
      </c>
      <c r="M8" s="60">
        <v>6</v>
      </c>
      <c r="N8" s="60">
        <v>4</v>
      </c>
      <c r="O8" s="60">
        <v>4</v>
      </c>
      <c r="P8" s="60">
        <v>5</v>
      </c>
      <c r="Q8" s="60">
        <v>3</v>
      </c>
      <c r="R8" s="60">
        <v>6</v>
      </c>
      <c r="S8" s="60">
        <v>5</v>
      </c>
      <c r="T8" s="60">
        <v>4</v>
      </c>
      <c r="U8" s="60">
        <v>3</v>
      </c>
      <c r="V8" s="60">
        <v>6</v>
      </c>
      <c r="W8" s="60">
        <v>2</v>
      </c>
      <c r="X8" s="60">
        <v>2</v>
      </c>
      <c r="Y8" s="60">
        <v>2</v>
      </c>
      <c r="Z8" s="60">
        <v>6</v>
      </c>
    </row>
    <row r="9" spans="1:27">
      <c r="A9" s="60">
        <v>3</v>
      </c>
      <c r="B9" s="60">
        <v>2</v>
      </c>
      <c r="C9" s="60">
        <v>2</v>
      </c>
      <c r="D9" s="60">
        <v>6</v>
      </c>
      <c r="E9" s="60">
        <v>3</v>
      </c>
      <c r="F9" s="60">
        <v>5</v>
      </c>
      <c r="G9" s="60">
        <v>5</v>
      </c>
      <c r="H9" s="60">
        <v>3</v>
      </c>
      <c r="I9" s="60">
        <v>5</v>
      </c>
      <c r="J9" s="60">
        <v>3</v>
      </c>
      <c r="K9" s="60">
        <v>3</v>
      </c>
      <c r="L9" s="60">
        <v>5</v>
      </c>
      <c r="M9" s="60">
        <v>3</v>
      </c>
      <c r="N9" s="60">
        <v>4</v>
      </c>
      <c r="O9" s="60">
        <v>3</v>
      </c>
      <c r="P9" s="60">
        <v>3</v>
      </c>
      <c r="Q9" s="60">
        <v>3</v>
      </c>
      <c r="R9" s="60">
        <v>7</v>
      </c>
      <c r="S9" s="60">
        <v>5</v>
      </c>
      <c r="T9" s="60">
        <v>3</v>
      </c>
      <c r="U9" s="60">
        <v>2</v>
      </c>
      <c r="V9" s="60">
        <v>4</v>
      </c>
      <c r="W9" s="60">
        <v>2</v>
      </c>
      <c r="X9" s="60">
        <v>5</v>
      </c>
      <c r="Y9" s="60">
        <v>3</v>
      </c>
      <c r="Z9" s="60">
        <v>5</v>
      </c>
    </row>
    <row r="10" spans="1:27">
      <c r="A10" s="60">
        <v>6</v>
      </c>
      <c r="B10" s="60">
        <v>4</v>
      </c>
      <c r="C10" s="60">
        <v>3</v>
      </c>
      <c r="D10" s="60">
        <v>2</v>
      </c>
      <c r="E10" s="60">
        <v>4</v>
      </c>
      <c r="F10" s="60">
        <v>5</v>
      </c>
      <c r="G10" s="60">
        <v>5</v>
      </c>
      <c r="H10" s="60">
        <v>5</v>
      </c>
      <c r="I10" s="60">
        <v>6</v>
      </c>
      <c r="J10" s="60">
        <v>2</v>
      </c>
      <c r="K10" s="60">
        <v>4</v>
      </c>
      <c r="L10" s="60">
        <v>3</v>
      </c>
      <c r="M10" s="60">
        <v>4</v>
      </c>
      <c r="N10" s="60">
        <v>5</v>
      </c>
      <c r="O10" s="60">
        <v>4</v>
      </c>
      <c r="P10" s="60">
        <v>5</v>
      </c>
      <c r="Q10" s="60">
        <v>5</v>
      </c>
      <c r="R10" s="60">
        <v>4</v>
      </c>
      <c r="S10" s="60">
        <v>3</v>
      </c>
      <c r="T10" s="60">
        <v>4</v>
      </c>
      <c r="U10" s="60">
        <v>5</v>
      </c>
      <c r="V10" s="60">
        <v>4</v>
      </c>
      <c r="W10" s="60">
        <v>3</v>
      </c>
      <c r="X10" s="60">
        <v>2</v>
      </c>
      <c r="Y10" s="60">
        <v>2</v>
      </c>
      <c r="Z10" s="60">
        <v>5</v>
      </c>
    </row>
    <row r="11" spans="1:27">
      <c r="A11" s="60">
        <v>3</v>
      </c>
      <c r="B11" s="60">
        <v>3</v>
      </c>
      <c r="C11" s="60">
        <v>2</v>
      </c>
      <c r="D11" s="60">
        <v>6</v>
      </c>
      <c r="E11" s="60">
        <v>2</v>
      </c>
      <c r="F11" s="60">
        <v>4</v>
      </c>
      <c r="G11" s="60">
        <v>5</v>
      </c>
      <c r="H11" s="60">
        <v>3</v>
      </c>
      <c r="I11" s="60">
        <v>4</v>
      </c>
      <c r="J11" s="60">
        <v>5</v>
      </c>
      <c r="K11" s="60">
        <v>5</v>
      </c>
      <c r="L11" s="60">
        <v>5</v>
      </c>
      <c r="M11" s="60">
        <v>2</v>
      </c>
      <c r="N11" s="60">
        <v>3</v>
      </c>
      <c r="O11" s="60">
        <v>4</v>
      </c>
      <c r="P11" s="60">
        <v>4</v>
      </c>
      <c r="Q11" s="60">
        <v>4</v>
      </c>
      <c r="R11" s="60">
        <v>4</v>
      </c>
      <c r="S11" s="60">
        <v>2</v>
      </c>
      <c r="T11" s="60">
        <v>6</v>
      </c>
      <c r="U11" s="60">
        <v>4</v>
      </c>
      <c r="V11" s="60">
        <v>5</v>
      </c>
      <c r="W11" s="60">
        <v>2</v>
      </c>
      <c r="X11" s="60">
        <v>2</v>
      </c>
      <c r="Y11" s="60">
        <v>4</v>
      </c>
      <c r="Z11" s="60">
        <v>4</v>
      </c>
    </row>
    <row r="12" spans="1:27">
      <c r="A12" s="60">
        <v>3</v>
      </c>
      <c r="B12" s="60">
        <v>1</v>
      </c>
      <c r="C12" s="60">
        <v>5</v>
      </c>
      <c r="D12" s="60">
        <v>7</v>
      </c>
      <c r="E12" s="60">
        <v>2</v>
      </c>
      <c r="F12" s="60">
        <v>4</v>
      </c>
      <c r="G12" s="60">
        <v>4</v>
      </c>
      <c r="H12" s="60">
        <v>1</v>
      </c>
      <c r="I12" s="60">
        <v>3</v>
      </c>
      <c r="J12" s="60">
        <v>1</v>
      </c>
      <c r="K12" s="60">
        <v>1</v>
      </c>
      <c r="L12" s="60">
        <v>4</v>
      </c>
      <c r="M12" s="60">
        <v>1</v>
      </c>
      <c r="N12" s="60">
        <v>3</v>
      </c>
      <c r="O12" s="60">
        <v>7</v>
      </c>
      <c r="P12" s="60">
        <v>3</v>
      </c>
      <c r="Q12" s="60">
        <v>7</v>
      </c>
      <c r="R12" s="60">
        <v>7</v>
      </c>
      <c r="S12" s="60">
        <v>1</v>
      </c>
      <c r="T12" s="60">
        <v>4</v>
      </c>
      <c r="U12" s="60">
        <v>5</v>
      </c>
      <c r="V12" s="60">
        <v>4</v>
      </c>
      <c r="W12" s="60">
        <v>5</v>
      </c>
      <c r="X12" s="60">
        <v>1</v>
      </c>
      <c r="Y12" s="60">
        <v>7</v>
      </c>
      <c r="Z12" s="60">
        <v>7</v>
      </c>
    </row>
    <row r="13" spans="1:27">
      <c r="A13" s="60">
        <v>4</v>
      </c>
      <c r="B13" s="60">
        <v>3</v>
      </c>
      <c r="C13" s="60">
        <v>4</v>
      </c>
      <c r="D13" s="60">
        <v>4</v>
      </c>
      <c r="E13" s="60">
        <v>5</v>
      </c>
      <c r="F13" s="60">
        <v>5</v>
      </c>
      <c r="G13" s="60">
        <v>5</v>
      </c>
      <c r="H13" s="60">
        <v>3</v>
      </c>
      <c r="I13" s="60">
        <v>4</v>
      </c>
      <c r="J13" s="60">
        <v>3</v>
      </c>
      <c r="K13" s="60">
        <v>4</v>
      </c>
      <c r="L13" s="60">
        <v>3</v>
      </c>
      <c r="M13" s="60">
        <v>3</v>
      </c>
      <c r="N13" s="60">
        <v>4</v>
      </c>
      <c r="O13" s="60">
        <v>4</v>
      </c>
      <c r="P13" s="60">
        <v>4</v>
      </c>
      <c r="Q13" s="60">
        <v>4</v>
      </c>
      <c r="R13" s="60">
        <v>5</v>
      </c>
      <c r="S13" s="60">
        <v>4</v>
      </c>
      <c r="T13" s="60">
        <v>2</v>
      </c>
      <c r="U13" s="60">
        <v>5</v>
      </c>
      <c r="V13" s="60">
        <v>3</v>
      </c>
      <c r="W13" s="60">
        <v>4</v>
      </c>
      <c r="X13" s="60">
        <v>4</v>
      </c>
      <c r="Y13" s="60">
        <v>4</v>
      </c>
      <c r="Z13" s="60">
        <v>5</v>
      </c>
    </row>
    <row r="14" spans="1:27">
      <c r="A14" s="60"/>
      <c r="B14" s="60"/>
      <c r="C14" s="60"/>
      <c r="D14" s="60"/>
      <c r="E14" s="60"/>
      <c r="F14" s="60"/>
      <c r="G14" s="60"/>
      <c r="H14" s="60"/>
      <c r="I14" s="60"/>
      <c r="J14" s="60"/>
      <c r="K14" s="60"/>
      <c r="L14" s="60"/>
      <c r="M14" s="60"/>
      <c r="N14" s="60"/>
      <c r="O14" s="60"/>
      <c r="P14" s="60"/>
      <c r="Q14" s="60"/>
      <c r="R14" s="60"/>
      <c r="S14" s="60"/>
      <c r="T14" s="60"/>
      <c r="U14" s="60"/>
      <c r="V14" s="60"/>
      <c r="W14" s="60"/>
      <c r="X14" s="60"/>
      <c r="Y14" s="60"/>
      <c r="Z14" s="60"/>
    </row>
    <row r="15" spans="1:27">
      <c r="A15" s="60"/>
      <c r="B15" s="60"/>
      <c r="C15" s="60"/>
      <c r="D15" s="60"/>
      <c r="E15" s="60"/>
      <c r="F15" s="60"/>
      <c r="G15" s="60"/>
      <c r="H15" s="60"/>
      <c r="I15" s="60"/>
      <c r="J15" s="60"/>
      <c r="K15" s="60"/>
      <c r="L15" s="60"/>
      <c r="M15" s="60"/>
      <c r="N15" s="60"/>
      <c r="O15" s="60"/>
      <c r="P15" s="60"/>
      <c r="Q15" s="60"/>
      <c r="R15" s="60"/>
      <c r="S15" s="60"/>
      <c r="T15" s="60"/>
      <c r="U15" s="60"/>
      <c r="V15" s="60"/>
      <c r="W15" s="60"/>
      <c r="X15" s="60"/>
      <c r="Y15" s="60"/>
      <c r="Z15" s="60"/>
    </row>
    <row r="16" spans="1:27">
      <c r="A16" s="60"/>
      <c r="B16" s="60"/>
      <c r="C16" s="60"/>
      <c r="D16" s="60"/>
      <c r="E16" s="60"/>
      <c r="F16" s="60"/>
      <c r="G16" s="60"/>
      <c r="H16" s="60"/>
      <c r="I16" s="60"/>
      <c r="J16" s="60"/>
      <c r="K16" s="60"/>
      <c r="L16" s="60"/>
      <c r="M16" s="60"/>
      <c r="N16" s="60"/>
      <c r="O16" s="60"/>
      <c r="P16" s="60"/>
      <c r="Q16" s="60"/>
      <c r="R16" s="60"/>
      <c r="S16" s="60"/>
      <c r="T16" s="60"/>
      <c r="U16" s="60"/>
      <c r="V16" s="60"/>
      <c r="W16" s="60"/>
      <c r="X16" s="60"/>
      <c r="Y16" s="60"/>
      <c r="Z16" s="60"/>
    </row>
    <row r="17" spans="1:26">
      <c r="A17" s="60"/>
      <c r="B17" s="60"/>
      <c r="C17" s="60"/>
      <c r="D17" s="60"/>
      <c r="E17" s="60"/>
      <c r="F17" s="60"/>
      <c r="G17" s="60"/>
      <c r="H17" s="60"/>
      <c r="I17" s="60"/>
      <c r="J17" s="60"/>
      <c r="K17" s="60"/>
      <c r="L17" s="60"/>
      <c r="M17" s="60"/>
      <c r="N17" s="60"/>
      <c r="O17" s="60"/>
      <c r="P17" s="60"/>
      <c r="Q17" s="60"/>
      <c r="R17" s="60"/>
      <c r="S17" s="60"/>
      <c r="T17" s="60"/>
      <c r="U17" s="60"/>
      <c r="V17" s="60"/>
      <c r="W17" s="60"/>
      <c r="X17" s="60"/>
      <c r="Y17" s="60"/>
      <c r="Z17" s="60"/>
    </row>
    <row r="18" spans="1:26">
      <c r="A18" s="60"/>
      <c r="B18" s="60"/>
      <c r="C18" s="60"/>
      <c r="D18" s="60"/>
      <c r="E18" s="60"/>
      <c r="F18" s="60"/>
      <c r="G18" s="60"/>
      <c r="H18" s="60"/>
      <c r="I18" s="60"/>
      <c r="J18" s="60"/>
      <c r="K18" s="60"/>
      <c r="L18" s="60"/>
      <c r="M18" s="60"/>
      <c r="N18" s="60"/>
      <c r="O18" s="60"/>
      <c r="P18" s="60"/>
      <c r="Q18" s="60"/>
      <c r="R18" s="60"/>
      <c r="S18" s="60"/>
      <c r="T18" s="60"/>
      <c r="U18" s="60"/>
      <c r="V18" s="60"/>
      <c r="W18" s="60"/>
      <c r="X18" s="60"/>
      <c r="Y18" s="60"/>
      <c r="Z18" s="60"/>
    </row>
    <row r="19" spans="1:26">
      <c r="A19" s="60"/>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c r="A20" s="60"/>
      <c r="B20" s="60"/>
      <c r="C20" s="60"/>
      <c r="D20" s="60"/>
      <c r="E20" s="60"/>
      <c r="F20" s="60"/>
      <c r="G20" s="60"/>
      <c r="H20" s="60"/>
      <c r="I20" s="60"/>
      <c r="J20" s="60"/>
      <c r="K20" s="60"/>
      <c r="L20" s="60"/>
      <c r="M20" s="60"/>
      <c r="N20" s="60"/>
      <c r="O20" s="60"/>
      <c r="P20" s="60"/>
      <c r="Q20" s="60"/>
      <c r="R20" s="60"/>
      <c r="S20" s="60"/>
      <c r="T20" s="60"/>
      <c r="U20" s="60"/>
      <c r="V20" s="60"/>
      <c r="W20" s="60"/>
      <c r="X20" s="60"/>
      <c r="Y20" s="60"/>
      <c r="Z20" s="60"/>
    </row>
    <row r="21" spans="1:26">
      <c r="A21" s="60"/>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spans="1:26">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row>
    <row r="23" spans="1:26">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1005" s="14" customFormat="1"/>
    <row r="1006" s="14" customFormat="1"/>
    <row r="1007" s="14" customFormat="1"/>
    <row r="1008" s="14" customFormat="1"/>
    <row r="1009" s="14" customFormat="1"/>
    <row r="1010" s="14" customFormat="1"/>
    <row r="1011" s="14" customFormat="1"/>
    <row r="1012" s="14" customFormat="1"/>
    <row r="1013" s="14" customFormat="1"/>
    <row r="1014" s="14" customFormat="1"/>
    <row r="1015" s="14" customFormat="1"/>
    <row r="1016" s="14" customFormat="1"/>
    <row r="1017" s="14" customFormat="1"/>
    <row r="1018" s="14" customFormat="1"/>
    <row r="1019" s="14" customFormat="1"/>
    <row r="1020" s="14" customFormat="1"/>
    <row r="1021" s="14" customFormat="1"/>
    <row r="1022" s="14" customFormat="1"/>
    <row r="1023" s="14" customFormat="1"/>
    <row r="1024" s="14" customFormat="1"/>
    <row r="1025" s="14" customFormat="1"/>
    <row r="1026" s="14" customFormat="1"/>
    <row r="1027" s="14" customFormat="1"/>
    <row r="1028" s="14" customFormat="1"/>
    <row r="1029" s="14" customFormat="1"/>
    <row r="1030" s="14" customFormat="1"/>
    <row r="1031" s="14" customFormat="1"/>
    <row r="1032" s="14" customFormat="1"/>
    <row r="1033" s="14" customFormat="1"/>
    <row r="1034" s="14" customFormat="1"/>
    <row r="1035" s="14" customFormat="1"/>
    <row r="1036" s="14" customFormat="1"/>
    <row r="1037" s="14" customFormat="1"/>
    <row r="1038" s="14" customFormat="1"/>
    <row r="1039" s="14" customFormat="1"/>
    <row r="1040" s="14" customFormat="1"/>
    <row r="1041" s="14" customFormat="1"/>
    <row r="1042" s="14" customFormat="1"/>
    <row r="1043" s="14" customFormat="1"/>
    <row r="1044" s="14" customFormat="1"/>
    <row r="1045" s="14" customFormat="1"/>
    <row r="1046" s="14" customFormat="1"/>
    <row r="1047" s="14" customFormat="1"/>
    <row r="1048" s="14" customFormat="1"/>
    <row r="1049" s="14" customFormat="1"/>
    <row r="1050" s="14" customFormat="1"/>
    <row r="1051" s="14" customFormat="1"/>
    <row r="1052" s="14" customFormat="1"/>
    <row r="1053" s="14" customFormat="1"/>
    <row r="1054" s="14" customFormat="1"/>
    <row r="1055" s="14" customFormat="1"/>
    <row r="1056" s="14" customFormat="1"/>
    <row r="1057" s="14" customFormat="1"/>
    <row r="1058" s="14" customFormat="1"/>
    <row r="1059" s="14" customFormat="1"/>
    <row r="1060" s="14" customFormat="1"/>
    <row r="1061" s="14" customFormat="1"/>
    <row r="1062" s="14" customFormat="1"/>
    <row r="1063" s="14" customFormat="1"/>
    <row r="1064" s="14" customFormat="1"/>
    <row r="1065" s="14" customFormat="1"/>
    <row r="1066" s="14" customFormat="1"/>
    <row r="1067" s="14" customFormat="1"/>
    <row r="1068" s="14" customFormat="1"/>
    <row r="1069" s="14" customFormat="1"/>
    <row r="1070" s="14" customFormat="1"/>
    <row r="1071" s="14" customFormat="1"/>
    <row r="1072" s="14" customFormat="1"/>
    <row r="1073" s="14" customFormat="1"/>
    <row r="1074" s="14" customFormat="1"/>
    <row r="1075" s="14" customFormat="1"/>
    <row r="1076" s="14" customFormat="1"/>
    <row r="1077" s="14" customFormat="1"/>
    <row r="1078" s="14" customFormat="1"/>
    <row r="1079" s="14" customFormat="1"/>
    <row r="1080" s="14" customFormat="1"/>
    <row r="1081" s="14" customFormat="1"/>
    <row r="1082" s="14" customFormat="1"/>
    <row r="1083" s="14" customFormat="1"/>
    <row r="1084" s="14" customFormat="1"/>
    <row r="1085" s="14" customFormat="1"/>
    <row r="1086" s="14" customFormat="1"/>
    <row r="1087" s="14" customFormat="1"/>
    <row r="1088" s="14" customFormat="1"/>
    <row r="1089" s="14" customFormat="1"/>
    <row r="1090" s="14" customFormat="1"/>
    <row r="1091" s="14" customFormat="1"/>
    <row r="1092" s="14" customFormat="1"/>
    <row r="1093" s="14" customFormat="1"/>
    <row r="1094" s="14" customFormat="1"/>
    <row r="1095" s="14" customFormat="1"/>
    <row r="1096" s="14" customFormat="1"/>
    <row r="1097" s="14" customFormat="1"/>
    <row r="1098" s="14" customFormat="1"/>
    <row r="1099" s="14" customFormat="1"/>
    <row r="1100" s="14" customFormat="1"/>
    <row r="1101" s="14" customFormat="1"/>
    <row r="1102" s="14" customFormat="1"/>
    <row r="1103" s="14" customFormat="1"/>
    <row r="1104" s="14" customFormat="1"/>
    <row r="1105" s="14" customFormat="1"/>
    <row r="1106" s="14" customFormat="1"/>
    <row r="1107" s="14" customFormat="1"/>
    <row r="1108" s="14" customFormat="1"/>
    <row r="1109" s="14" customFormat="1"/>
    <row r="1110" s="14" customFormat="1"/>
    <row r="1111" s="14" customFormat="1"/>
    <row r="1112" s="14" customFormat="1"/>
    <row r="1113" s="14" customFormat="1"/>
    <row r="1114" s="14" customFormat="1"/>
    <row r="1115" s="14" customFormat="1"/>
    <row r="1116" s="14" customFormat="1"/>
    <row r="1117" s="14" customFormat="1"/>
    <row r="1118" s="14" customFormat="1"/>
    <row r="1119" s="14" customFormat="1"/>
    <row r="1120" s="14" customFormat="1"/>
    <row r="1121" s="14" customFormat="1"/>
    <row r="1122" s="14" customFormat="1"/>
    <row r="1123" s="14" customFormat="1"/>
    <row r="1124" s="14" customFormat="1"/>
    <row r="1125" s="14" customFormat="1"/>
    <row r="1126" s="14" customFormat="1"/>
    <row r="1127" s="14" customFormat="1"/>
    <row r="1128" s="14" customFormat="1"/>
    <row r="1129" s="14" customFormat="1"/>
    <row r="1130" s="14" customFormat="1"/>
    <row r="1131" s="14" customFormat="1"/>
    <row r="1132" s="14" customFormat="1"/>
    <row r="1133" s="14" customFormat="1"/>
    <row r="1134" s="14" customFormat="1"/>
    <row r="1135" s="14" customFormat="1"/>
    <row r="1136" s="14" customFormat="1"/>
    <row r="1137" s="14" customFormat="1"/>
    <row r="1138" s="14" customFormat="1"/>
    <row r="1139" s="14" customFormat="1"/>
    <row r="1140" s="14" customFormat="1"/>
    <row r="1141" s="14" customFormat="1"/>
    <row r="1142" s="14" customFormat="1"/>
    <row r="1143" s="14" customFormat="1"/>
    <row r="1144" s="14" customFormat="1"/>
    <row r="1145" s="14" customFormat="1"/>
    <row r="1146" s="14" customFormat="1"/>
    <row r="1147" s="14" customFormat="1"/>
    <row r="1148" s="14" customFormat="1"/>
    <row r="1149" s="14" customFormat="1"/>
    <row r="1150" s="14" customFormat="1"/>
    <row r="1151" s="14" customFormat="1"/>
    <row r="1152" s="14" customFormat="1"/>
    <row r="1153" s="14" customFormat="1"/>
    <row r="1154" s="14" customFormat="1"/>
    <row r="1155" s="14" customFormat="1"/>
    <row r="1156" s="14" customFormat="1"/>
    <row r="1157" s="14" customFormat="1"/>
    <row r="1158" s="14" customFormat="1"/>
    <row r="1159" s="14" customFormat="1"/>
    <row r="1160" s="14" customFormat="1"/>
    <row r="1161" s="14" customFormat="1"/>
    <row r="1162" s="14" customFormat="1"/>
    <row r="1163" s="14" customFormat="1"/>
    <row r="1164" s="14" customFormat="1"/>
    <row r="1165" s="14" customFormat="1"/>
    <row r="1166" s="14" customFormat="1"/>
    <row r="1167" s="14" customFormat="1"/>
    <row r="1168" s="14" customFormat="1"/>
    <row r="1169" s="14" customFormat="1"/>
    <row r="1170" s="14" customFormat="1"/>
    <row r="1171" s="14" customFormat="1"/>
    <row r="1172" s="14" customFormat="1"/>
    <row r="1173" s="14" customFormat="1"/>
    <row r="1174" s="14" customFormat="1"/>
    <row r="1175" s="14" customFormat="1"/>
    <row r="1176" s="14" customFormat="1"/>
    <row r="1177" s="14" customFormat="1"/>
    <row r="1178" s="14" customFormat="1"/>
    <row r="1179" s="14" customFormat="1"/>
    <row r="1180" s="14" customFormat="1"/>
    <row r="1181" s="14" customFormat="1"/>
    <row r="1182" s="14" customFormat="1"/>
    <row r="1183" s="14" customFormat="1"/>
    <row r="1184" s="14" customFormat="1"/>
    <row r="1185" s="14" customFormat="1"/>
    <row r="1186" s="14" customFormat="1"/>
    <row r="1187" s="14" customFormat="1"/>
    <row r="1188" s="14" customFormat="1"/>
    <row r="1189" s="14" customFormat="1"/>
    <row r="1190" s="14" customFormat="1"/>
    <row r="1191" s="14" customFormat="1"/>
    <row r="1192" s="14" customFormat="1"/>
    <row r="1193" s="14" customFormat="1"/>
    <row r="1194" s="14" customFormat="1"/>
    <row r="1195" s="14" customFormat="1"/>
    <row r="1196" s="14" customFormat="1"/>
    <row r="1197" s="14" customFormat="1"/>
    <row r="1198" s="14" customFormat="1"/>
    <row r="1199" s="14" customFormat="1"/>
    <row r="1200" s="14" customFormat="1"/>
    <row r="1201" s="14" customFormat="1"/>
    <row r="1202" s="14" customFormat="1"/>
    <row r="1203" s="14" customFormat="1"/>
    <row r="1204" s="14" customFormat="1"/>
    <row r="1205" s="14" customFormat="1"/>
    <row r="1206" s="14" customFormat="1"/>
    <row r="1207" s="14" customFormat="1"/>
    <row r="1208" s="14" customFormat="1"/>
    <row r="1209" s="14" customFormat="1"/>
    <row r="1210" s="14" customFormat="1"/>
    <row r="1211" s="14" customFormat="1"/>
    <row r="1212" s="14" customFormat="1"/>
    <row r="1213" s="14" customFormat="1"/>
    <row r="1214" s="14" customFormat="1"/>
    <row r="1215" s="14" customFormat="1"/>
    <row r="1216" s="14" customFormat="1"/>
    <row r="1217" s="14" customFormat="1"/>
    <row r="1218" s="14" customFormat="1"/>
    <row r="1219" s="14" customFormat="1"/>
    <row r="1220" s="14" customFormat="1"/>
    <row r="1221" s="14" customFormat="1"/>
    <row r="1222" s="14" customFormat="1"/>
    <row r="1223" s="14" customFormat="1"/>
    <row r="1224" s="14" customFormat="1"/>
    <row r="1225" s="14" customFormat="1"/>
    <row r="1226" s="14" customFormat="1"/>
    <row r="1227" s="14" customFormat="1"/>
    <row r="1228" s="14" customFormat="1"/>
    <row r="1229" s="14" customFormat="1"/>
    <row r="1230" s="14" customFormat="1"/>
    <row r="1231" s="14" customFormat="1"/>
    <row r="1232" s="14" customFormat="1"/>
    <row r="1233" s="14" customFormat="1"/>
    <row r="1234" s="14" customFormat="1"/>
    <row r="1235" s="14" customFormat="1"/>
    <row r="1236" s="14" customFormat="1"/>
    <row r="1237" s="14" customFormat="1"/>
    <row r="1238" s="14" customFormat="1"/>
    <row r="1239" s="14" customFormat="1"/>
    <row r="1240" s="14" customFormat="1"/>
    <row r="1241" s="14" customFormat="1"/>
    <row r="1242" s="14" customFormat="1"/>
    <row r="1243" s="14" customFormat="1"/>
    <row r="1244" s="14" customFormat="1"/>
    <row r="1245" s="14" customFormat="1"/>
    <row r="1246" s="14" customFormat="1"/>
    <row r="1247" s="14" customFormat="1"/>
    <row r="1248" s="14" customFormat="1"/>
    <row r="1249" s="14" customFormat="1"/>
    <row r="1250" s="14" customFormat="1"/>
    <row r="1251" s="14" customFormat="1"/>
    <row r="1252" s="14" customFormat="1"/>
    <row r="1253" s="14" customFormat="1"/>
    <row r="1254" s="14" customFormat="1"/>
    <row r="1255" s="14" customFormat="1"/>
    <row r="1256" s="14" customFormat="1"/>
    <row r="1257" s="14" customFormat="1"/>
    <row r="1258" s="14" customFormat="1"/>
    <row r="1259" s="14" customFormat="1"/>
    <row r="1260" s="14" customFormat="1"/>
    <row r="1261" s="14" customFormat="1"/>
    <row r="1262" s="14" customFormat="1"/>
    <row r="1263" s="14" customFormat="1"/>
    <row r="1264" s="14" customFormat="1"/>
    <row r="1265" s="14" customFormat="1"/>
    <row r="1266" s="14" customFormat="1"/>
    <row r="1267" s="14" customFormat="1"/>
    <row r="1268" s="14" customFormat="1"/>
    <row r="1269" s="14" customFormat="1"/>
    <row r="1270" s="14" customFormat="1"/>
    <row r="1271" s="14" customFormat="1"/>
    <row r="1272" s="14" customFormat="1"/>
    <row r="1273" s="14" customFormat="1"/>
    <row r="1274" s="14" customFormat="1"/>
    <row r="1275" s="14" customFormat="1"/>
    <row r="1276" s="14" customFormat="1"/>
    <row r="1277" s="14" customFormat="1"/>
    <row r="1278" s="14" customFormat="1"/>
    <row r="1279" s="14" customFormat="1"/>
    <row r="1280" s="14" customFormat="1"/>
    <row r="1281" s="14" customFormat="1"/>
    <row r="1282" s="14" customFormat="1"/>
    <row r="1283" s="14" customFormat="1"/>
    <row r="1284" s="14" customFormat="1"/>
    <row r="1285" s="14" customFormat="1"/>
    <row r="1286" s="14" customFormat="1"/>
    <row r="1287" s="14" customFormat="1"/>
    <row r="1288" s="14" customFormat="1"/>
    <row r="1289" s="14" customFormat="1"/>
    <row r="1290" s="14" customFormat="1"/>
    <row r="1291" s="14" customFormat="1"/>
    <row r="1292" s="14" customFormat="1"/>
    <row r="1293" s="14" customFormat="1"/>
    <row r="1294" s="14" customFormat="1"/>
    <row r="1295" s="14" customFormat="1"/>
    <row r="1296" s="14" customFormat="1"/>
    <row r="1297" s="14" customFormat="1"/>
    <row r="1298" s="14" customFormat="1"/>
    <row r="1299" s="14" customFormat="1"/>
    <row r="1300" s="14" customFormat="1"/>
    <row r="1301" s="14" customFormat="1"/>
    <row r="1302" s="14" customFormat="1"/>
    <row r="1303" s="14" customFormat="1"/>
    <row r="1304" s="14" customFormat="1"/>
    <row r="1305" s="14" customFormat="1"/>
    <row r="1306" s="14" customFormat="1"/>
    <row r="1307" s="14" customFormat="1"/>
    <row r="1308" s="14" customFormat="1"/>
    <row r="1309" s="14" customFormat="1"/>
    <row r="1310" s="14" customFormat="1"/>
    <row r="1311" s="14" customFormat="1"/>
    <row r="1312" s="14" customFormat="1"/>
    <row r="1313" s="14" customFormat="1"/>
    <row r="1314" s="14" customFormat="1"/>
    <row r="1315" s="14" customFormat="1"/>
    <row r="1316" s="14" customFormat="1"/>
    <row r="1317" s="14" customFormat="1"/>
    <row r="1318" s="14" customFormat="1"/>
    <row r="1319" s="14" customFormat="1"/>
    <row r="1320" s="14" customFormat="1"/>
    <row r="1321" s="14" customFormat="1"/>
    <row r="1322" s="14" customFormat="1"/>
    <row r="1323" s="14" customFormat="1"/>
    <row r="1324" s="14" customFormat="1"/>
    <row r="1325" s="14" customFormat="1"/>
    <row r="1326" s="14" customFormat="1"/>
    <row r="1327" s="14" customFormat="1"/>
    <row r="1328" s="14" customFormat="1"/>
    <row r="1329" s="14" customFormat="1"/>
    <row r="1330" s="14" customFormat="1"/>
    <row r="1331" s="14" customFormat="1"/>
    <row r="1332" s="14" customFormat="1"/>
    <row r="1333" s="14" customFormat="1"/>
    <row r="1334" s="14" customFormat="1"/>
    <row r="1335" s="14" customFormat="1"/>
    <row r="1336" s="14" customFormat="1"/>
    <row r="1337" s="14" customFormat="1"/>
    <row r="1338" s="14" customFormat="1"/>
    <row r="1339" s="14" customFormat="1"/>
    <row r="1340" s="14" customFormat="1"/>
    <row r="1341" s="14" customFormat="1"/>
    <row r="1342" s="14" customFormat="1"/>
    <row r="1343" s="14" customFormat="1"/>
    <row r="1344" s="14" customFormat="1"/>
    <row r="1345" s="14" customFormat="1"/>
    <row r="1346" s="14" customFormat="1"/>
    <row r="1347" s="14" customFormat="1"/>
    <row r="1348" s="14" customFormat="1"/>
    <row r="1349" s="14" customFormat="1"/>
    <row r="1350" s="14" customFormat="1"/>
    <row r="1351" s="14" customFormat="1"/>
    <row r="1352" s="14" customFormat="1"/>
    <row r="1353" s="14" customFormat="1"/>
    <row r="1354" s="14" customFormat="1"/>
    <row r="1355" s="14" customFormat="1"/>
    <row r="1356" s="14" customFormat="1"/>
    <row r="1357" s="14" customFormat="1"/>
    <row r="1358" s="14" customFormat="1"/>
    <row r="1359" s="14" customFormat="1"/>
    <row r="1360" s="14" customFormat="1"/>
    <row r="1361" s="14" customFormat="1"/>
    <row r="1362" s="14" customFormat="1"/>
    <row r="1363" s="14" customFormat="1"/>
    <row r="1364" s="14" customFormat="1"/>
    <row r="1365" s="14" customFormat="1"/>
    <row r="1366" s="14" customFormat="1"/>
    <row r="1367" s="14" customFormat="1"/>
    <row r="1368" s="14" customFormat="1"/>
    <row r="1369" s="14" customFormat="1"/>
    <row r="1370" s="14" customFormat="1"/>
    <row r="1371" s="14" customFormat="1"/>
    <row r="1372" s="14" customFormat="1"/>
    <row r="1373" s="14" customFormat="1"/>
    <row r="1374" s="14" customFormat="1"/>
    <row r="1375" s="14" customFormat="1"/>
    <row r="1376" s="14" customFormat="1"/>
    <row r="1377" s="14" customFormat="1"/>
    <row r="1378" s="14" customFormat="1"/>
    <row r="1379" s="14" customFormat="1"/>
    <row r="1380" s="14" customFormat="1"/>
    <row r="1381" s="14" customFormat="1"/>
    <row r="1382" s="14" customFormat="1"/>
    <row r="1383" s="14" customFormat="1"/>
    <row r="1384" s="14" customFormat="1"/>
    <row r="1385" s="14" customFormat="1"/>
    <row r="1386" s="14" customFormat="1"/>
    <row r="1387" s="14" customFormat="1"/>
    <row r="1388" s="14" customFormat="1"/>
    <row r="1389" s="14" customFormat="1"/>
    <row r="1390" s="14" customFormat="1"/>
    <row r="1391" s="14" customFormat="1"/>
    <row r="1392" s="14" customFormat="1"/>
    <row r="1393" s="14" customFormat="1"/>
    <row r="1394" s="14" customFormat="1"/>
    <row r="1395" s="14" customFormat="1"/>
    <row r="1396" s="14" customFormat="1"/>
    <row r="1397" s="14" customFormat="1"/>
    <row r="1398" s="14" customFormat="1"/>
    <row r="1399" s="14" customFormat="1"/>
    <row r="1400" s="14" customFormat="1"/>
    <row r="1401" s="14" customFormat="1"/>
    <row r="1402" s="14" customFormat="1"/>
    <row r="1403" s="14" customFormat="1"/>
    <row r="1404" s="14" customFormat="1"/>
    <row r="1405" s="14" customFormat="1"/>
    <row r="1406" s="14" customFormat="1"/>
    <row r="1407" s="14" customFormat="1"/>
    <row r="1408" s="14" customFormat="1"/>
    <row r="1409" s="14" customFormat="1"/>
    <row r="1410" s="14" customFormat="1"/>
    <row r="1411" s="14" customFormat="1"/>
    <row r="1412" s="14" customFormat="1"/>
    <row r="1413" s="14" customFormat="1"/>
    <row r="1414" s="14" customFormat="1"/>
    <row r="1415" s="14" customFormat="1"/>
    <row r="1416" s="14" customFormat="1"/>
    <row r="1417" s="14" customFormat="1"/>
    <row r="1418" s="14" customFormat="1"/>
    <row r="1419" s="14" customFormat="1"/>
    <row r="1420" s="14" customFormat="1"/>
    <row r="1421" s="14" customFormat="1"/>
    <row r="1422" s="14" customFormat="1"/>
    <row r="1423" s="14" customFormat="1"/>
    <row r="1424" s="14" customFormat="1"/>
    <row r="1425" s="14" customFormat="1"/>
    <row r="1426" s="14" customFormat="1"/>
    <row r="1427" s="14" customFormat="1"/>
    <row r="1428" s="14" customFormat="1"/>
    <row r="1429" s="14" customFormat="1"/>
    <row r="1430" s="14" customFormat="1"/>
    <row r="1431" s="14" customFormat="1"/>
    <row r="1432" s="14" customFormat="1"/>
    <row r="1433" s="14" customFormat="1"/>
    <row r="1434" s="14" customFormat="1"/>
    <row r="1435" s="14" customFormat="1"/>
    <row r="1436" s="14" customFormat="1"/>
    <row r="1437" s="14" customFormat="1"/>
    <row r="1438" s="14" customFormat="1"/>
    <row r="1439" s="14" customFormat="1"/>
    <row r="1440" s="14" customFormat="1"/>
    <row r="1441" s="14" customFormat="1"/>
    <row r="1442" s="14" customFormat="1"/>
    <row r="1443" s="14" customFormat="1"/>
    <row r="1444" s="14" customFormat="1"/>
    <row r="1445" s="14" customFormat="1"/>
    <row r="1446" s="14" customFormat="1"/>
    <row r="1447" s="14" customFormat="1"/>
    <row r="1448" s="14" customFormat="1"/>
    <row r="1449" s="14" customFormat="1"/>
    <row r="1450" s="14" customFormat="1"/>
    <row r="1451" s="14" customFormat="1"/>
    <row r="1452" s="14" customFormat="1"/>
    <row r="1453" s="14" customFormat="1"/>
    <row r="1454" s="14" customFormat="1"/>
    <row r="1455" s="14" customFormat="1"/>
    <row r="1456" s="14" customFormat="1"/>
    <row r="1457" s="14" customFormat="1"/>
    <row r="1458" s="14" customFormat="1"/>
    <row r="1459" s="14" customFormat="1"/>
    <row r="1460" s="14" customFormat="1"/>
    <row r="1461" s="14" customFormat="1"/>
    <row r="1462" s="14" customFormat="1"/>
    <row r="1463" s="14" customFormat="1"/>
    <row r="1464" s="14" customFormat="1"/>
    <row r="1465" s="14" customFormat="1"/>
    <row r="1466" s="14" customFormat="1"/>
    <row r="1467" s="14" customFormat="1"/>
    <row r="1468" s="14" customFormat="1"/>
    <row r="1469" s="14" customFormat="1"/>
    <row r="1470" s="14" customFormat="1"/>
    <row r="1471" s="14" customFormat="1"/>
    <row r="1472" s="14" customFormat="1"/>
    <row r="1473" s="14" customFormat="1"/>
    <row r="1474" s="14" customFormat="1"/>
    <row r="1475" s="14" customFormat="1"/>
    <row r="1476" s="14" customFormat="1"/>
    <row r="1477" s="14" customFormat="1"/>
    <row r="1478" s="14" customFormat="1"/>
    <row r="1479" s="14" customFormat="1"/>
    <row r="1480" s="14" customFormat="1"/>
    <row r="1481" s="14" customFormat="1"/>
    <row r="1482" s="14" customFormat="1"/>
    <row r="1483" s="14" customFormat="1"/>
    <row r="1484" s="14" customFormat="1"/>
    <row r="1485" s="14" customFormat="1"/>
    <row r="1486" s="14" customFormat="1"/>
    <row r="1487" s="14" customFormat="1"/>
    <row r="1488" s="14" customFormat="1"/>
    <row r="1489" s="14" customFormat="1"/>
    <row r="1490" s="14" customFormat="1"/>
    <row r="1491" s="14" customFormat="1"/>
    <row r="1492" s="14" customFormat="1"/>
    <row r="1493" s="14" customFormat="1"/>
    <row r="1494" s="14" customFormat="1"/>
    <row r="1495" s="14" customFormat="1"/>
    <row r="1496" s="14" customFormat="1"/>
    <row r="1497" s="14" customFormat="1"/>
    <row r="1498" s="14" customFormat="1"/>
    <row r="1499" s="14" customFormat="1"/>
    <row r="1500" s="14" customFormat="1"/>
    <row r="1501" s="14" customFormat="1"/>
    <row r="1502" s="14" customFormat="1"/>
    <row r="1503" s="14" customFormat="1"/>
    <row r="1504" s="14" customFormat="1"/>
    <row r="1505" s="14" customFormat="1"/>
    <row r="1506" s="14" customFormat="1"/>
    <row r="1507" s="14" customFormat="1"/>
    <row r="1508" s="14" customFormat="1"/>
    <row r="1509" s="14" customFormat="1"/>
    <row r="1510" s="14" customFormat="1"/>
    <row r="1511" s="14" customFormat="1"/>
    <row r="1512" s="14" customFormat="1"/>
    <row r="1513" s="14" customFormat="1"/>
    <row r="1514" s="14" customFormat="1"/>
    <row r="1515" s="14" customFormat="1"/>
    <row r="1516" s="14" customFormat="1"/>
    <row r="1517" s="14" customFormat="1"/>
    <row r="1518" s="14" customFormat="1"/>
    <row r="1519" s="14" customFormat="1"/>
    <row r="1520" s="14" customFormat="1"/>
    <row r="1521" s="14" customFormat="1"/>
    <row r="1522" s="14" customFormat="1"/>
    <row r="1523" s="14" customFormat="1"/>
    <row r="1524" s="14" customFormat="1"/>
    <row r="1525" s="14" customFormat="1"/>
    <row r="1526" s="14" customFormat="1"/>
    <row r="1527" s="14" customFormat="1"/>
    <row r="1528" s="14" customFormat="1"/>
    <row r="1529" s="14" customFormat="1"/>
    <row r="1530" s="14" customFormat="1"/>
    <row r="1531" s="14" customFormat="1"/>
    <row r="1532" s="14" customFormat="1"/>
    <row r="1533" s="14" customFormat="1"/>
    <row r="1534" s="14" customFormat="1"/>
    <row r="1535" s="14" customFormat="1"/>
    <row r="1536" s="14" customFormat="1"/>
    <row r="1537" s="14" customFormat="1"/>
    <row r="1538" s="14" customFormat="1"/>
    <row r="1539" s="14" customFormat="1"/>
    <row r="1540" s="14" customFormat="1"/>
    <row r="1541" s="14" customFormat="1"/>
    <row r="1542" s="14" customFormat="1"/>
    <row r="1543" s="14" customFormat="1"/>
    <row r="1544" s="14" customFormat="1"/>
    <row r="1545" s="14" customFormat="1"/>
    <row r="1546" s="14" customFormat="1"/>
    <row r="1547" s="14" customFormat="1"/>
    <row r="1548" s="14" customFormat="1"/>
    <row r="1549" s="14" customFormat="1"/>
    <row r="1550" s="14" customFormat="1"/>
    <row r="1551" s="14" customFormat="1"/>
    <row r="1552" s="14" customFormat="1"/>
    <row r="1553" s="14" customFormat="1"/>
    <row r="1554" s="14" customFormat="1"/>
    <row r="1555" s="14" customFormat="1"/>
    <row r="1556" s="14" customFormat="1"/>
    <row r="1557" s="14" customFormat="1"/>
    <row r="1558" s="14" customFormat="1"/>
    <row r="1559" s="14" customFormat="1"/>
    <row r="1560" s="14" customFormat="1"/>
    <row r="1561" s="14" customFormat="1"/>
    <row r="1562" s="14" customFormat="1"/>
    <row r="1563" s="14" customFormat="1"/>
    <row r="1564" s="14" customFormat="1"/>
    <row r="1565" s="14" customFormat="1"/>
    <row r="1566" s="14" customFormat="1"/>
    <row r="1567" s="14" customFormat="1"/>
    <row r="1568" s="14" customFormat="1"/>
    <row r="1569" s="14" customFormat="1"/>
    <row r="1570" s="14" customFormat="1"/>
    <row r="1571" s="14" customFormat="1"/>
    <row r="1572" s="14" customFormat="1"/>
    <row r="1573" s="14" customFormat="1"/>
    <row r="1574" s="14" customFormat="1"/>
    <row r="1575" s="14" customFormat="1"/>
    <row r="1576" s="14" customFormat="1"/>
    <row r="1577" s="14" customFormat="1"/>
    <row r="1578" s="14" customFormat="1"/>
    <row r="1579" s="14" customFormat="1"/>
    <row r="1580" s="14" customFormat="1"/>
    <row r="1581" s="14" customFormat="1"/>
    <row r="1582" s="14" customFormat="1"/>
    <row r="1583" s="14" customFormat="1"/>
    <row r="1584" s="14" customFormat="1"/>
    <row r="1585" s="14" customFormat="1"/>
    <row r="1586" s="14" customFormat="1"/>
    <row r="1587" s="14" customFormat="1"/>
    <row r="1588" s="14" customFormat="1"/>
    <row r="1589" s="14" customFormat="1"/>
    <row r="1590" s="14" customFormat="1"/>
    <row r="1591" s="14" customFormat="1"/>
    <row r="1592" s="14" customFormat="1"/>
    <row r="1593" s="14" customFormat="1"/>
    <row r="1594" s="14" customFormat="1"/>
    <row r="1595" s="14" customFormat="1"/>
    <row r="1596" s="14" customFormat="1"/>
    <row r="1597" s="14" customFormat="1"/>
    <row r="1598" s="14" customFormat="1"/>
    <row r="1599" s="14" customFormat="1"/>
    <row r="1600" s="14" customFormat="1"/>
    <row r="1601" s="14" customFormat="1"/>
    <row r="1602" s="14" customFormat="1"/>
    <row r="1603" s="14" customFormat="1"/>
    <row r="1604" s="14" customFormat="1"/>
    <row r="1605" s="14" customFormat="1"/>
    <row r="1606" s="14" customFormat="1"/>
    <row r="1607" s="14" customFormat="1"/>
    <row r="1608" s="14" customFormat="1"/>
    <row r="1609" s="14" customFormat="1"/>
    <row r="1610" s="14" customFormat="1"/>
    <row r="1611" s="14" customFormat="1"/>
    <row r="1612" s="14" customFormat="1"/>
    <row r="1613" s="14" customFormat="1"/>
    <row r="1614" s="14" customFormat="1"/>
    <row r="1615" s="14" customFormat="1"/>
    <row r="1616" s="14" customFormat="1"/>
    <row r="1617" s="14" customFormat="1"/>
    <row r="1618" s="14" customFormat="1"/>
    <row r="1619" s="14" customFormat="1"/>
    <row r="1620" s="14" customFormat="1"/>
    <row r="1621" s="14" customFormat="1"/>
    <row r="1622" s="14" customFormat="1"/>
    <row r="1623" s="14" customFormat="1"/>
    <row r="1624" s="14" customFormat="1"/>
    <row r="1625" s="14" customFormat="1"/>
    <row r="1626" s="14" customFormat="1"/>
    <row r="1627" s="14" customFormat="1"/>
    <row r="1628" s="14" customFormat="1"/>
    <row r="1629" s="14" customFormat="1"/>
    <row r="1630" s="14" customFormat="1"/>
    <row r="1631" s="14" customFormat="1"/>
    <row r="1632" s="14" customFormat="1"/>
    <row r="1633" s="14" customFormat="1"/>
    <row r="1634" s="14" customFormat="1"/>
    <row r="1635" s="14" customFormat="1"/>
    <row r="1636" s="14" customFormat="1"/>
    <row r="1637" s="14" customFormat="1"/>
    <row r="1638" s="14" customFormat="1"/>
    <row r="1639" s="14" customFormat="1"/>
    <row r="1640" s="14" customFormat="1"/>
    <row r="1641" s="14" customFormat="1"/>
    <row r="1642" s="14" customFormat="1"/>
    <row r="1643" s="14" customFormat="1"/>
    <row r="1644" s="14" customFormat="1"/>
    <row r="1645" s="14" customFormat="1"/>
    <row r="1646" s="14" customFormat="1"/>
    <row r="1647" s="14" customFormat="1"/>
    <row r="1648" s="14" customFormat="1"/>
    <row r="1649" s="14" customFormat="1"/>
    <row r="1650" s="14" customFormat="1"/>
    <row r="1651" s="14" customFormat="1"/>
    <row r="1652" s="14" customFormat="1"/>
    <row r="1653" s="14" customFormat="1"/>
    <row r="1654" s="14" customFormat="1"/>
    <row r="1655" s="14" customFormat="1"/>
    <row r="1656" s="14" customFormat="1"/>
    <row r="1657" s="14" customFormat="1"/>
    <row r="1658" s="14" customFormat="1"/>
    <row r="1659" s="14" customFormat="1"/>
    <row r="1660" s="14" customFormat="1"/>
    <row r="1661" s="14" customFormat="1"/>
    <row r="1662" s="14" customFormat="1"/>
    <row r="1663" s="14" customFormat="1"/>
    <row r="1664" s="14" customFormat="1"/>
    <row r="1665" s="14" customFormat="1"/>
    <row r="1666" s="14" customFormat="1"/>
    <row r="1667" s="14" customFormat="1"/>
    <row r="1668" s="14" customFormat="1"/>
    <row r="1669" s="14" customFormat="1"/>
    <row r="1670" s="14" customFormat="1"/>
    <row r="1671" s="14" customFormat="1"/>
    <row r="1672" s="14" customFormat="1"/>
    <row r="1673" s="14" customFormat="1"/>
    <row r="1674" s="14" customFormat="1"/>
    <row r="1675" s="14" customFormat="1"/>
    <row r="1676" s="14" customFormat="1"/>
    <row r="1677" s="14" customFormat="1"/>
    <row r="1678" s="14" customFormat="1"/>
    <row r="1679" s="14" customFormat="1"/>
    <row r="1680" s="14" customFormat="1"/>
    <row r="1681" s="14" customFormat="1"/>
    <row r="1682" s="14" customFormat="1"/>
    <row r="1683" s="14" customFormat="1"/>
    <row r="1684" s="14" customFormat="1"/>
    <row r="1685" s="14" customFormat="1"/>
    <row r="1686" s="14" customFormat="1"/>
    <row r="1687" s="14" customFormat="1"/>
    <row r="1688" s="14" customFormat="1"/>
    <row r="1689" s="14" customFormat="1"/>
    <row r="1690" s="14" customFormat="1"/>
    <row r="1691" s="14" customFormat="1"/>
    <row r="1692" s="14" customFormat="1"/>
    <row r="1693" s="14" customFormat="1"/>
    <row r="1694" s="14" customFormat="1"/>
    <row r="1695" s="14" customFormat="1"/>
    <row r="1696" s="14" customFormat="1"/>
    <row r="1697" s="14" customFormat="1"/>
    <row r="1698" s="14" customFormat="1"/>
    <row r="1699" s="14" customFormat="1"/>
    <row r="1700" s="14" customFormat="1"/>
    <row r="1701" s="14" customFormat="1"/>
    <row r="1702" s="14" customFormat="1"/>
    <row r="1703" s="14" customFormat="1"/>
    <row r="1704" s="14" customFormat="1"/>
    <row r="1705" s="14" customFormat="1"/>
    <row r="1706" s="14" customFormat="1"/>
    <row r="1707" s="14" customFormat="1"/>
    <row r="1708" s="14" customFormat="1"/>
    <row r="1709" s="14" customFormat="1"/>
    <row r="1710" s="14" customFormat="1"/>
    <row r="1711" s="14" customFormat="1"/>
    <row r="1712" s="14" customFormat="1"/>
    <row r="1713" s="14" customFormat="1"/>
    <row r="1714" s="14" customFormat="1"/>
    <row r="1715" s="14" customFormat="1"/>
    <row r="1716" s="14" customFormat="1"/>
    <row r="1717" s="14" customFormat="1"/>
    <row r="1718" s="14" customFormat="1"/>
    <row r="1719" s="14" customFormat="1"/>
    <row r="1720" s="14" customFormat="1"/>
    <row r="1721" s="14" customFormat="1"/>
    <row r="1722" s="14" customFormat="1"/>
    <row r="1723" s="14" customFormat="1"/>
    <row r="1724" s="14" customFormat="1"/>
    <row r="1725" s="14" customFormat="1"/>
    <row r="1726" s="14" customFormat="1"/>
    <row r="1727" s="14" customFormat="1"/>
    <row r="1728" s="14" customFormat="1"/>
    <row r="1729" s="14" customFormat="1"/>
    <row r="1730" s="14" customFormat="1"/>
    <row r="1731" s="14" customFormat="1"/>
    <row r="1732" s="14" customFormat="1"/>
    <row r="1733" s="14" customFormat="1"/>
    <row r="1734" s="14" customFormat="1"/>
    <row r="1735" s="14" customFormat="1"/>
    <row r="1736" s="14" customFormat="1"/>
    <row r="1737" s="14" customFormat="1"/>
    <row r="1738" s="14" customFormat="1"/>
    <row r="1739" s="14" customFormat="1"/>
    <row r="1740" s="14" customFormat="1"/>
    <row r="1741" s="14" customFormat="1"/>
    <row r="1742" s="14" customFormat="1"/>
    <row r="1743" s="14" customFormat="1"/>
    <row r="1744" s="14" customFormat="1"/>
    <row r="1745" s="14" customFormat="1"/>
    <row r="1746" s="14" customFormat="1"/>
    <row r="1747" s="14" customFormat="1"/>
    <row r="1748" s="14" customFormat="1"/>
    <row r="1749" s="14" customFormat="1"/>
    <row r="1750" s="14" customFormat="1"/>
    <row r="1751" s="14" customFormat="1"/>
    <row r="1752" s="14" customFormat="1"/>
    <row r="1753" s="14" customFormat="1"/>
    <row r="1754" s="14" customFormat="1"/>
    <row r="1755" s="14" customFormat="1"/>
    <row r="1756" s="14" customFormat="1"/>
    <row r="1757" s="14" customFormat="1"/>
    <row r="1758" s="14" customFormat="1"/>
    <row r="1759" s="14" customFormat="1"/>
    <row r="1760" s="14" customFormat="1"/>
    <row r="1761" s="14" customFormat="1"/>
    <row r="1762" s="14" customFormat="1"/>
    <row r="1763" s="14" customFormat="1"/>
    <row r="1764" s="14" customFormat="1"/>
    <row r="1765" s="14" customFormat="1"/>
    <row r="1766" s="14" customFormat="1"/>
    <row r="1767" s="14" customFormat="1"/>
    <row r="1768" s="14" customFormat="1"/>
    <row r="1769" s="14" customFormat="1"/>
    <row r="1770" s="14" customFormat="1"/>
    <row r="1771" s="14" customFormat="1"/>
    <row r="1772" s="14" customFormat="1"/>
    <row r="1773" s="14" customFormat="1"/>
    <row r="1774" s="14" customFormat="1"/>
    <row r="1775" s="14" customFormat="1"/>
    <row r="1776" s="14" customFormat="1"/>
    <row r="1777" s="14" customFormat="1"/>
    <row r="1778" s="14" customFormat="1"/>
    <row r="1779" s="14" customFormat="1"/>
    <row r="1780" s="14" customFormat="1"/>
    <row r="1781" s="14" customFormat="1"/>
    <row r="1782" s="14" customFormat="1"/>
    <row r="1783" s="14" customFormat="1"/>
    <row r="1784" s="14" customFormat="1"/>
    <row r="1785" s="14" customFormat="1"/>
    <row r="1786" s="14" customFormat="1"/>
    <row r="1787" s="14" customFormat="1"/>
    <row r="1788" s="14" customFormat="1"/>
    <row r="1789" s="14" customFormat="1"/>
    <row r="1790" s="14" customFormat="1"/>
    <row r="1791" s="14" customFormat="1"/>
    <row r="1792" s="14" customFormat="1"/>
    <row r="1793" s="14" customFormat="1"/>
    <row r="1794" s="14" customFormat="1"/>
    <row r="1795" s="14" customFormat="1"/>
    <row r="1796" s="14" customFormat="1"/>
    <row r="1797" s="14" customFormat="1"/>
    <row r="1798" s="14" customFormat="1"/>
    <row r="1799" s="14" customFormat="1"/>
    <row r="1800" s="14" customFormat="1"/>
    <row r="1801" s="14" customFormat="1"/>
    <row r="1802" s="14" customFormat="1"/>
    <row r="1803" s="14" customFormat="1"/>
    <row r="1804" s="14" customFormat="1"/>
    <row r="1805" s="14" customFormat="1"/>
    <row r="1806" s="14" customFormat="1"/>
    <row r="1807" s="14" customFormat="1"/>
    <row r="1808" s="14" customFormat="1"/>
    <row r="1809" s="14" customFormat="1"/>
    <row r="1810" s="14" customFormat="1"/>
    <row r="1811" s="14" customFormat="1"/>
    <row r="1812" s="14" customFormat="1"/>
    <row r="1813" s="14" customFormat="1"/>
    <row r="1814" s="14" customFormat="1"/>
    <row r="1815" s="14" customFormat="1"/>
    <row r="1816" s="14" customFormat="1"/>
    <row r="1817" s="14" customFormat="1"/>
    <row r="1818" s="14" customFormat="1"/>
    <row r="1819" s="14" customFormat="1"/>
    <row r="1820" s="14" customFormat="1"/>
    <row r="1821" s="14" customFormat="1"/>
    <row r="1822" s="14" customFormat="1"/>
    <row r="1823" s="14" customFormat="1"/>
    <row r="1824" s="14" customFormat="1"/>
    <row r="1825" s="14" customFormat="1"/>
    <row r="1826" s="14" customFormat="1"/>
    <row r="1827" s="14" customFormat="1"/>
    <row r="1828" s="14" customFormat="1"/>
    <row r="1829" s="14" customFormat="1"/>
    <row r="1830" s="14" customFormat="1"/>
    <row r="1831" s="14" customFormat="1"/>
    <row r="1832" s="14" customFormat="1"/>
    <row r="1833" s="14" customFormat="1"/>
    <row r="1834" s="14" customFormat="1"/>
    <row r="1835" s="14" customFormat="1"/>
    <row r="1836" s="14" customFormat="1"/>
    <row r="1837" s="14" customFormat="1"/>
    <row r="1838" s="14" customFormat="1"/>
    <row r="1839" s="14" customFormat="1"/>
    <row r="1840" s="14" customFormat="1"/>
    <row r="1841" s="14" customFormat="1"/>
    <row r="1842" s="14" customFormat="1"/>
    <row r="1843" s="14" customFormat="1"/>
    <row r="1844" s="14" customFormat="1"/>
    <row r="1845" s="14" customFormat="1"/>
    <row r="1846" s="14" customFormat="1"/>
    <row r="1847" s="14" customFormat="1"/>
    <row r="1848" s="14" customFormat="1"/>
    <row r="1849" s="14" customFormat="1"/>
    <row r="1850" s="14" customFormat="1"/>
    <row r="1851" s="14" customFormat="1"/>
    <row r="1852" s="14" customFormat="1"/>
    <row r="1853" s="14" customFormat="1"/>
    <row r="1854" s="14" customFormat="1"/>
    <row r="1855" s="14" customFormat="1"/>
    <row r="1856" s="14" customFormat="1"/>
    <row r="1857" s="14" customFormat="1"/>
    <row r="1858" s="14" customFormat="1"/>
    <row r="1859" s="14" customFormat="1"/>
    <row r="1860" s="14" customFormat="1"/>
    <row r="1861" s="14" customFormat="1"/>
    <row r="1862" s="14" customFormat="1"/>
    <row r="1863" s="14" customFormat="1"/>
    <row r="1864" s="14" customFormat="1"/>
    <row r="1865" s="14" customFormat="1"/>
    <row r="1866" s="14" customFormat="1"/>
    <row r="1867" s="14" customFormat="1"/>
    <row r="1868" s="14" customFormat="1"/>
    <row r="1869" s="14" customFormat="1"/>
    <row r="1870" s="14" customFormat="1"/>
    <row r="1871" s="14" customFormat="1"/>
    <row r="1872" s="14" customFormat="1"/>
    <row r="1873" s="14" customFormat="1"/>
    <row r="1874" s="14" customFormat="1"/>
    <row r="1875" s="14" customFormat="1"/>
    <row r="1876" s="14" customFormat="1"/>
    <row r="1877" s="14" customFormat="1"/>
    <row r="1878" s="14" customFormat="1"/>
    <row r="1879" s="14" customFormat="1"/>
    <row r="1880" s="14" customFormat="1"/>
    <row r="1881" s="14" customFormat="1"/>
    <row r="1882" s="14" customFormat="1"/>
    <row r="1883" s="14" customFormat="1"/>
    <row r="1884" s="14" customFormat="1"/>
    <row r="1885" s="14" customFormat="1"/>
    <row r="1886" s="14" customFormat="1"/>
    <row r="1887" s="14" customFormat="1"/>
    <row r="1888" s="14" customFormat="1"/>
    <row r="1889" s="14" customFormat="1"/>
    <row r="1890" s="14" customFormat="1"/>
    <row r="1891" s="14" customFormat="1"/>
    <row r="1892" s="14" customFormat="1"/>
    <row r="1893" s="14" customFormat="1"/>
    <row r="1894" s="14" customFormat="1"/>
    <row r="1895" s="14" customFormat="1"/>
    <row r="1896" s="14" customFormat="1"/>
    <row r="1897" s="14" customFormat="1"/>
    <row r="1898" s="14" customFormat="1"/>
    <row r="1899" s="14" customFormat="1"/>
    <row r="1900" s="14" customFormat="1"/>
    <row r="1901" s="14" customFormat="1"/>
    <row r="1902" s="14" customFormat="1"/>
    <row r="1903" s="14" customFormat="1"/>
    <row r="1904" s="14" customFormat="1"/>
    <row r="1905" s="14" customFormat="1"/>
    <row r="1906" s="14" customFormat="1"/>
    <row r="1907" s="14" customFormat="1"/>
    <row r="1908" s="14" customFormat="1"/>
    <row r="1909" s="14" customFormat="1"/>
    <row r="1910" s="14" customFormat="1"/>
    <row r="1911" s="14" customFormat="1"/>
    <row r="1912" s="14" customFormat="1"/>
    <row r="1913" s="14" customFormat="1"/>
    <row r="1914" s="14" customFormat="1"/>
    <row r="1915" s="14" customFormat="1"/>
    <row r="1916" s="14" customFormat="1"/>
    <row r="1917" s="14" customFormat="1"/>
    <row r="1918" s="14" customFormat="1"/>
    <row r="1919" s="14" customFormat="1"/>
    <row r="1920" s="14" customFormat="1"/>
    <row r="1921" s="14" customFormat="1"/>
    <row r="1922" s="14" customFormat="1"/>
    <row r="1923" s="14" customFormat="1"/>
    <row r="1924" s="14" customFormat="1"/>
    <row r="1925" s="14" customFormat="1"/>
    <row r="1926" s="14" customFormat="1"/>
    <row r="1927" s="14" customFormat="1"/>
    <row r="1928" s="14" customFormat="1"/>
    <row r="1929" s="14" customFormat="1"/>
    <row r="1930" s="14" customFormat="1"/>
    <row r="1931" s="14" customFormat="1"/>
    <row r="1932" s="14" customFormat="1"/>
    <row r="1933" s="14" customFormat="1"/>
    <row r="1934" s="14" customFormat="1"/>
    <row r="1935" s="14" customFormat="1"/>
    <row r="1936" s="14" customFormat="1"/>
    <row r="1937" s="14" customFormat="1"/>
    <row r="1938" s="14" customFormat="1"/>
    <row r="1939" s="14" customFormat="1"/>
    <row r="1940" s="14" customFormat="1"/>
    <row r="1941" s="14" customFormat="1"/>
    <row r="1942" s="14" customFormat="1"/>
    <row r="1943" s="14" customFormat="1"/>
    <row r="1944" s="14" customFormat="1"/>
    <row r="1945" s="14" customFormat="1"/>
    <row r="1946" s="14" customFormat="1"/>
    <row r="1947" s="14" customFormat="1"/>
    <row r="1948" s="14" customFormat="1"/>
    <row r="1949" s="14" customFormat="1"/>
    <row r="1950" s="14" customFormat="1"/>
    <row r="1951" s="14" customFormat="1"/>
    <row r="1952" s="14" customFormat="1"/>
    <row r="1953" s="14" customFormat="1"/>
    <row r="1954" s="14" customFormat="1"/>
    <row r="1955" s="14" customFormat="1"/>
    <row r="1956" s="14" customFormat="1"/>
    <row r="1957" s="14" customFormat="1"/>
    <row r="1958" s="14" customFormat="1"/>
    <row r="1959" s="14" customFormat="1"/>
    <row r="1960" s="14" customFormat="1"/>
    <row r="1961" s="14" customFormat="1"/>
    <row r="1962" s="14" customFormat="1"/>
    <row r="1963" s="14" customFormat="1"/>
    <row r="1964" s="14" customFormat="1"/>
    <row r="1965" s="14" customFormat="1"/>
    <row r="1966" s="14" customFormat="1"/>
    <row r="1967" s="14" customFormat="1"/>
    <row r="1968" s="14" customFormat="1"/>
    <row r="1969" s="14" customFormat="1"/>
    <row r="1970" s="14" customFormat="1"/>
    <row r="1971" s="14" customFormat="1"/>
    <row r="1972" s="14" customFormat="1"/>
    <row r="1973" s="14" customFormat="1"/>
    <row r="1974" s="14" customFormat="1"/>
    <row r="1975" s="14" customFormat="1"/>
    <row r="1976" s="14" customFormat="1"/>
    <row r="1977" s="14" customFormat="1"/>
    <row r="1978" s="14" customFormat="1"/>
    <row r="1979" s="14" customFormat="1"/>
    <row r="1980" s="14" customFormat="1"/>
    <row r="1981" s="14" customFormat="1"/>
    <row r="1982" s="14" customFormat="1"/>
    <row r="1983" s="14" customFormat="1"/>
    <row r="1984" s="14" customFormat="1"/>
    <row r="1985" s="14" customFormat="1"/>
    <row r="1986" s="14" customFormat="1"/>
    <row r="1987" s="14" customFormat="1"/>
    <row r="1988" s="14" customFormat="1"/>
    <row r="1989" s="14" customFormat="1"/>
    <row r="1990" s="14" customFormat="1"/>
    <row r="1991" s="14" customFormat="1"/>
    <row r="1992" s="14" customFormat="1"/>
    <row r="1993" s="14" customFormat="1"/>
    <row r="1994" s="14" customFormat="1"/>
    <row r="1995" s="14" customFormat="1"/>
    <row r="1996" s="14" customFormat="1"/>
    <row r="1997" s="14" customFormat="1"/>
    <row r="1998" s="14" customFormat="1"/>
    <row r="1999" s="14" customFormat="1"/>
    <row r="2000" s="14" customFormat="1"/>
    <row r="2001" s="14" customFormat="1"/>
    <row r="2002" s="14" customFormat="1"/>
    <row r="2003" s="14" customFormat="1"/>
    <row r="2004" s="14" customFormat="1"/>
    <row r="2005" s="14" customFormat="1"/>
    <row r="2006" s="14" customFormat="1"/>
    <row r="2007" s="14" customFormat="1"/>
    <row r="2008" s="14" customFormat="1"/>
    <row r="2009" s="14" customFormat="1"/>
    <row r="2010" s="14" customFormat="1"/>
    <row r="2011" s="14" customFormat="1"/>
    <row r="2012" s="14" customFormat="1"/>
    <row r="2013" s="14" customFormat="1"/>
    <row r="2014" s="14" customFormat="1"/>
    <row r="2015" s="14" customFormat="1"/>
    <row r="2016" s="14" customFormat="1"/>
    <row r="2017" s="14" customFormat="1"/>
    <row r="2018" s="14" customFormat="1"/>
    <row r="2019" s="14" customFormat="1"/>
    <row r="2020" s="14" customFormat="1"/>
    <row r="2021" s="14" customFormat="1"/>
    <row r="2022" s="14" customFormat="1"/>
    <row r="2023" s="14" customFormat="1"/>
    <row r="2024" s="14" customFormat="1"/>
    <row r="2025" s="14" customFormat="1"/>
    <row r="2026" s="14" customFormat="1"/>
    <row r="2027" s="14" customFormat="1"/>
    <row r="2028" s="14" customFormat="1"/>
    <row r="2029" s="14" customFormat="1"/>
    <row r="2030" s="14" customFormat="1"/>
    <row r="2031" s="14" customFormat="1"/>
    <row r="2032" s="14" customFormat="1"/>
    <row r="2033" s="14" customFormat="1"/>
    <row r="2034" s="14" customFormat="1"/>
    <row r="2035" s="14" customFormat="1"/>
    <row r="2036" s="14" customFormat="1"/>
    <row r="2037" s="14" customFormat="1"/>
    <row r="2038" s="14" customFormat="1"/>
    <row r="2039" s="14" customFormat="1"/>
    <row r="2040" s="14" customFormat="1"/>
    <row r="2041" s="14" customFormat="1"/>
    <row r="2042" s="14" customFormat="1"/>
    <row r="2043" s="14" customFormat="1"/>
    <row r="2044" s="14" customFormat="1"/>
    <row r="2045" s="14" customFormat="1"/>
    <row r="2046" s="14" customFormat="1"/>
    <row r="2047" s="14" customFormat="1"/>
    <row r="2048" s="14" customFormat="1"/>
    <row r="2049" s="14" customFormat="1"/>
    <row r="2050" s="14" customFormat="1"/>
    <row r="2051" s="14" customFormat="1"/>
    <row r="2052" s="14" customFormat="1"/>
    <row r="2053" s="14" customFormat="1"/>
    <row r="2054" s="14" customFormat="1"/>
    <row r="2055" s="14" customFormat="1"/>
    <row r="2056" s="14" customFormat="1"/>
    <row r="2057" s="14" customFormat="1"/>
    <row r="2058" s="14" customFormat="1"/>
    <row r="2059" s="14" customFormat="1"/>
    <row r="2060" s="14" customFormat="1"/>
    <row r="2061" s="14" customFormat="1"/>
    <row r="2062" s="14" customFormat="1"/>
    <row r="2063" s="14" customFormat="1"/>
    <row r="2064" s="14" customFormat="1"/>
    <row r="2065" s="14" customFormat="1"/>
    <row r="2066" s="14" customFormat="1"/>
    <row r="2067" s="14" customFormat="1"/>
    <row r="2068" s="14" customFormat="1"/>
    <row r="2069" s="14" customFormat="1"/>
    <row r="2070" s="14" customFormat="1"/>
    <row r="2071" s="14" customFormat="1"/>
    <row r="2072" s="14" customFormat="1"/>
    <row r="2073" s="14" customFormat="1"/>
    <row r="2074" s="14" customFormat="1"/>
    <row r="2075" s="14" customFormat="1"/>
    <row r="2076" s="14" customFormat="1"/>
    <row r="2077" s="14" customFormat="1"/>
    <row r="2078" s="14" customFormat="1"/>
    <row r="2079" s="14" customFormat="1"/>
    <row r="2080" s="14" customFormat="1"/>
    <row r="2081" s="14" customFormat="1"/>
    <row r="2082" s="14" customFormat="1"/>
    <row r="2083" s="14" customFormat="1"/>
    <row r="2084" s="14" customFormat="1"/>
    <row r="2085" s="14" customFormat="1"/>
    <row r="2086" s="14" customFormat="1"/>
    <row r="2087" s="14" customFormat="1"/>
    <row r="2088" s="14" customFormat="1"/>
    <row r="2089" s="14" customFormat="1"/>
    <row r="2090" s="14" customFormat="1"/>
    <row r="2091" s="14" customFormat="1"/>
    <row r="2092" s="14" customFormat="1"/>
    <row r="2093" s="14" customFormat="1"/>
    <row r="2094" s="14" customFormat="1"/>
    <row r="2095" s="14" customFormat="1"/>
    <row r="2096" s="14" customFormat="1"/>
    <row r="2097" s="14" customFormat="1"/>
    <row r="2098" s="14" customFormat="1"/>
    <row r="2099" s="14" customFormat="1"/>
    <row r="2100" s="14" customFormat="1"/>
    <row r="2101" s="14" customFormat="1"/>
    <row r="2102" s="14" customFormat="1"/>
    <row r="2103" s="14" customFormat="1"/>
    <row r="2104" s="14" customFormat="1"/>
    <row r="2105" s="14" customFormat="1"/>
    <row r="2106" s="14" customFormat="1"/>
    <row r="2107" s="14" customFormat="1"/>
    <row r="2108" s="14" customFormat="1"/>
    <row r="2109" s="14" customFormat="1"/>
    <row r="2110" s="14" customFormat="1"/>
    <row r="2111" s="14" customFormat="1"/>
    <row r="2112" s="14" customFormat="1"/>
    <row r="2113" s="14" customFormat="1"/>
    <row r="2114" s="14" customFormat="1"/>
    <row r="2115" s="14" customFormat="1"/>
    <row r="2116" s="14" customFormat="1"/>
    <row r="2117" s="14" customFormat="1"/>
    <row r="2118" s="14" customFormat="1"/>
    <row r="2119" s="14" customFormat="1"/>
    <row r="2120" s="14" customFormat="1"/>
    <row r="2121" s="14" customFormat="1"/>
    <row r="2122" s="14" customFormat="1"/>
    <row r="2123" s="14" customFormat="1"/>
    <row r="2124" s="14" customFormat="1"/>
    <row r="2125" s="14" customFormat="1"/>
    <row r="2126" s="14" customFormat="1"/>
    <row r="2127" s="14" customFormat="1"/>
    <row r="2128" s="14" customFormat="1"/>
    <row r="2129" s="14" customFormat="1"/>
    <row r="2130" s="14" customFormat="1"/>
    <row r="2131" s="14" customFormat="1"/>
    <row r="2132" s="14" customFormat="1"/>
    <row r="2133" s="14" customFormat="1"/>
    <row r="2134" s="14" customFormat="1"/>
    <row r="2135" s="14" customFormat="1"/>
    <row r="2136" s="14" customFormat="1"/>
    <row r="2137" s="14" customFormat="1"/>
    <row r="2138" s="14" customFormat="1"/>
    <row r="2139" s="14" customFormat="1"/>
    <row r="2140" s="14" customFormat="1"/>
    <row r="2141" s="14" customFormat="1"/>
    <row r="2142" s="14" customFormat="1"/>
    <row r="2143" s="14" customFormat="1"/>
    <row r="2144" s="14" customFormat="1"/>
    <row r="2145" s="14" customFormat="1"/>
    <row r="2146" s="14" customFormat="1"/>
    <row r="2147" s="14" customFormat="1"/>
    <row r="2148" s="14" customFormat="1"/>
    <row r="2149" s="14" customFormat="1"/>
    <row r="2150" s="14" customFormat="1"/>
    <row r="2151" s="14" customFormat="1"/>
    <row r="2152" s="14" customFormat="1"/>
    <row r="2153" s="14" customFormat="1"/>
    <row r="2154" s="14" customFormat="1"/>
    <row r="2155" s="14" customFormat="1"/>
    <row r="2156" s="14" customFormat="1"/>
    <row r="2157" s="14" customFormat="1"/>
    <row r="2158" s="14" customFormat="1"/>
    <row r="2159" s="14" customFormat="1"/>
    <row r="2160" s="14" customFormat="1"/>
    <row r="2161" s="14" customFormat="1"/>
    <row r="2162" s="14" customFormat="1"/>
    <row r="2163" s="14" customFormat="1"/>
    <row r="2164" s="14" customFormat="1"/>
    <row r="2165" s="14" customFormat="1"/>
    <row r="2166" s="14" customFormat="1"/>
    <row r="2167" s="14" customFormat="1"/>
    <row r="2168" s="14" customFormat="1"/>
    <row r="2169" s="14" customFormat="1"/>
    <row r="2170" s="14" customFormat="1"/>
    <row r="2171" s="14" customFormat="1"/>
    <row r="2172" s="14" customFormat="1"/>
    <row r="2173" s="14" customFormat="1"/>
    <row r="2174" s="14" customFormat="1"/>
    <row r="2175" s="14" customFormat="1"/>
    <row r="2176" s="14" customFormat="1"/>
    <row r="2177" s="14" customFormat="1"/>
    <row r="2178" s="14" customFormat="1"/>
    <row r="2179" s="14" customFormat="1"/>
    <row r="2180" s="14" customFormat="1"/>
    <row r="2181" s="14" customFormat="1"/>
    <row r="2182" s="14" customFormat="1"/>
    <row r="2183" s="14" customFormat="1"/>
    <row r="2184" s="14" customFormat="1"/>
    <row r="2185" s="14" customFormat="1"/>
    <row r="2186" s="14" customFormat="1"/>
    <row r="2187" s="14" customFormat="1"/>
    <row r="2188" s="14" customFormat="1"/>
    <row r="2189" s="14" customFormat="1"/>
    <row r="2190" s="14" customFormat="1"/>
    <row r="2191" s="14" customFormat="1"/>
    <row r="2192" s="14" customFormat="1"/>
    <row r="2193" s="14" customFormat="1"/>
    <row r="2194" s="14" customFormat="1"/>
    <row r="2195" s="14" customFormat="1"/>
    <row r="2196" s="14" customFormat="1"/>
    <row r="2197" s="14" customFormat="1"/>
    <row r="2198" s="14" customFormat="1"/>
    <row r="2199" s="14" customFormat="1"/>
    <row r="2200" s="14" customFormat="1"/>
    <row r="2201" s="14" customFormat="1"/>
    <row r="2202" s="14" customFormat="1"/>
    <row r="2203" s="14" customFormat="1"/>
    <row r="2204" s="14" customFormat="1"/>
    <row r="2205" s="14" customFormat="1"/>
    <row r="2206" s="14" customFormat="1"/>
    <row r="2207" s="14" customFormat="1"/>
    <row r="2208" s="14" customFormat="1"/>
    <row r="2209" s="14" customFormat="1"/>
    <row r="2210" s="14" customFormat="1"/>
    <row r="2211" s="14" customFormat="1"/>
    <row r="2212" s="14" customFormat="1"/>
    <row r="2213" s="14" customFormat="1"/>
    <row r="2214" s="14" customFormat="1"/>
    <row r="2215" s="14" customFormat="1"/>
    <row r="2216" s="14" customFormat="1"/>
    <row r="2217" s="14" customFormat="1"/>
    <row r="2218" s="14" customFormat="1"/>
    <row r="2219" s="14" customFormat="1"/>
    <row r="2220" s="14" customFormat="1"/>
    <row r="2221" s="14" customFormat="1"/>
    <row r="2222" s="14" customFormat="1"/>
    <row r="2223" s="14" customFormat="1"/>
    <row r="2224" s="14" customFormat="1"/>
    <row r="2225" s="14" customFormat="1"/>
    <row r="2226" s="14" customFormat="1"/>
    <row r="2227" s="14" customFormat="1"/>
    <row r="2228" s="14" customFormat="1"/>
    <row r="2229" s="14" customFormat="1"/>
    <row r="2230" s="14" customFormat="1"/>
    <row r="2231" s="14" customFormat="1"/>
    <row r="2232" s="14" customFormat="1"/>
    <row r="2233" s="14" customFormat="1"/>
    <row r="2234" s="14" customFormat="1"/>
    <row r="2235" s="14" customFormat="1"/>
    <row r="2236" s="14" customFormat="1"/>
    <row r="2237" s="14" customFormat="1"/>
    <row r="2238" s="14" customFormat="1"/>
    <row r="2239" s="14" customFormat="1"/>
    <row r="2240" s="14" customFormat="1"/>
    <row r="2241" s="14" customFormat="1"/>
    <row r="2242" s="14" customFormat="1"/>
    <row r="2243" s="14" customFormat="1"/>
    <row r="2244" s="14" customFormat="1"/>
    <row r="2245" s="14" customFormat="1"/>
    <row r="2246" s="14"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workbookViewId="0">
      <selection activeCell="M12" sqref="M12"/>
    </sheetView>
  </sheetViews>
  <sheetFormatPr baseColWidth="10" defaultColWidth="9.140625" defaultRowHeight="15"/>
  <cols>
    <col min="1" max="26" width="3.7109375" style="1" customWidth="1"/>
    <col min="27" max="28" width="4.42578125" customWidth="1"/>
    <col min="29" max="34" width="13.7109375" style="1" customWidth="1"/>
  </cols>
  <sheetData>
    <row r="1" spans="1:34" ht="96" customHeight="1">
      <c r="A1" s="158" t="s">
        <v>821</v>
      </c>
      <c r="B1" s="159"/>
      <c r="C1" s="159"/>
      <c r="D1" s="159"/>
      <c r="E1" s="159"/>
      <c r="F1" s="159"/>
      <c r="G1" s="159"/>
      <c r="H1" s="159"/>
      <c r="I1" s="159"/>
      <c r="J1" s="159"/>
      <c r="K1" s="159"/>
      <c r="L1" s="159"/>
      <c r="M1" s="159"/>
      <c r="N1" s="159"/>
      <c r="O1" s="159"/>
      <c r="P1" s="159"/>
      <c r="Q1" s="159"/>
      <c r="R1" s="159"/>
      <c r="S1" s="159"/>
      <c r="T1" s="159"/>
      <c r="U1" s="159"/>
      <c r="V1" s="159"/>
      <c r="W1" s="159"/>
      <c r="X1" s="159"/>
      <c r="Y1" s="159"/>
      <c r="Z1" s="160"/>
      <c r="AA1" s="14"/>
      <c r="AB1" s="14"/>
      <c r="AC1" s="163"/>
      <c r="AD1" s="163"/>
      <c r="AE1" s="163"/>
      <c r="AF1" s="163"/>
      <c r="AG1" s="163"/>
      <c r="AH1" s="163"/>
    </row>
    <row r="2" spans="1:34">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62" t="s">
        <v>1294</v>
      </c>
      <c r="AD2" s="162"/>
      <c r="AE2" s="162"/>
      <c r="AF2" s="162"/>
      <c r="AG2" s="162"/>
      <c r="AH2" s="162"/>
    </row>
    <row r="3" spans="1:34">
      <c r="A3" s="105">
        <v>1</v>
      </c>
      <c r="B3" s="105">
        <v>2</v>
      </c>
      <c r="C3" s="105">
        <v>3</v>
      </c>
      <c r="D3" s="105">
        <v>4</v>
      </c>
      <c r="E3" s="105">
        <v>5</v>
      </c>
      <c r="F3" s="105">
        <v>6</v>
      </c>
      <c r="G3" s="105">
        <v>7</v>
      </c>
      <c r="H3" s="105">
        <v>8</v>
      </c>
      <c r="I3" s="105">
        <v>9</v>
      </c>
      <c r="J3" s="105">
        <v>10</v>
      </c>
      <c r="K3" s="105">
        <v>11</v>
      </c>
      <c r="L3" s="106">
        <v>12</v>
      </c>
      <c r="M3" s="107">
        <v>13</v>
      </c>
      <c r="N3" s="105">
        <v>14</v>
      </c>
      <c r="O3" s="106">
        <v>15</v>
      </c>
      <c r="P3" s="106">
        <v>16</v>
      </c>
      <c r="Q3" s="106">
        <v>17</v>
      </c>
      <c r="R3" s="106">
        <v>18</v>
      </c>
      <c r="S3" s="107">
        <v>19</v>
      </c>
      <c r="T3" s="106">
        <v>20</v>
      </c>
      <c r="U3" s="107">
        <v>21</v>
      </c>
      <c r="V3" s="105">
        <v>22</v>
      </c>
      <c r="W3" s="106">
        <v>23</v>
      </c>
      <c r="X3" s="106">
        <v>24</v>
      </c>
      <c r="Y3" s="106">
        <v>25</v>
      </c>
      <c r="Z3" s="109">
        <v>26</v>
      </c>
      <c r="AA3" s="66"/>
      <c r="AC3" s="110" t="str">
        <f>VLOOKUP(Read_First!B5,Items!A1:BI50,54,FALSE)</f>
        <v>Attractiveness</v>
      </c>
      <c r="AD3" s="111" t="str">
        <f>VLOOKUP(Read_First!B5,Items!A1:BI50,55,FALSE)</f>
        <v>Perspicuity</v>
      </c>
      <c r="AE3" s="112" t="str">
        <f>VLOOKUP(Read_First!B5,Items!A1:BI50,56,FALSE)</f>
        <v>Efficiency</v>
      </c>
      <c r="AF3" s="111" t="str">
        <f>VLOOKUP(Read_First!B5,Items!A1:BI50,57,FALSE)</f>
        <v>Dependability</v>
      </c>
      <c r="AG3" s="112" t="str">
        <f>VLOOKUP(Read_First!B5,Items!A1:BI50,58,FALSE)</f>
        <v>Stimulation</v>
      </c>
      <c r="AH3" s="113" t="str">
        <f>VLOOKUP(Read_First!B5,Items!A1:BI50,59,FALSE)</f>
        <v>Novelty</v>
      </c>
    </row>
    <row r="4" spans="1:34">
      <c r="A4" s="67">
        <f>IF(Data!A4&gt;0,Data!A4-4,"")</f>
        <v>1</v>
      </c>
      <c r="B4" s="67">
        <f>IF(Data!B4&gt;0,Data!B4-4,"")</f>
        <v>-1</v>
      </c>
      <c r="C4" s="67">
        <f>IF(Data!C4&gt;0,4-Data!C4,"")</f>
        <v>2</v>
      </c>
      <c r="D4" s="67">
        <f>IF(Data!D4&gt;0,4-Data!D4,"")</f>
        <v>1</v>
      </c>
      <c r="E4" s="67">
        <f>IF(Data!E4&gt;0,4-Data!E4,"")</f>
        <v>1</v>
      </c>
      <c r="F4" s="67">
        <f>IF(Data!F4&gt;0,Data!F4-4,"")</f>
        <v>3</v>
      </c>
      <c r="G4" s="67">
        <f>IF(Data!G4&gt;0,Data!G4-4,"")</f>
        <v>2</v>
      </c>
      <c r="H4" s="67">
        <f>IF(Data!H4&gt;0,Data!H4-4,"")</f>
        <v>2</v>
      </c>
      <c r="I4" s="67">
        <f>IF(Data!I4&gt;0,4-Data!I4,"")</f>
        <v>0</v>
      </c>
      <c r="J4" s="67">
        <f>IF(Data!J4&gt;0,4-Data!J4,"")</f>
        <v>1</v>
      </c>
      <c r="K4" s="67">
        <f>IF(Data!K4&gt;0,Data!K4-4,"")</f>
        <v>-2</v>
      </c>
      <c r="L4" s="67">
        <f>IF(Data!L4&gt;0,4-Data!L4,"")</f>
        <v>2</v>
      </c>
      <c r="M4" s="67">
        <f>IF(Data!M4&gt;0,Data!M4-4,"")</f>
        <v>2</v>
      </c>
      <c r="N4" s="67">
        <f>IF(Data!N4&gt;0,Data!N4-4,"")</f>
        <v>2</v>
      </c>
      <c r="O4" s="67">
        <f>IF(Data!O4&gt;0,Data!O4-4,"")</f>
        <v>1</v>
      </c>
      <c r="P4" s="67">
        <f>IF(Data!P4&gt;0,Data!P4-4,"")</f>
        <v>1</v>
      </c>
      <c r="Q4" s="67">
        <f>IF(Data!Q4&gt;0,4-Data!Q4,"")</f>
        <v>1</v>
      </c>
      <c r="R4" s="67">
        <f>IF(Data!R4&gt;0,4-Data!R4,"")</f>
        <v>2</v>
      </c>
      <c r="S4" s="67">
        <f>IF(Data!S4&gt;0,4-Data!S4,"")</f>
        <v>2</v>
      </c>
      <c r="T4" s="67">
        <f>IF(Data!T4&gt;0,Data!T4-4,"")</f>
        <v>2</v>
      </c>
      <c r="U4" s="67">
        <f>IF(Data!U4&gt;0,4-Data!U4,"")</f>
        <v>1</v>
      </c>
      <c r="V4" s="67">
        <f>IF(Data!V4&gt;0,Data!V4-4,"")</f>
        <v>1</v>
      </c>
      <c r="W4" s="67">
        <f>IF(Data!W4&gt;0,4-Data!W4,"")</f>
        <v>2</v>
      </c>
      <c r="X4" s="67">
        <f>IF(Data!X4&gt;0,4-Data!X4,"")</f>
        <v>2</v>
      </c>
      <c r="Y4" s="67">
        <f>IF(Data!Y4&gt;0,4-Data!Y4,"")</f>
        <v>2</v>
      </c>
      <c r="Z4" s="67">
        <f>IF(Data!Z4&gt;0,Data!Z4-4,"")</f>
        <v>2</v>
      </c>
      <c r="AC4" s="68">
        <f t="shared" ref="AC4:AC68" si="0">IF(COUNT(A4,L4,N4,P4,X4,Y4)&gt;0,AVERAGE(A4,L4,N4,P4,X4,Y4),"")</f>
        <v>1.6666666666666667</v>
      </c>
      <c r="AD4" s="68">
        <f>IF(COUNT(B4,D4,M4,U4)&gt;0,AVERAGE(B4,D4,M4,U4),"")</f>
        <v>0.75</v>
      </c>
      <c r="AE4" s="68">
        <f>IF(COUNT(I4,T4,V4,W4)&gt;0,AVERAGE(I4,T4,V4,W4),"")</f>
        <v>1.25</v>
      </c>
      <c r="AF4" s="68">
        <f>IF(COUNT(H4,K4,Q4,S4)&gt;0,AVERAGE(H4,K4,Q4,S4),"")</f>
        <v>0.75</v>
      </c>
      <c r="AG4" s="68">
        <f>IF(COUNT(E4,F4,G4,R4)&gt;0,AVERAGE(E4,F4,G4,R4),"")</f>
        <v>2</v>
      </c>
      <c r="AH4" s="68">
        <f>IF(COUNT(C4,J4,O4,Z4)&gt;0,AVERAGE(C4,J4,O4,Z4),"")</f>
        <v>1.5</v>
      </c>
    </row>
    <row r="5" spans="1:34">
      <c r="A5" s="1">
        <f>IF(Data!A5&gt;0,Data!A5-4,"")</f>
        <v>1</v>
      </c>
      <c r="B5" s="1">
        <f>IF(Data!B5&gt;0,Data!B5-4,"")</f>
        <v>-1</v>
      </c>
      <c r="C5" s="1">
        <f>IF(Data!C5&gt;0,4-Data!C5,"")</f>
        <v>2</v>
      </c>
      <c r="D5" s="1">
        <f>IF(Data!D5&gt;0,4-Data!D5,"")</f>
        <v>-3</v>
      </c>
      <c r="E5" s="1">
        <f>IF(Data!E5&gt;0,4-Data!E5,"")</f>
        <v>3</v>
      </c>
      <c r="F5" s="1">
        <f>IF(Data!F5&gt;0,Data!F5-4,"")</f>
        <v>1</v>
      </c>
      <c r="G5" s="1">
        <f>IF(Data!G5&gt;0,Data!G5-4,"")</f>
        <v>2</v>
      </c>
      <c r="H5" s="1">
        <f>IF(Data!H5&gt;0,Data!H5-4,"")</f>
        <v>-2</v>
      </c>
      <c r="I5" s="1">
        <f>IF(Data!I5&gt;0,4-Data!I5,"")</f>
        <v>2</v>
      </c>
      <c r="J5" s="1">
        <f>IF(Data!J5&gt;0,4-Data!J5,"")</f>
        <v>3</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-1</v>
      </c>
      <c r="S5" s="1">
        <f>IF(Data!S5&gt;0,4-Data!S5,"")</f>
        <v>-1</v>
      </c>
      <c r="T5" s="1">
        <f>IF(Data!T5&gt;0,Data!T5-4,"")</f>
        <v>0</v>
      </c>
      <c r="U5" s="1">
        <f>IF(Data!U5&gt;0,4-Data!U5,"")</f>
        <v>1</v>
      </c>
      <c r="V5" s="1">
        <f>IF(Data!V5&gt;0,Data!V5-4,"")</f>
        <v>0</v>
      </c>
      <c r="W5" s="1">
        <f>IF(Data!W5&gt;0,4-Data!W5,"")</f>
        <v>3</v>
      </c>
      <c r="X5" s="1">
        <f>IF(Data!X5&gt;0,4-Data!X5,"")</f>
        <v>3</v>
      </c>
      <c r="Y5" s="1">
        <f>IF(Data!Y5&gt;0,4-Data!Y5,"")</f>
        <v>1</v>
      </c>
      <c r="Z5" s="1">
        <f>IF(Data!Z5&gt;0,Data!Z5-4,"")</f>
        <v>3</v>
      </c>
      <c r="AC5" s="6">
        <f t="shared" si="0"/>
        <v>1.3333333333333333</v>
      </c>
      <c r="AD5" s="6">
        <f t="shared" ref="AD5:AD68" si="1">IF(COUNT(B5,D5,M5,U5)&gt;0,AVERAGE(B5,D5,M5,U5),"")</f>
        <v>-1.25</v>
      </c>
      <c r="AE5" s="6">
        <f t="shared" ref="AE5:AE68" si="2">IF(COUNT(I5,T5,V5,W5)&gt;0,AVERAGE(I5,T5,V5,W5),"")</f>
        <v>1.25</v>
      </c>
      <c r="AF5" s="6">
        <f t="shared" ref="AF5:AF68" si="3">IF(COUNT(H5,K5,Q5,S5)&gt;0,AVERAGE(H5,K5,Q5,S5),"")</f>
        <v>-1.25</v>
      </c>
      <c r="AG5" s="6">
        <f t="shared" ref="AG5:AG68" si="4">IF(COUNT(E5,F5,G5,R5)&gt;0,AVERAGE(E5,F5,G5,R5),"")</f>
        <v>1.25</v>
      </c>
      <c r="AH5" s="6">
        <f t="shared" ref="AH5:AH68" si="5">IF(COUNT(C5,J5,O5,Z5)&gt;0,AVERAGE(C5,J5,O5,Z5),"")</f>
        <v>2.25</v>
      </c>
    </row>
    <row r="6" spans="1:34">
      <c r="A6" s="1">
        <f>IF(Data!A6&gt;0,Data!A6-4,"")</f>
        <v>2</v>
      </c>
      <c r="B6" s="1">
        <f>IF(Data!B6&gt;0,Data!B6-4,"")</f>
        <v>3</v>
      </c>
      <c r="C6" s="1">
        <f>IF(Data!C6&gt;0,4-Data!C6,"")</f>
        <v>0</v>
      </c>
      <c r="D6" s="1">
        <f>IF(Data!D6&gt;0,4-Data!D6,"")</f>
        <v>3</v>
      </c>
      <c r="E6" s="1">
        <f>IF(Data!E6&gt;0,4-Data!E6,"")</f>
        <v>2</v>
      </c>
      <c r="F6" s="1">
        <f>IF(Data!F6&gt;0,Data!F6-4,"")</f>
        <v>1</v>
      </c>
      <c r="G6" s="1">
        <f>IF(Data!G6&gt;0,Data!G6-4,"")</f>
        <v>1</v>
      </c>
      <c r="H6" s="1">
        <f>IF(Data!H6&gt;0,Data!H6-4,"")</f>
        <v>0</v>
      </c>
      <c r="I6" s="1">
        <f>IF(Data!I6&gt;0,4-Data!I6,"")</f>
        <v>0</v>
      </c>
      <c r="J6" s="1">
        <f>IF(Data!J6&gt;0,4-Data!J6,"")</f>
        <v>2</v>
      </c>
      <c r="K6" s="1">
        <f>IF(Data!K6&gt;0,Data!K6-4,"")</f>
        <v>2</v>
      </c>
      <c r="L6" s="1">
        <f>IF(Data!L6&gt;0,4-Data!L6,"")</f>
        <v>2</v>
      </c>
      <c r="M6" s="1">
        <f>IF(Data!M6&gt;0,Data!M6-4,"")</f>
        <v>3</v>
      </c>
      <c r="N6" s="1">
        <f>IF(Data!N6&gt;0,Data!N6-4,"")</f>
        <v>2</v>
      </c>
      <c r="O6" s="1">
        <f>IF(Data!O6&gt;0,Data!O6-4,"")</f>
        <v>0</v>
      </c>
      <c r="P6" s="1">
        <f>IF(Data!P6&gt;0,Data!P6-4,"")</f>
        <v>2</v>
      </c>
      <c r="Q6" s="1">
        <f>IF(Data!Q6&gt;0,4-Data!Q6,"")</f>
        <v>2</v>
      </c>
      <c r="R6" s="1">
        <f>IF(Data!R6&gt;0,4-Data!R6,"")</f>
        <v>1</v>
      </c>
      <c r="S6" s="1">
        <f>IF(Data!S6&gt;0,4-Data!S6,"")</f>
        <v>0</v>
      </c>
      <c r="T6" s="1">
        <f>IF(Data!T6&gt;0,Data!T6-4,"")</f>
        <v>1</v>
      </c>
      <c r="U6" s="1">
        <f>IF(Data!U6&gt;0,4-Data!U6,"")</f>
        <v>3</v>
      </c>
      <c r="V6" s="1">
        <f>IF(Data!V6&gt;0,Data!V6-4,"")</f>
        <v>2</v>
      </c>
      <c r="W6" s="1">
        <f>IF(Data!W6&gt;0,4-Data!W6,"")</f>
        <v>3</v>
      </c>
      <c r="X6" s="1">
        <f>IF(Data!X6&gt;0,4-Data!X6,"")</f>
        <v>2</v>
      </c>
      <c r="Y6" s="1">
        <f>IF(Data!Y6&gt;0,4-Data!Y6,"")</f>
        <v>3</v>
      </c>
      <c r="Z6" s="1">
        <f>IF(Data!Z6&gt;0,Data!Z6-4,"")</f>
        <v>1</v>
      </c>
      <c r="AC6" s="6">
        <f t="shared" si="0"/>
        <v>2.1666666666666665</v>
      </c>
      <c r="AD6" s="6">
        <f t="shared" si="1"/>
        <v>3</v>
      </c>
      <c r="AE6" s="6">
        <f t="shared" si="2"/>
        <v>1.5</v>
      </c>
      <c r="AF6" s="6">
        <f t="shared" si="3"/>
        <v>1</v>
      </c>
      <c r="AG6" s="6">
        <f t="shared" si="4"/>
        <v>1.25</v>
      </c>
      <c r="AH6" s="6">
        <f t="shared" si="5"/>
        <v>0.75</v>
      </c>
    </row>
    <row r="7" spans="1:34">
      <c r="A7" s="1">
        <f>IF(Data!A7&gt;0,Data!A7-4,"")</f>
        <v>-2</v>
      </c>
      <c r="B7" s="1">
        <f>IF(Data!B7&gt;0,Data!B7-4,"")</f>
        <v>-2</v>
      </c>
      <c r="C7" s="1">
        <f>IF(Data!C7&gt;0,4-Data!C7,"")</f>
        <v>-2</v>
      </c>
      <c r="D7" s="1">
        <f>IF(Data!D7&gt;0,4-Data!D7,"")</f>
        <v>-1</v>
      </c>
      <c r="E7" s="1">
        <f>IF(Data!E7&gt;0,4-Data!E7,"")</f>
        <v>-1</v>
      </c>
      <c r="F7" s="1">
        <f>IF(Data!F7&gt;0,Data!F7-4,"")</f>
        <v>-3</v>
      </c>
      <c r="G7" s="1">
        <f>IF(Data!G7&gt;0,Data!G7-4,"")</f>
        <v>-1</v>
      </c>
      <c r="H7" s="1">
        <f>IF(Data!H7&gt;0,Data!H7-4,"")</f>
        <v>-1</v>
      </c>
      <c r="I7" s="1">
        <f>IF(Data!I7&gt;0,4-Data!I7,"")</f>
        <v>0</v>
      </c>
      <c r="J7" s="1">
        <f>IF(Data!J7&gt;0,4-Data!J7,"")</f>
        <v>0</v>
      </c>
      <c r="K7" s="1">
        <f>IF(Data!K7&gt;0,Data!K7-4,"")</f>
        <v>0</v>
      </c>
      <c r="L7" s="1">
        <f>IF(Data!L7&gt;0,4-Data!L7,"")</f>
        <v>-1</v>
      </c>
      <c r="M7" s="1">
        <f>IF(Data!M7&gt;0,Data!M7-4,"")</f>
        <v>0</v>
      </c>
      <c r="N7" s="1">
        <f>IF(Data!N7&gt;0,Data!N7-4,"")</f>
        <v>0</v>
      </c>
      <c r="O7" s="1">
        <f>IF(Data!O7&gt;0,Data!O7-4,"")</f>
        <v>-1</v>
      </c>
      <c r="P7" s="1">
        <f>IF(Data!P7&gt;0,Data!P7-4,"")</f>
        <v>-1</v>
      </c>
      <c r="Q7" s="1">
        <f>IF(Data!Q7&gt;0,4-Data!Q7,"")</f>
        <v>0</v>
      </c>
      <c r="R7" s="1">
        <f>IF(Data!R7&gt;0,4-Data!R7,"")</f>
        <v>0</v>
      </c>
      <c r="S7" s="1">
        <f>IF(Data!S7&gt;0,4-Data!S7,"")</f>
        <v>-2</v>
      </c>
      <c r="T7" s="1">
        <f>IF(Data!T7&gt;0,Data!T7-4,"")</f>
        <v>0</v>
      </c>
      <c r="U7" s="1">
        <f>IF(Data!U7&gt;0,4-Data!U7,"")</f>
        <v>0</v>
      </c>
      <c r="V7" s="1">
        <f>IF(Data!V7&gt;0,Data!V7-4,"")</f>
        <v>-3</v>
      </c>
      <c r="W7" s="1">
        <f>IF(Data!W7&gt;0,4-Data!W7,"")</f>
        <v>2</v>
      </c>
      <c r="X7" s="1">
        <f>IF(Data!X7&gt;0,4-Data!X7,"")</f>
        <v>0</v>
      </c>
      <c r="Y7" s="1">
        <f>IF(Data!Y7&gt;0,4-Data!Y7,"")</f>
        <v>-1</v>
      </c>
      <c r="Z7" s="1">
        <f>IF(Data!Z7&gt;0,Data!Z7-4,"")</f>
        <v>-1</v>
      </c>
      <c r="AC7" s="6">
        <f t="shared" si="0"/>
        <v>-0.83333333333333337</v>
      </c>
      <c r="AD7" s="6">
        <f t="shared" si="1"/>
        <v>-0.75</v>
      </c>
      <c r="AE7" s="6">
        <f t="shared" si="2"/>
        <v>-0.25</v>
      </c>
      <c r="AF7" s="6">
        <f t="shared" si="3"/>
        <v>-0.75</v>
      </c>
      <c r="AG7" s="6">
        <f t="shared" si="4"/>
        <v>-1.25</v>
      </c>
      <c r="AH7" s="6">
        <f t="shared" si="5"/>
        <v>-1</v>
      </c>
    </row>
    <row r="8" spans="1:34">
      <c r="A8" s="1">
        <f>IF(Data!A8&gt;0,Data!A8-4,"")</f>
        <v>2</v>
      </c>
      <c r="B8" s="1">
        <f>IF(Data!B8&gt;0,Data!B8-4,"")</f>
        <v>2</v>
      </c>
      <c r="C8" s="1">
        <f>IF(Data!C8&gt;0,4-Data!C8,"")</f>
        <v>1</v>
      </c>
      <c r="D8" s="1">
        <f>IF(Data!D8&gt;0,4-Data!D8,"")</f>
        <v>2</v>
      </c>
      <c r="E8" s="1">
        <f>IF(Data!E8&gt;0,4-Data!E8,"")</f>
        <v>2</v>
      </c>
      <c r="F8" s="1">
        <f>IF(Data!F8&gt;0,Data!F8-4,"")</f>
        <v>1</v>
      </c>
      <c r="G8" s="1">
        <f>IF(Data!G8&gt;0,Data!G8-4,"")</f>
        <v>1</v>
      </c>
      <c r="H8" s="1">
        <f>IF(Data!H8&gt;0,Data!H8-4,"")</f>
        <v>-2</v>
      </c>
      <c r="I8" s="1">
        <f>IF(Data!I8&gt;0,4-Data!I8,"")</f>
        <v>2</v>
      </c>
      <c r="J8" s="1">
        <f>IF(Data!J8&gt;0,4-Data!J8,"")</f>
        <v>2</v>
      </c>
      <c r="K8" s="1">
        <f>IF(Data!K8&gt;0,Data!K8-4,"")</f>
        <v>0</v>
      </c>
      <c r="L8" s="1">
        <f>IF(Data!L8&gt;0,4-Data!L8,"")</f>
        <v>2</v>
      </c>
      <c r="M8" s="1">
        <f>IF(Data!M8&gt;0,Data!M8-4,"")</f>
        <v>2</v>
      </c>
      <c r="N8" s="1">
        <f>IF(Data!N8&gt;0,Data!N8-4,"")</f>
        <v>0</v>
      </c>
      <c r="O8" s="1">
        <f>IF(Data!O8&gt;0,Data!O8-4,"")</f>
        <v>0</v>
      </c>
      <c r="P8" s="1">
        <f>IF(Data!P8&gt;0,Data!P8-4,"")</f>
        <v>1</v>
      </c>
      <c r="Q8" s="1">
        <f>IF(Data!Q8&gt;0,4-Data!Q8,"")</f>
        <v>1</v>
      </c>
      <c r="R8" s="1">
        <f>IF(Data!R8&gt;0,4-Data!R8,"")</f>
        <v>-2</v>
      </c>
      <c r="S8" s="1">
        <f>IF(Data!S8&gt;0,4-Data!S8,"")</f>
        <v>-1</v>
      </c>
      <c r="T8" s="1">
        <f>IF(Data!T8&gt;0,Data!T8-4,"")</f>
        <v>0</v>
      </c>
      <c r="U8" s="1">
        <f>IF(Data!U8&gt;0,4-Data!U8,"")</f>
        <v>1</v>
      </c>
      <c r="V8" s="1">
        <f>IF(Data!V8&gt;0,Data!V8-4,"")</f>
        <v>2</v>
      </c>
      <c r="W8" s="1">
        <f>IF(Data!W8&gt;0,4-Data!W8,"")</f>
        <v>2</v>
      </c>
      <c r="X8" s="1">
        <f>IF(Data!X8&gt;0,4-Data!X8,"")</f>
        <v>2</v>
      </c>
      <c r="Y8" s="1">
        <f>IF(Data!Y8&gt;0,4-Data!Y8,"")</f>
        <v>2</v>
      </c>
      <c r="Z8" s="1">
        <f>IF(Data!Z8&gt;0,Data!Z8-4,"")</f>
        <v>2</v>
      </c>
      <c r="AC8" s="6">
        <f t="shared" si="0"/>
        <v>1.5</v>
      </c>
      <c r="AD8" s="6">
        <f t="shared" si="1"/>
        <v>1.75</v>
      </c>
      <c r="AE8" s="6">
        <f t="shared" si="2"/>
        <v>1.5</v>
      </c>
      <c r="AF8" s="6">
        <f t="shared" si="3"/>
        <v>-0.5</v>
      </c>
      <c r="AG8" s="6">
        <f t="shared" si="4"/>
        <v>0.5</v>
      </c>
      <c r="AH8" s="6">
        <f t="shared" si="5"/>
        <v>1.25</v>
      </c>
    </row>
    <row r="9" spans="1:34">
      <c r="A9" s="1">
        <f>IF(Data!A9&gt;0,Data!A9-4,"")</f>
        <v>-1</v>
      </c>
      <c r="B9" s="1">
        <f>IF(Data!B9&gt;0,Data!B9-4,"")</f>
        <v>-2</v>
      </c>
      <c r="C9" s="1">
        <f>IF(Data!C9&gt;0,4-Data!C9,"")</f>
        <v>2</v>
      </c>
      <c r="D9" s="1">
        <f>IF(Data!D9&gt;0,4-Data!D9,"")</f>
        <v>-2</v>
      </c>
      <c r="E9" s="1">
        <f>IF(Data!E9&gt;0,4-Data!E9,"")</f>
        <v>1</v>
      </c>
      <c r="F9" s="1">
        <f>IF(Data!F9&gt;0,Data!F9-4,"")</f>
        <v>1</v>
      </c>
      <c r="G9" s="1">
        <f>IF(Data!G9&gt;0,Data!G9-4,"")</f>
        <v>1</v>
      </c>
      <c r="H9" s="1">
        <f>IF(Data!H9&gt;0,Data!H9-4,"")</f>
        <v>-1</v>
      </c>
      <c r="I9" s="1">
        <f>IF(Data!I9&gt;0,4-Data!I9,"")</f>
        <v>-1</v>
      </c>
      <c r="J9" s="1">
        <f>IF(Data!J9&gt;0,4-Data!J9,"")</f>
        <v>1</v>
      </c>
      <c r="K9" s="1">
        <f>IF(Data!K9&gt;0,Data!K9-4,"")</f>
        <v>-1</v>
      </c>
      <c r="L9" s="1">
        <f>IF(Data!L9&gt;0,4-Data!L9,"")</f>
        <v>-1</v>
      </c>
      <c r="M9" s="1">
        <f>IF(Data!M9&gt;0,Data!M9-4,"")</f>
        <v>-1</v>
      </c>
      <c r="N9" s="1">
        <f>IF(Data!N9&gt;0,Data!N9-4,"")</f>
        <v>0</v>
      </c>
      <c r="O9" s="1">
        <f>IF(Data!O9&gt;0,Data!O9-4,"")</f>
        <v>-1</v>
      </c>
      <c r="P9" s="1">
        <f>IF(Data!P9&gt;0,Data!P9-4,"")</f>
        <v>-1</v>
      </c>
      <c r="Q9" s="1">
        <f>IF(Data!Q9&gt;0,4-Data!Q9,"")</f>
        <v>1</v>
      </c>
      <c r="R9" s="1">
        <f>IF(Data!R9&gt;0,4-Data!R9,"")</f>
        <v>-3</v>
      </c>
      <c r="S9" s="1">
        <f>IF(Data!S9&gt;0,4-Data!S9,"")</f>
        <v>-1</v>
      </c>
      <c r="T9" s="1">
        <f>IF(Data!T9&gt;0,Data!T9-4,"")</f>
        <v>-1</v>
      </c>
      <c r="U9" s="1">
        <f>IF(Data!U9&gt;0,4-Data!U9,"")</f>
        <v>2</v>
      </c>
      <c r="V9" s="1">
        <f>IF(Data!V9&gt;0,Data!V9-4,"")</f>
        <v>0</v>
      </c>
      <c r="W9" s="1">
        <f>IF(Data!W9&gt;0,4-Data!W9,"")</f>
        <v>2</v>
      </c>
      <c r="X9" s="1">
        <f>IF(Data!X9&gt;0,4-Data!X9,"")</f>
        <v>-1</v>
      </c>
      <c r="Y9" s="1">
        <f>IF(Data!Y9&gt;0,4-Data!Y9,"")</f>
        <v>1</v>
      </c>
      <c r="Z9" s="1">
        <f>IF(Data!Z9&gt;0,Data!Z9-4,"")</f>
        <v>1</v>
      </c>
      <c r="AC9" s="6">
        <f t="shared" si="0"/>
        <v>-0.5</v>
      </c>
      <c r="AD9" s="6">
        <f t="shared" si="1"/>
        <v>-0.75</v>
      </c>
      <c r="AE9" s="6">
        <f t="shared" si="2"/>
        <v>0</v>
      </c>
      <c r="AF9" s="6">
        <f t="shared" si="3"/>
        <v>-0.5</v>
      </c>
      <c r="AG9" s="6">
        <f t="shared" si="4"/>
        <v>0</v>
      </c>
      <c r="AH9" s="6">
        <f t="shared" si="5"/>
        <v>0.75</v>
      </c>
    </row>
    <row r="10" spans="1:34">
      <c r="A10" s="1">
        <f>IF(Data!A10&gt;0,Data!A10-4,"")</f>
        <v>2</v>
      </c>
      <c r="B10" s="1">
        <f>IF(Data!B10&gt;0,Data!B10-4,"")</f>
        <v>0</v>
      </c>
      <c r="C10" s="1">
        <f>IF(Data!C10&gt;0,4-Data!C10,"")</f>
        <v>1</v>
      </c>
      <c r="D10" s="1">
        <f>IF(Data!D10&gt;0,4-Data!D10,"")</f>
        <v>2</v>
      </c>
      <c r="E10" s="1">
        <f>IF(Data!E10&gt;0,4-Data!E10,"")</f>
        <v>0</v>
      </c>
      <c r="F10" s="1">
        <f>IF(Data!F10&gt;0,Data!F10-4,"")</f>
        <v>1</v>
      </c>
      <c r="G10" s="1">
        <f>IF(Data!G10&gt;0,Data!G10-4,"")</f>
        <v>1</v>
      </c>
      <c r="H10" s="1">
        <f>IF(Data!H10&gt;0,Data!H10-4,"")</f>
        <v>1</v>
      </c>
      <c r="I10" s="1">
        <f>IF(Data!I10&gt;0,4-Data!I10,"")</f>
        <v>-2</v>
      </c>
      <c r="J10" s="1">
        <f>IF(Data!J10&gt;0,4-Data!J10,"")</f>
        <v>2</v>
      </c>
      <c r="K10" s="1">
        <f>IF(Data!K10&gt;0,Data!K10-4,"")</f>
        <v>0</v>
      </c>
      <c r="L10" s="1">
        <f>IF(Data!L10&gt;0,4-Data!L10,"")</f>
        <v>1</v>
      </c>
      <c r="M10" s="1">
        <f>IF(Data!M10&gt;0,Data!M10-4,"")</f>
        <v>0</v>
      </c>
      <c r="N10" s="1">
        <f>IF(Data!N10&gt;0,Data!N10-4,"")</f>
        <v>1</v>
      </c>
      <c r="O10" s="1">
        <f>IF(Data!O10&gt;0,Data!O10-4,"")</f>
        <v>0</v>
      </c>
      <c r="P10" s="1">
        <f>IF(Data!P10&gt;0,Data!P10-4,"")</f>
        <v>1</v>
      </c>
      <c r="Q10" s="1">
        <f>IF(Data!Q10&gt;0,4-Data!Q10,"")</f>
        <v>-1</v>
      </c>
      <c r="R10" s="1">
        <f>IF(Data!R10&gt;0,4-Data!R10,"")</f>
        <v>0</v>
      </c>
      <c r="S10" s="1">
        <f>IF(Data!S10&gt;0,4-Data!S10,"")</f>
        <v>1</v>
      </c>
      <c r="T10" s="1">
        <f>IF(Data!T10&gt;0,Data!T10-4,"")</f>
        <v>0</v>
      </c>
      <c r="U10" s="1">
        <f>IF(Data!U10&gt;0,4-Data!U10,"")</f>
        <v>-1</v>
      </c>
      <c r="V10" s="1">
        <f>IF(Data!V10&gt;0,Data!V10-4,"")</f>
        <v>0</v>
      </c>
      <c r="W10" s="1">
        <f>IF(Data!W10&gt;0,4-Data!W10,"")</f>
        <v>1</v>
      </c>
      <c r="X10" s="1">
        <f>IF(Data!X10&gt;0,4-Data!X10,"")</f>
        <v>2</v>
      </c>
      <c r="Y10" s="1">
        <f>IF(Data!Y10&gt;0,4-Data!Y10,"")</f>
        <v>2</v>
      </c>
      <c r="Z10" s="1">
        <f>IF(Data!Z10&gt;0,Data!Z10-4,"")</f>
        <v>1</v>
      </c>
      <c r="AC10" s="6">
        <f t="shared" si="0"/>
        <v>1.5</v>
      </c>
      <c r="AD10" s="6">
        <f t="shared" si="1"/>
        <v>0.25</v>
      </c>
      <c r="AE10" s="6">
        <f t="shared" si="2"/>
        <v>-0.25</v>
      </c>
      <c r="AF10" s="6">
        <f t="shared" si="3"/>
        <v>0.25</v>
      </c>
      <c r="AG10" s="6">
        <f t="shared" si="4"/>
        <v>0.5</v>
      </c>
      <c r="AH10" s="6">
        <f t="shared" si="5"/>
        <v>1</v>
      </c>
    </row>
    <row r="11" spans="1:34">
      <c r="A11" s="1">
        <f>IF(Data!A11&gt;0,Data!A11-4,"")</f>
        <v>-1</v>
      </c>
      <c r="B11" s="1">
        <f>IF(Data!B11&gt;0,Data!B11-4,"")</f>
        <v>-1</v>
      </c>
      <c r="C11" s="1">
        <f>IF(Data!C11&gt;0,4-Data!C11,"")</f>
        <v>2</v>
      </c>
      <c r="D11" s="1">
        <f>IF(Data!D11&gt;0,4-Data!D11,"")</f>
        <v>-2</v>
      </c>
      <c r="E11" s="1">
        <f>IF(Data!E11&gt;0,4-Data!E11,"")</f>
        <v>2</v>
      </c>
      <c r="F11" s="1">
        <f>IF(Data!F11&gt;0,Data!F11-4,"")</f>
        <v>0</v>
      </c>
      <c r="G11" s="1">
        <f>IF(Data!G11&gt;0,Data!G11-4,"")</f>
        <v>1</v>
      </c>
      <c r="H11" s="1">
        <f>IF(Data!H11&gt;0,Data!H11-4,"")</f>
        <v>-1</v>
      </c>
      <c r="I11" s="1">
        <f>IF(Data!I11&gt;0,4-Data!I11,"")</f>
        <v>0</v>
      </c>
      <c r="J11" s="1">
        <f>IF(Data!J11&gt;0,4-Data!J11,"")</f>
        <v>-1</v>
      </c>
      <c r="K11" s="1">
        <f>IF(Data!K11&gt;0,Data!K11-4,"")</f>
        <v>1</v>
      </c>
      <c r="L11" s="1">
        <f>IF(Data!L11&gt;0,4-Data!L11,"")</f>
        <v>-1</v>
      </c>
      <c r="M11" s="1">
        <f>IF(Data!M11&gt;0,Data!M11-4,"")</f>
        <v>-2</v>
      </c>
      <c r="N11" s="1">
        <f>IF(Data!N11&gt;0,Data!N11-4,"")</f>
        <v>-1</v>
      </c>
      <c r="O11" s="1">
        <f>IF(Data!O11&gt;0,Data!O11-4,"")</f>
        <v>0</v>
      </c>
      <c r="P11" s="1">
        <f>IF(Data!P11&gt;0,Data!P11-4,"")</f>
        <v>0</v>
      </c>
      <c r="Q11" s="1">
        <f>IF(Data!Q11&gt;0,4-Data!Q11,"")</f>
        <v>0</v>
      </c>
      <c r="R11" s="1">
        <f>IF(Data!R11&gt;0,4-Data!R11,"")</f>
        <v>0</v>
      </c>
      <c r="S11" s="1">
        <f>IF(Data!S11&gt;0,4-Data!S11,"")</f>
        <v>2</v>
      </c>
      <c r="T11" s="1">
        <f>IF(Data!T11&gt;0,Data!T11-4,"")</f>
        <v>2</v>
      </c>
      <c r="U11" s="1">
        <f>IF(Data!U11&gt;0,4-Data!U11,"")</f>
        <v>0</v>
      </c>
      <c r="V11" s="1">
        <f>IF(Data!V11&gt;0,Data!V11-4,"")</f>
        <v>1</v>
      </c>
      <c r="W11" s="1">
        <f>IF(Data!W11&gt;0,4-Data!W11,"")</f>
        <v>2</v>
      </c>
      <c r="X11" s="1">
        <f>IF(Data!X11&gt;0,4-Data!X11,"")</f>
        <v>2</v>
      </c>
      <c r="Y11" s="1">
        <f>IF(Data!Y11&gt;0,4-Data!Y11,"")</f>
        <v>0</v>
      </c>
      <c r="Z11" s="1">
        <f>IF(Data!Z11&gt;0,Data!Z11-4,"")</f>
        <v>0</v>
      </c>
      <c r="AC11" s="6">
        <f t="shared" si="0"/>
        <v>-0.16666666666666666</v>
      </c>
      <c r="AD11" s="6">
        <f t="shared" si="1"/>
        <v>-1.25</v>
      </c>
      <c r="AE11" s="6">
        <f t="shared" si="2"/>
        <v>1.25</v>
      </c>
      <c r="AF11" s="6">
        <f t="shared" si="3"/>
        <v>0.5</v>
      </c>
      <c r="AG11" s="6">
        <f t="shared" si="4"/>
        <v>0.75</v>
      </c>
      <c r="AH11" s="6">
        <f t="shared" si="5"/>
        <v>0.25</v>
      </c>
    </row>
    <row r="12" spans="1:34">
      <c r="A12" s="1">
        <f>IF(Data!A12&gt;0,Data!A12-4,"")</f>
        <v>-1</v>
      </c>
      <c r="B12" s="1">
        <f>IF(Data!B12&gt;0,Data!B12-4,"")</f>
        <v>-3</v>
      </c>
      <c r="C12" s="1">
        <f>IF(Data!C12&gt;0,4-Data!C12,"")</f>
        <v>-1</v>
      </c>
      <c r="D12" s="1">
        <f>IF(Data!D12&gt;0,4-Data!D12,"")</f>
        <v>-3</v>
      </c>
      <c r="E12" s="1">
        <f>IF(Data!E12&gt;0,4-Data!E12,"")</f>
        <v>2</v>
      </c>
      <c r="F12" s="1">
        <f>IF(Data!F12&gt;0,Data!F12-4,"")</f>
        <v>0</v>
      </c>
      <c r="G12" s="1">
        <f>IF(Data!G12&gt;0,Data!G12-4,"")</f>
        <v>0</v>
      </c>
      <c r="H12" s="1">
        <f>IF(Data!H12&gt;0,Data!H12-4,"")</f>
        <v>-3</v>
      </c>
      <c r="I12" s="1">
        <f>IF(Data!I12&gt;0,4-Data!I12,"")</f>
        <v>1</v>
      </c>
      <c r="J12" s="1">
        <f>IF(Data!J12&gt;0,4-Data!J12,"")</f>
        <v>3</v>
      </c>
      <c r="K12" s="1">
        <f>IF(Data!K12&gt;0,Data!K12-4,"")</f>
        <v>-3</v>
      </c>
      <c r="L12" s="1">
        <f>IF(Data!L12&gt;0,4-Data!L12,"")</f>
        <v>0</v>
      </c>
      <c r="M12" s="1">
        <f>IF(Data!M12&gt;0,Data!M12-4,"")</f>
        <v>-3</v>
      </c>
      <c r="N12" s="1">
        <f>IF(Data!N12&gt;0,Data!N12-4,"")</f>
        <v>-1</v>
      </c>
      <c r="O12" s="1">
        <f>IF(Data!O12&gt;0,Data!O12-4,"")</f>
        <v>3</v>
      </c>
      <c r="P12" s="1">
        <f>IF(Data!P12&gt;0,Data!P12-4,"")</f>
        <v>-1</v>
      </c>
      <c r="Q12" s="1">
        <f>IF(Data!Q12&gt;0,4-Data!Q12,"")</f>
        <v>-3</v>
      </c>
      <c r="R12" s="1">
        <f>IF(Data!R12&gt;0,4-Data!R12,"")</f>
        <v>-3</v>
      </c>
      <c r="S12" s="1">
        <f>IF(Data!S12&gt;0,4-Data!S12,"")</f>
        <v>3</v>
      </c>
      <c r="T12" s="1">
        <f>IF(Data!T12&gt;0,Data!T12-4,"")</f>
        <v>0</v>
      </c>
      <c r="U12" s="1">
        <f>IF(Data!U12&gt;0,4-Data!U12,"")</f>
        <v>-1</v>
      </c>
      <c r="V12" s="1">
        <f>IF(Data!V12&gt;0,Data!V12-4,"")</f>
        <v>0</v>
      </c>
      <c r="W12" s="1">
        <f>IF(Data!W12&gt;0,4-Data!W12,"")</f>
        <v>-1</v>
      </c>
      <c r="X12" s="1">
        <f>IF(Data!X12&gt;0,4-Data!X12,"")</f>
        <v>3</v>
      </c>
      <c r="Y12" s="1">
        <f>IF(Data!Y12&gt;0,4-Data!Y12,"")</f>
        <v>-3</v>
      </c>
      <c r="Z12" s="1">
        <f>IF(Data!Z12&gt;0,Data!Z12-4,"")</f>
        <v>3</v>
      </c>
      <c r="AC12" s="6">
        <f t="shared" si="0"/>
        <v>-0.5</v>
      </c>
      <c r="AD12" s="6">
        <f t="shared" si="1"/>
        <v>-2.5</v>
      </c>
      <c r="AE12" s="6">
        <f t="shared" si="2"/>
        <v>0</v>
      </c>
      <c r="AF12" s="6">
        <f t="shared" si="3"/>
        <v>-1.5</v>
      </c>
      <c r="AG12" s="6">
        <f t="shared" si="4"/>
        <v>-0.25</v>
      </c>
      <c r="AH12" s="6">
        <f t="shared" si="5"/>
        <v>2</v>
      </c>
    </row>
    <row r="13" spans="1:34">
      <c r="A13" s="1">
        <f>IF(Data!A13&gt;0,Data!A13-4,"")</f>
        <v>0</v>
      </c>
      <c r="B13" s="1">
        <f>IF(Data!B13&gt;0,Data!B13-4,"")</f>
        <v>-1</v>
      </c>
      <c r="C13" s="1">
        <f>IF(Data!C13&gt;0,4-Data!C13,"")</f>
        <v>0</v>
      </c>
      <c r="D13" s="1">
        <f>IF(Data!D13&gt;0,4-Data!D13,"")</f>
        <v>0</v>
      </c>
      <c r="E13" s="1">
        <f>IF(Data!E13&gt;0,4-Data!E13,"")</f>
        <v>-1</v>
      </c>
      <c r="F13" s="1">
        <f>IF(Data!F13&gt;0,Data!F13-4,"")</f>
        <v>1</v>
      </c>
      <c r="G13" s="1">
        <f>IF(Data!G13&gt;0,Data!G13-4,"")</f>
        <v>1</v>
      </c>
      <c r="H13" s="1">
        <f>IF(Data!H13&gt;0,Data!H13-4,"")</f>
        <v>-1</v>
      </c>
      <c r="I13" s="1">
        <f>IF(Data!I13&gt;0,4-Data!I13,"")</f>
        <v>0</v>
      </c>
      <c r="J13" s="1">
        <f>IF(Data!J13&gt;0,4-Data!J13,"")</f>
        <v>1</v>
      </c>
      <c r="K13" s="1">
        <f>IF(Data!K13&gt;0,Data!K13-4,"")</f>
        <v>0</v>
      </c>
      <c r="L13" s="1">
        <f>IF(Data!L13&gt;0,4-Data!L13,"")</f>
        <v>1</v>
      </c>
      <c r="M13" s="1">
        <f>IF(Data!M13&gt;0,Data!M13-4,"")</f>
        <v>-1</v>
      </c>
      <c r="N13" s="1">
        <f>IF(Data!N13&gt;0,Data!N13-4,"")</f>
        <v>0</v>
      </c>
      <c r="O13" s="1">
        <f>IF(Data!O13&gt;0,Data!O13-4,"")</f>
        <v>0</v>
      </c>
      <c r="P13" s="1">
        <f>IF(Data!P13&gt;0,Data!P13-4,"")</f>
        <v>0</v>
      </c>
      <c r="Q13" s="1">
        <f>IF(Data!Q13&gt;0,4-Data!Q13,"")</f>
        <v>0</v>
      </c>
      <c r="R13" s="1">
        <f>IF(Data!R13&gt;0,4-Data!R13,"")</f>
        <v>-1</v>
      </c>
      <c r="S13" s="1">
        <f>IF(Data!S13&gt;0,4-Data!S13,"")</f>
        <v>0</v>
      </c>
      <c r="T13" s="1">
        <f>IF(Data!T13&gt;0,Data!T13-4,"")</f>
        <v>-2</v>
      </c>
      <c r="U13" s="1">
        <f>IF(Data!U13&gt;0,4-Data!U13,"")</f>
        <v>-1</v>
      </c>
      <c r="V13" s="1">
        <f>IF(Data!V13&gt;0,Data!V13-4,"")</f>
        <v>-1</v>
      </c>
      <c r="W13" s="1">
        <f>IF(Data!W13&gt;0,4-Data!W13,"")</f>
        <v>0</v>
      </c>
      <c r="X13" s="1">
        <f>IF(Data!X13&gt;0,4-Data!X13,"")</f>
        <v>0</v>
      </c>
      <c r="Y13" s="1">
        <f>IF(Data!Y13&gt;0,4-Data!Y13,"")</f>
        <v>0</v>
      </c>
      <c r="Z13" s="1">
        <f>IF(Data!Z13&gt;0,Data!Z13-4,"")</f>
        <v>1</v>
      </c>
      <c r="AC13" s="6">
        <f t="shared" si="0"/>
        <v>0.16666666666666666</v>
      </c>
      <c r="AD13" s="6">
        <f t="shared" si="1"/>
        <v>-0.75</v>
      </c>
      <c r="AE13" s="6">
        <f t="shared" si="2"/>
        <v>-0.75</v>
      </c>
      <c r="AF13" s="6">
        <f t="shared" si="3"/>
        <v>-0.25</v>
      </c>
      <c r="AG13" s="6">
        <f t="shared" si="4"/>
        <v>0</v>
      </c>
      <c r="AH13" s="6">
        <f t="shared" si="5"/>
        <v>0.5</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4"/>
      <c r="AB1004" s="14"/>
      <c r="AC1004" s="6" t="str">
        <f t="shared" si="96"/>
        <v/>
      </c>
      <c r="AD1004" s="6" t="str">
        <f t="shared" si="97"/>
        <v/>
      </c>
      <c r="AE1004" s="6" t="str">
        <f t="shared" si="98"/>
        <v/>
      </c>
      <c r="AF1004" s="6" t="str">
        <f t="shared" si="99"/>
        <v/>
      </c>
      <c r="AG1004" s="6" t="str">
        <f t="shared" si="100"/>
        <v/>
      </c>
      <c r="AH1004" s="6" t="str">
        <f t="shared" si="101"/>
        <v/>
      </c>
    </row>
    <row r="1005" spans="1:3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row>
    <row r="1006" spans="1:3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row>
    <row r="1007" spans="1:3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row>
    <row r="1008" spans="1:3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row>
    <row r="1009" spans="1:3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row>
    <row r="1010" spans="1:3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row>
    <row r="1011" spans="1:3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row>
    <row r="1012" spans="1:3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row>
    <row r="1013" spans="1:3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row>
    <row r="1014" spans="1:3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row>
    <row r="1015" spans="1:3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row>
    <row r="1016" spans="1:3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row>
    <row r="1017" spans="1:3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row>
    <row r="1018" spans="1:3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row>
    <row r="1019" spans="1:3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row>
    <row r="1020" spans="1:3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row>
    <row r="1021" spans="1:3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row>
    <row r="1022" spans="1:35">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row>
    <row r="1023" spans="1:35">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row>
    <row r="1024" spans="1:35">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row>
    <row r="1025" spans="1:3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row>
    <row r="1026" spans="1:35">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row>
    <row r="1027" spans="1:35">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row>
    <row r="1028" spans="1:35">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row>
    <row r="1029" spans="1:35">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row>
    <row r="1030" spans="1:35">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row>
    <row r="1031" spans="1:35">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row>
    <row r="1032" spans="1:35">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row>
    <row r="1033" spans="1:35">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row>
    <row r="1034" spans="1:35">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row>
    <row r="1035" spans="1:3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row>
    <row r="1036" spans="1:35">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row>
    <row r="1037" spans="1:35">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row>
    <row r="1038" spans="1:35">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row>
    <row r="1039" spans="1:35">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row>
    <row r="1040" spans="1:35">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row>
    <row r="1041" spans="1:35">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row>
    <row r="1042" spans="1:35">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row>
    <row r="1043" spans="1:35">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row>
    <row r="1044" spans="1:35">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row>
    <row r="1045" spans="1:35">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row>
    <row r="1046" spans="1:35">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row>
    <row r="1047" spans="1:35">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row>
    <row r="1048" spans="1:35">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row>
    <row r="1049" spans="1:35">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row>
    <row r="1050" spans="1:35">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row>
    <row r="1051" spans="1:35">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row>
    <row r="1052" spans="1:35">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row>
    <row r="1053" spans="1:35">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row>
    <row r="1054" spans="1:35">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row>
    <row r="1055" spans="1:35">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row>
    <row r="1056" spans="1:35">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row>
    <row r="1057" spans="1:35">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row>
    <row r="1058" spans="1:35">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row>
    <row r="1059" spans="1:35">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row>
    <row r="1060" spans="1:35">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row>
    <row r="1061" spans="1:35">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row>
    <row r="1062" spans="1:35">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row>
    <row r="1063" spans="1:35">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row>
    <row r="1064" spans="1:35">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row>
    <row r="1065" spans="1:35">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row>
    <row r="1066" spans="1:35">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row>
    <row r="1067" spans="1:35">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row>
    <row r="1068" spans="1:35">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row>
    <row r="1069" spans="1:35">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row>
    <row r="1070" spans="1:35">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row>
    <row r="1071" spans="1:35">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row>
    <row r="1072" spans="1:35">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row>
    <row r="1073" spans="1:35">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row>
    <row r="1074" spans="1:35">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row>
    <row r="1075" spans="1:35">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row>
    <row r="1076" spans="1:35">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row>
    <row r="1077" spans="1:35">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row>
    <row r="1078" spans="1:35">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row>
    <row r="1079" spans="1:35">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row>
    <row r="1080" spans="1:35">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row>
    <row r="1081" spans="1:35">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row>
    <row r="1082" spans="1:35">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row>
    <row r="1083" spans="1:35">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row>
    <row r="1084" spans="1:35">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row>
    <row r="1085" spans="1:35">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row>
    <row r="1086" spans="1:35">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row>
    <row r="1087" spans="1:35">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row>
    <row r="1088" spans="1:35">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row>
    <row r="1089" spans="1:35">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row>
    <row r="1090" spans="1:35">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row>
    <row r="1091" spans="1:35">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row>
    <row r="1092" spans="1:35">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row>
    <row r="1093" spans="1:35">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row>
    <row r="1094" spans="1:35">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row>
    <row r="1095" spans="1:35">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4"/>
    </row>
    <row r="1096" spans="1:35">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4"/>
    </row>
    <row r="1097" spans="1:35">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4"/>
      <c r="AG1097" s="14"/>
      <c r="AH1097" s="14"/>
      <c r="AI1097" s="14"/>
    </row>
    <row r="1098" spans="1:35">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4"/>
      <c r="AF1098" s="14"/>
      <c r="AG1098" s="14"/>
      <c r="AH1098" s="14"/>
      <c r="AI1098" s="14"/>
    </row>
    <row r="1099" spans="1:35">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c r="AE1099" s="14"/>
      <c r="AF1099" s="14"/>
      <c r="AG1099" s="14"/>
      <c r="AH1099" s="14"/>
      <c r="AI1099" s="14"/>
    </row>
    <row r="1100" spans="1:35">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c r="AE1100" s="14"/>
      <c r="AF1100" s="14"/>
      <c r="AG1100" s="14"/>
      <c r="AH1100" s="14"/>
      <c r="AI1100" s="14"/>
    </row>
    <row r="1101" spans="1:35">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c r="AE1101" s="14"/>
      <c r="AF1101" s="14"/>
      <c r="AG1101" s="14"/>
      <c r="AH1101" s="14"/>
      <c r="AI1101" s="14"/>
    </row>
    <row r="1102" spans="1:35">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c r="AE1102" s="14"/>
      <c r="AF1102" s="14"/>
      <c r="AG1102" s="14"/>
      <c r="AH1102" s="14"/>
      <c r="AI1102" s="14"/>
    </row>
    <row r="1103" spans="1:35">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c r="AE1103" s="14"/>
      <c r="AF1103" s="14"/>
      <c r="AG1103" s="14"/>
      <c r="AH1103" s="14"/>
      <c r="AI1103" s="14"/>
    </row>
    <row r="1104" spans="1:35">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c r="AE1104" s="14"/>
      <c r="AF1104" s="14"/>
      <c r="AG1104" s="14"/>
      <c r="AH1104" s="14"/>
      <c r="AI1104" s="14"/>
    </row>
    <row r="1105" spans="1:35">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c r="AE1105" s="14"/>
      <c r="AF1105" s="14"/>
      <c r="AG1105" s="14"/>
      <c r="AH1105" s="14"/>
      <c r="AI1105" s="14"/>
    </row>
    <row r="1106" spans="1:35">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c r="AE1106" s="14"/>
      <c r="AF1106" s="14"/>
      <c r="AG1106" s="14"/>
      <c r="AH1106" s="14"/>
      <c r="AI1106" s="14"/>
    </row>
    <row r="1107" spans="1:35">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c r="AC1107" s="14"/>
      <c r="AD1107" s="14"/>
      <c r="AE1107" s="14"/>
      <c r="AF1107" s="14"/>
      <c r="AG1107" s="14"/>
      <c r="AH1107" s="14"/>
      <c r="AI1107" s="14"/>
    </row>
    <row r="1108" spans="1:35">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c r="AE1108" s="14"/>
      <c r="AF1108" s="14"/>
      <c r="AG1108" s="14"/>
      <c r="AH1108" s="14"/>
      <c r="AI1108" s="14"/>
    </row>
    <row r="1109" spans="1:35">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c r="AC1109" s="14"/>
      <c r="AD1109" s="14"/>
      <c r="AE1109" s="14"/>
      <c r="AF1109" s="14"/>
      <c r="AG1109" s="14"/>
      <c r="AH1109" s="14"/>
      <c r="AI1109" s="14"/>
    </row>
    <row r="1110" spans="1:35">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c r="AC1110" s="14"/>
      <c r="AD1110" s="14"/>
      <c r="AE1110" s="14"/>
      <c r="AF1110" s="14"/>
      <c r="AG1110" s="14"/>
      <c r="AH1110" s="14"/>
      <c r="AI1110" s="14"/>
    </row>
    <row r="1111" spans="1:35">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c r="AC1111" s="14"/>
      <c r="AD1111" s="14"/>
      <c r="AE1111" s="14"/>
      <c r="AF1111" s="14"/>
      <c r="AG1111" s="14"/>
      <c r="AH1111" s="14"/>
      <c r="AI1111" s="14"/>
    </row>
    <row r="1112" spans="1:35">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c r="AC1112" s="14"/>
      <c r="AD1112" s="14"/>
      <c r="AE1112" s="14"/>
      <c r="AF1112" s="14"/>
      <c r="AG1112" s="14"/>
      <c r="AH1112" s="14"/>
      <c r="AI1112" s="14"/>
    </row>
    <row r="1113" spans="1:35">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c r="AC1113" s="14"/>
      <c r="AD1113" s="14"/>
      <c r="AE1113" s="14"/>
      <c r="AF1113" s="14"/>
      <c r="AG1113" s="14"/>
      <c r="AH1113" s="14"/>
      <c r="AI1113" s="14"/>
    </row>
    <row r="1114" spans="1:35">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c r="AC1114" s="14"/>
      <c r="AD1114" s="14"/>
      <c r="AE1114" s="14"/>
      <c r="AF1114" s="14"/>
      <c r="AG1114" s="14"/>
      <c r="AH1114" s="14"/>
      <c r="AI1114" s="14"/>
    </row>
    <row r="1115" spans="1:35">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c r="AC1115" s="14"/>
      <c r="AD1115" s="14"/>
      <c r="AE1115" s="14"/>
      <c r="AF1115" s="14"/>
      <c r="AG1115" s="14"/>
      <c r="AH1115" s="14"/>
      <c r="AI1115" s="14"/>
    </row>
    <row r="1116" spans="1:35">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c r="AC1116" s="14"/>
      <c r="AD1116" s="14"/>
      <c r="AE1116" s="14"/>
      <c r="AF1116" s="14"/>
      <c r="AG1116" s="14"/>
      <c r="AH1116" s="14"/>
      <c r="AI1116" s="14"/>
    </row>
    <row r="1117" spans="1:35">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c r="AC1117" s="14"/>
      <c r="AD1117" s="14"/>
      <c r="AE1117" s="14"/>
      <c r="AF1117" s="14"/>
      <c r="AG1117" s="14"/>
      <c r="AH1117" s="14"/>
      <c r="AI1117" s="14"/>
    </row>
    <row r="1118" spans="1:35">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c r="AB1118" s="14"/>
      <c r="AC1118" s="14"/>
      <c r="AD1118" s="14"/>
      <c r="AE1118" s="14"/>
      <c r="AF1118" s="14"/>
      <c r="AG1118" s="14"/>
      <c r="AH1118" s="14"/>
      <c r="AI1118" s="14"/>
    </row>
    <row r="1119" spans="1:35">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c r="AB1119" s="14"/>
      <c r="AC1119" s="14"/>
      <c r="AD1119" s="14"/>
      <c r="AE1119" s="14"/>
      <c r="AF1119" s="14"/>
      <c r="AG1119" s="14"/>
      <c r="AH1119" s="14"/>
      <c r="AI1119" s="14"/>
    </row>
    <row r="1120" spans="1:35">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c r="AB1120" s="14"/>
      <c r="AC1120" s="14"/>
      <c r="AD1120" s="14"/>
      <c r="AE1120" s="14"/>
      <c r="AF1120" s="14"/>
      <c r="AG1120" s="14"/>
      <c r="AH1120" s="14"/>
      <c r="AI1120" s="14"/>
    </row>
    <row r="1121" spans="1:35">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c r="AB1121" s="14"/>
      <c r="AC1121" s="14"/>
      <c r="AD1121" s="14"/>
      <c r="AE1121" s="14"/>
      <c r="AF1121" s="14"/>
      <c r="AG1121" s="14"/>
      <c r="AH1121" s="14"/>
      <c r="AI1121" s="14"/>
    </row>
    <row r="1122" spans="1:35">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c r="AC1122" s="14"/>
      <c r="AD1122" s="14"/>
      <c r="AE1122" s="14"/>
      <c r="AF1122" s="14"/>
      <c r="AG1122" s="14"/>
      <c r="AH1122" s="14"/>
      <c r="AI1122" s="14"/>
    </row>
    <row r="1123" spans="1:35">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c r="AB1123" s="14"/>
      <c r="AC1123" s="14"/>
      <c r="AD1123" s="14"/>
      <c r="AE1123" s="14"/>
      <c r="AF1123" s="14"/>
      <c r="AG1123" s="14"/>
      <c r="AH1123" s="14"/>
      <c r="AI1123" s="14"/>
    </row>
    <row r="1124" spans="1:35">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c r="AB1124" s="14"/>
      <c r="AC1124" s="14"/>
      <c r="AD1124" s="14"/>
      <c r="AE1124" s="14"/>
      <c r="AF1124" s="14"/>
      <c r="AG1124" s="14"/>
      <c r="AH1124" s="14"/>
      <c r="AI1124" s="14"/>
    </row>
    <row r="1125" spans="1:35">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c r="AB1125" s="14"/>
      <c r="AC1125" s="14"/>
      <c r="AD1125" s="14"/>
      <c r="AE1125" s="14"/>
      <c r="AF1125" s="14"/>
      <c r="AG1125" s="14"/>
      <c r="AH1125" s="14"/>
      <c r="AI1125" s="14"/>
    </row>
    <row r="1126" spans="1:35">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c r="AB1126" s="14"/>
      <c r="AC1126" s="14"/>
      <c r="AD1126" s="14"/>
      <c r="AE1126" s="14"/>
      <c r="AF1126" s="14"/>
      <c r="AG1126" s="14"/>
      <c r="AH1126" s="14"/>
      <c r="AI1126" s="14"/>
    </row>
    <row r="1127" spans="1:35">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c r="AB1127" s="14"/>
      <c r="AC1127" s="14"/>
      <c r="AD1127" s="14"/>
      <c r="AE1127" s="14"/>
      <c r="AF1127" s="14"/>
      <c r="AG1127" s="14"/>
      <c r="AH1127" s="14"/>
      <c r="AI1127" s="14"/>
    </row>
    <row r="1128" spans="1:35">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c r="AB1128" s="14"/>
      <c r="AC1128" s="14"/>
      <c r="AD1128" s="14"/>
      <c r="AE1128" s="14"/>
      <c r="AF1128" s="14"/>
      <c r="AG1128" s="14"/>
      <c r="AH1128" s="14"/>
      <c r="AI1128" s="14"/>
    </row>
    <row r="1129" spans="1:35">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c r="AB1129" s="14"/>
      <c r="AC1129" s="14"/>
      <c r="AD1129" s="14"/>
      <c r="AE1129" s="14"/>
      <c r="AF1129" s="14"/>
      <c r="AG1129" s="14"/>
      <c r="AH1129" s="14"/>
      <c r="AI1129" s="14"/>
    </row>
    <row r="1130" spans="1:35">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c r="AC1130" s="14"/>
      <c r="AD1130" s="14"/>
      <c r="AE1130" s="14"/>
      <c r="AF1130" s="14"/>
      <c r="AG1130" s="14"/>
      <c r="AH1130" s="14"/>
      <c r="AI1130" s="14"/>
    </row>
    <row r="1131" spans="1:35">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c r="AB1131" s="14"/>
      <c r="AC1131" s="14"/>
      <c r="AD1131" s="14"/>
      <c r="AE1131" s="14"/>
      <c r="AF1131" s="14"/>
      <c r="AG1131" s="14"/>
      <c r="AH1131" s="14"/>
      <c r="AI1131" s="14"/>
    </row>
    <row r="1132" spans="1:35">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c r="AB1132" s="14"/>
      <c r="AC1132" s="14"/>
      <c r="AD1132" s="14"/>
      <c r="AE1132" s="14"/>
      <c r="AF1132" s="14"/>
      <c r="AG1132" s="14"/>
      <c r="AH1132" s="14"/>
      <c r="AI1132" s="14"/>
    </row>
    <row r="1133" spans="1:35">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c r="AB1133" s="14"/>
      <c r="AC1133" s="14"/>
      <c r="AD1133" s="14"/>
      <c r="AE1133" s="14"/>
      <c r="AF1133" s="14"/>
      <c r="AG1133" s="14"/>
      <c r="AH1133" s="14"/>
      <c r="AI1133" s="14"/>
    </row>
    <row r="1134" spans="1:35">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c r="AB1134" s="14"/>
      <c r="AC1134" s="14"/>
      <c r="AD1134" s="14"/>
      <c r="AE1134" s="14"/>
      <c r="AF1134" s="14"/>
      <c r="AG1134" s="14"/>
      <c r="AH1134" s="14"/>
      <c r="AI1134" s="14"/>
    </row>
    <row r="1135" spans="1:35">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c r="AB1135" s="14"/>
      <c r="AC1135" s="14"/>
      <c r="AD1135" s="14"/>
      <c r="AE1135" s="14"/>
      <c r="AF1135" s="14"/>
      <c r="AG1135" s="14"/>
      <c r="AH1135" s="14"/>
      <c r="AI1135" s="14"/>
    </row>
    <row r="1136" spans="1:35">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c r="AB1136" s="14"/>
      <c r="AC1136" s="14"/>
      <c r="AD1136" s="14"/>
      <c r="AE1136" s="14"/>
      <c r="AF1136" s="14"/>
      <c r="AG1136" s="14"/>
      <c r="AH1136" s="14"/>
      <c r="AI1136" s="14"/>
    </row>
    <row r="1137" spans="1:35">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c r="AB1137" s="14"/>
      <c r="AC1137" s="14"/>
      <c r="AD1137" s="14"/>
      <c r="AE1137" s="14"/>
      <c r="AF1137" s="14"/>
      <c r="AG1137" s="14"/>
      <c r="AH1137" s="14"/>
      <c r="AI1137" s="14"/>
    </row>
    <row r="1138" spans="1:35">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c r="AC1138" s="14"/>
      <c r="AD1138" s="14"/>
      <c r="AE1138" s="14"/>
      <c r="AF1138" s="14"/>
      <c r="AG1138" s="14"/>
      <c r="AH1138" s="14"/>
      <c r="AI1138" s="14"/>
    </row>
    <row r="1139" spans="1:35">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c r="AB1139" s="14"/>
      <c r="AC1139" s="14"/>
      <c r="AD1139" s="14"/>
      <c r="AE1139" s="14"/>
      <c r="AF1139" s="14"/>
      <c r="AG1139" s="14"/>
      <c r="AH1139" s="14"/>
      <c r="AI1139" s="14"/>
    </row>
    <row r="1140" spans="1:35">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c r="AB1140" s="14"/>
      <c r="AC1140" s="14"/>
      <c r="AD1140" s="14"/>
      <c r="AE1140" s="14"/>
      <c r="AF1140" s="14"/>
      <c r="AG1140" s="14"/>
      <c r="AH1140" s="14"/>
      <c r="AI1140" s="14"/>
    </row>
    <row r="1141" spans="1:35">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c r="AB1141" s="14"/>
      <c r="AC1141" s="14"/>
      <c r="AD1141" s="14"/>
      <c r="AE1141" s="14"/>
      <c r="AF1141" s="14"/>
      <c r="AG1141" s="14"/>
      <c r="AH1141" s="14"/>
      <c r="AI1141" s="14"/>
    </row>
    <row r="1142" spans="1:35">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c r="AB1142" s="14"/>
      <c r="AC1142" s="14"/>
      <c r="AD1142" s="14"/>
      <c r="AE1142" s="14"/>
      <c r="AF1142" s="14"/>
      <c r="AG1142" s="14"/>
      <c r="AH1142" s="14"/>
      <c r="AI1142" s="14"/>
    </row>
    <row r="1143" spans="1:35">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c r="AB1143" s="14"/>
      <c r="AC1143" s="14"/>
      <c r="AD1143" s="14"/>
      <c r="AE1143" s="14"/>
      <c r="AF1143" s="14"/>
      <c r="AG1143" s="14"/>
      <c r="AH1143" s="14"/>
      <c r="AI1143" s="14"/>
    </row>
    <row r="1144" spans="1:35">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c r="AB1144" s="14"/>
      <c r="AC1144" s="14"/>
      <c r="AD1144" s="14"/>
      <c r="AE1144" s="14"/>
      <c r="AF1144" s="14"/>
      <c r="AG1144" s="14"/>
      <c r="AH1144" s="14"/>
      <c r="AI1144" s="14"/>
    </row>
    <row r="1145" spans="1:35">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c r="AB1145" s="14"/>
      <c r="AC1145" s="14"/>
      <c r="AD1145" s="14"/>
      <c r="AE1145" s="14"/>
      <c r="AF1145" s="14"/>
      <c r="AG1145" s="14"/>
      <c r="AH1145" s="14"/>
      <c r="AI1145" s="14"/>
    </row>
    <row r="1146" spans="1:35">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c r="AB1146" s="14"/>
      <c r="AC1146" s="14"/>
      <c r="AD1146" s="14"/>
      <c r="AE1146" s="14"/>
      <c r="AF1146" s="14"/>
      <c r="AG1146" s="14"/>
      <c r="AH1146" s="14"/>
      <c r="AI1146" s="14"/>
    </row>
    <row r="1147" spans="1:35">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c r="AB1147" s="14"/>
      <c r="AC1147" s="14"/>
      <c r="AD1147" s="14"/>
      <c r="AE1147" s="14"/>
      <c r="AF1147" s="14"/>
      <c r="AG1147" s="14"/>
      <c r="AH1147" s="14"/>
      <c r="AI1147" s="14"/>
    </row>
    <row r="1148" spans="1:35">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c r="AB1148" s="14"/>
      <c r="AC1148" s="14"/>
      <c r="AD1148" s="14"/>
      <c r="AE1148" s="14"/>
      <c r="AF1148" s="14"/>
      <c r="AG1148" s="14"/>
      <c r="AH1148" s="14"/>
      <c r="AI1148" s="14"/>
    </row>
    <row r="1149" spans="1:35">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c r="AB1149" s="14"/>
      <c r="AC1149" s="14"/>
      <c r="AD1149" s="14"/>
      <c r="AE1149" s="14"/>
      <c r="AF1149" s="14"/>
      <c r="AG1149" s="14"/>
      <c r="AH1149" s="14"/>
      <c r="AI1149" s="14"/>
    </row>
    <row r="1150" spans="1:35">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c r="AB1150" s="14"/>
      <c r="AC1150" s="14"/>
      <c r="AD1150" s="14"/>
      <c r="AE1150" s="14"/>
      <c r="AF1150" s="14"/>
      <c r="AG1150" s="14"/>
      <c r="AH1150" s="14"/>
      <c r="AI1150" s="14"/>
    </row>
    <row r="1151" spans="1:35">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c r="AB1151" s="14"/>
      <c r="AC1151" s="14"/>
      <c r="AD1151" s="14"/>
      <c r="AE1151" s="14"/>
      <c r="AF1151" s="14"/>
      <c r="AG1151" s="14"/>
      <c r="AH1151" s="14"/>
      <c r="AI1151" s="14"/>
    </row>
    <row r="1152" spans="1:35">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c r="AB1152" s="14"/>
      <c r="AC1152" s="14"/>
      <c r="AD1152" s="14"/>
      <c r="AE1152" s="14"/>
      <c r="AF1152" s="14"/>
      <c r="AG1152" s="14"/>
      <c r="AH1152" s="14"/>
      <c r="AI1152" s="14"/>
    </row>
    <row r="1153" spans="1:35">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c r="AB1153" s="14"/>
      <c r="AC1153" s="14"/>
      <c r="AD1153" s="14"/>
      <c r="AE1153" s="14"/>
      <c r="AF1153" s="14"/>
      <c r="AG1153" s="14"/>
      <c r="AH1153" s="14"/>
      <c r="AI1153" s="14"/>
    </row>
    <row r="1154" spans="1:35">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c r="AB1154" s="14"/>
      <c r="AC1154" s="14"/>
      <c r="AD1154" s="14"/>
      <c r="AE1154" s="14"/>
      <c r="AF1154" s="14"/>
      <c r="AG1154" s="14"/>
      <c r="AH1154" s="14"/>
      <c r="AI1154" s="14"/>
    </row>
    <row r="1155" spans="1:35">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c r="AB1155" s="14"/>
      <c r="AC1155" s="14"/>
      <c r="AD1155" s="14"/>
      <c r="AE1155" s="14"/>
      <c r="AF1155" s="14"/>
      <c r="AG1155" s="14"/>
      <c r="AH1155" s="14"/>
      <c r="AI1155" s="14"/>
    </row>
    <row r="1156" spans="1:35">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c r="AB1156" s="14"/>
      <c r="AC1156" s="14"/>
      <c r="AD1156" s="14"/>
      <c r="AE1156" s="14"/>
      <c r="AF1156" s="14"/>
      <c r="AG1156" s="14"/>
      <c r="AH1156" s="14"/>
      <c r="AI1156" s="14"/>
    </row>
    <row r="1157" spans="1:35">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c r="AB1157" s="14"/>
      <c r="AC1157" s="14"/>
      <c r="AD1157" s="14"/>
      <c r="AE1157" s="14"/>
      <c r="AF1157" s="14"/>
      <c r="AG1157" s="14"/>
      <c r="AH1157" s="14"/>
      <c r="AI1157" s="14"/>
    </row>
    <row r="1158" spans="1:35">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c r="AB1158" s="14"/>
      <c r="AC1158" s="14"/>
      <c r="AD1158" s="14"/>
      <c r="AE1158" s="14"/>
      <c r="AF1158" s="14"/>
      <c r="AG1158" s="14"/>
      <c r="AH1158" s="14"/>
      <c r="AI1158" s="14"/>
    </row>
    <row r="1159" spans="1:35">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c r="AB1159" s="14"/>
      <c r="AC1159" s="14"/>
      <c r="AD1159" s="14"/>
      <c r="AE1159" s="14"/>
      <c r="AF1159" s="14"/>
      <c r="AG1159" s="14"/>
      <c r="AH1159" s="14"/>
      <c r="AI1159" s="14"/>
    </row>
    <row r="1160" spans="1:35">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c r="AB1160" s="14"/>
      <c r="AC1160" s="14"/>
      <c r="AD1160" s="14"/>
      <c r="AE1160" s="14"/>
      <c r="AF1160" s="14"/>
      <c r="AG1160" s="14"/>
      <c r="AH1160" s="14"/>
      <c r="AI1160" s="14"/>
    </row>
    <row r="1161" spans="1:35">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c r="AB1161" s="14"/>
      <c r="AC1161" s="14"/>
      <c r="AD1161" s="14"/>
      <c r="AE1161" s="14"/>
      <c r="AF1161" s="14"/>
      <c r="AG1161" s="14"/>
      <c r="AH1161" s="14"/>
      <c r="AI1161" s="14"/>
    </row>
    <row r="1162" spans="1:35">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c r="AB1162" s="14"/>
      <c r="AC1162" s="14"/>
      <c r="AD1162" s="14"/>
      <c r="AE1162" s="14"/>
      <c r="AF1162" s="14"/>
      <c r="AG1162" s="14"/>
      <c r="AH1162" s="14"/>
      <c r="AI1162" s="14"/>
    </row>
    <row r="1163" spans="1:35">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c r="AB1163" s="14"/>
      <c r="AC1163" s="14"/>
      <c r="AD1163" s="14"/>
      <c r="AE1163" s="14"/>
      <c r="AF1163" s="14"/>
      <c r="AG1163" s="14"/>
      <c r="AH1163" s="14"/>
      <c r="AI1163" s="14"/>
    </row>
    <row r="1164" spans="1:35">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c r="AB1164" s="14"/>
      <c r="AC1164" s="14"/>
      <c r="AD1164" s="14"/>
      <c r="AE1164" s="14"/>
      <c r="AF1164" s="14"/>
      <c r="AG1164" s="14"/>
      <c r="AH1164" s="14"/>
      <c r="AI1164" s="14"/>
    </row>
    <row r="1165" spans="1:35">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c r="AB1165" s="14"/>
      <c r="AC1165" s="14"/>
      <c r="AD1165" s="14"/>
      <c r="AE1165" s="14"/>
      <c r="AF1165" s="14"/>
      <c r="AG1165" s="14"/>
      <c r="AH1165" s="14"/>
      <c r="AI1165" s="14"/>
    </row>
    <row r="1166" spans="1:35">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c r="AB1166" s="14"/>
      <c r="AC1166" s="14"/>
      <c r="AD1166" s="14"/>
      <c r="AE1166" s="14"/>
      <c r="AF1166" s="14"/>
      <c r="AG1166" s="14"/>
      <c r="AH1166" s="14"/>
      <c r="AI1166" s="14"/>
    </row>
    <row r="1167" spans="1:35">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c r="AB1167" s="14"/>
      <c r="AC1167" s="14"/>
      <c r="AD1167" s="14"/>
      <c r="AE1167" s="14"/>
      <c r="AF1167" s="14"/>
      <c r="AG1167" s="14"/>
      <c r="AH1167" s="14"/>
      <c r="AI1167" s="14"/>
    </row>
    <row r="1168" spans="1:35">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c r="AB1168" s="14"/>
      <c r="AC1168" s="14"/>
      <c r="AD1168" s="14"/>
      <c r="AE1168" s="14"/>
      <c r="AF1168" s="14"/>
      <c r="AG1168" s="14"/>
      <c r="AH1168" s="14"/>
      <c r="AI1168" s="14"/>
    </row>
    <row r="1169" spans="1:35">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c r="AB1169" s="14"/>
      <c r="AC1169" s="14"/>
      <c r="AD1169" s="14"/>
      <c r="AE1169" s="14"/>
      <c r="AF1169" s="14"/>
      <c r="AG1169" s="14"/>
      <c r="AH1169" s="14"/>
      <c r="AI1169" s="14"/>
    </row>
    <row r="1170" spans="1:35">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c r="AB1170" s="14"/>
      <c r="AC1170" s="14"/>
      <c r="AD1170" s="14"/>
      <c r="AE1170" s="14"/>
      <c r="AF1170" s="14"/>
      <c r="AG1170" s="14"/>
      <c r="AH1170" s="14"/>
      <c r="AI1170" s="14"/>
    </row>
    <row r="1171" spans="1:35">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c r="AB1171" s="14"/>
      <c r="AC1171" s="14"/>
      <c r="AD1171" s="14"/>
      <c r="AE1171" s="14"/>
      <c r="AF1171" s="14"/>
      <c r="AG1171" s="14"/>
      <c r="AH1171" s="14"/>
      <c r="AI1171" s="14"/>
    </row>
    <row r="1172" spans="1:35">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c r="AB1172" s="14"/>
      <c r="AC1172" s="14"/>
      <c r="AD1172" s="14"/>
      <c r="AE1172" s="14"/>
      <c r="AF1172" s="14"/>
      <c r="AG1172" s="14"/>
      <c r="AH1172" s="14"/>
      <c r="AI1172" s="14"/>
    </row>
    <row r="1173" spans="1:35">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c r="AB1173" s="14"/>
      <c r="AC1173" s="14"/>
      <c r="AD1173" s="14"/>
      <c r="AE1173" s="14"/>
      <c r="AF1173" s="14"/>
      <c r="AG1173" s="14"/>
      <c r="AH1173" s="14"/>
      <c r="AI1173" s="14"/>
    </row>
    <row r="1174" spans="1:35">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c r="AB1174" s="14"/>
      <c r="AC1174" s="14"/>
      <c r="AD1174" s="14"/>
      <c r="AE1174" s="14"/>
      <c r="AF1174" s="14"/>
      <c r="AG1174" s="14"/>
      <c r="AH1174" s="14"/>
      <c r="AI1174" s="14"/>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4" workbookViewId="0">
      <selection activeCell="A20" sqref="A20:XFD20"/>
    </sheetView>
  </sheetViews>
  <sheetFormatPr baseColWidth="10"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5" t="s">
        <v>1537</v>
      </c>
      <c r="B1" s="166"/>
      <c r="C1" s="166"/>
      <c r="D1" s="166"/>
      <c r="E1" s="166"/>
      <c r="F1" s="166"/>
      <c r="G1" s="166"/>
      <c r="H1" s="166"/>
      <c r="I1" s="166"/>
      <c r="J1" s="166"/>
      <c r="K1" s="166"/>
      <c r="L1" s="166"/>
      <c r="M1" s="166"/>
      <c r="N1" s="166"/>
    </row>
    <row r="2" spans="1:18">
      <c r="A2" s="76" t="s">
        <v>2</v>
      </c>
      <c r="B2" s="77" t="s">
        <v>106</v>
      </c>
      <c r="C2" s="78" t="s">
        <v>107</v>
      </c>
      <c r="D2" s="79" t="s">
        <v>108</v>
      </c>
      <c r="E2" s="78" t="s">
        <v>109</v>
      </c>
      <c r="F2" s="80" t="s">
        <v>117</v>
      </c>
      <c r="G2" s="81" t="s">
        <v>118</v>
      </c>
      <c r="H2" s="78" t="s">
        <v>110</v>
      </c>
      <c r="I2" s="82"/>
      <c r="K2" s="164" t="s">
        <v>1279</v>
      </c>
      <c r="L2" s="164"/>
      <c r="M2" s="164"/>
    </row>
    <row r="3" spans="1:18">
      <c r="A3" s="70">
        <v>1</v>
      </c>
      <c r="B3" s="71">
        <f>AVERAGE(DT!A4:A1004)</f>
        <v>0.3</v>
      </c>
      <c r="C3" s="71">
        <f>VAR(DT!A4:A1004)</f>
        <v>2.2333333333333334</v>
      </c>
      <c r="D3" s="71">
        <f>SQRT(C3)</f>
        <v>1.4944341180973264</v>
      </c>
      <c r="E3" s="72">
        <f>COUNTA(Data!A4:A1000)</f>
        <v>10</v>
      </c>
      <c r="F3" s="73" t="str">
        <f>VLOOKUP(Read_First!B5,Items!A1:BA50,2,FALSE)</f>
        <v>annoying</v>
      </c>
      <c r="G3" s="74" t="str">
        <f>VLOOKUP(Read_First!B5,Items!A1:BA50,3,FALSE)</f>
        <v>enjoyable</v>
      </c>
      <c r="H3" s="75" t="str">
        <f>VLOOKUP(Read_First!B5,Items!A1:BI50,54,FALSE)</f>
        <v>Attractiveness</v>
      </c>
      <c r="I3" s="134"/>
      <c r="K3" s="29" t="str">
        <f>VLOOKUP(Read_First!B5,Items!A1:BI50,54,FALSE)</f>
        <v>Attractiveness</v>
      </c>
      <c r="L3" s="10">
        <f>AVERAGE(DT!AC4:AC1004)</f>
        <v>0.6333333333333333</v>
      </c>
      <c r="M3" s="6">
        <f>VAR(DT!AC4:AC1004)</f>
        <v>1.2209876543209879</v>
      </c>
      <c r="R3" s="149"/>
    </row>
    <row r="4" spans="1:18">
      <c r="A4" s="2">
        <v>2</v>
      </c>
      <c r="B4" s="3">
        <f>AVERAGE(DT!B4:B1004)</f>
        <v>-0.6</v>
      </c>
      <c r="C4" s="3">
        <f>VAR(DT!B4:B1004)</f>
        <v>3.3777777777777778</v>
      </c>
      <c r="D4" s="3">
        <f t="shared" ref="D4:D28" si="0">SQRT(C4)</f>
        <v>1.837873166945363</v>
      </c>
      <c r="E4" s="4">
        <f>COUNTA(Data!B4:B1000)</f>
        <v>10</v>
      </c>
      <c r="F4" s="21" t="str">
        <f>VLOOKUP(Read_First!B5,Items!A1:BA50,4,FALSE)</f>
        <v>not understandable</v>
      </c>
      <c r="G4" s="21" t="str">
        <f>VLOOKUP(Read_First!B5,Items!A1:BA50,5,FALSE)</f>
        <v>understandable</v>
      </c>
      <c r="H4" s="27" t="str">
        <f>VLOOKUP(Read_First!B5,Items!A1:BI50,55,FALSE)</f>
        <v>Perspicuity</v>
      </c>
      <c r="I4" s="8"/>
      <c r="K4" s="29" t="str">
        <f>VLOOKUP(Read_First!B5,Items!A1:BI50,55,FALSE)</f>
        <v>Perspicuity</v>
      </c>
      <c r="L4" s="10">
        <f>AVERAGE(DT!AD4:AD1004)</f>
        <v>-0.15</v>
      </c>
      <c r="M4" s="6">
        <f>VAR(DT!AD4:AD1004)</f>
        <v>2.6138888888888889</v>
      </c>
    </row>
    <row r="5" spans="1:18">
      <c r="A5" s="2">
        <v>3</v>
      </c>
      <c r="B5" s="3">
        <f>AVERAGE(DT!C4:C1004)</f>
        <v>0.7</v>
      </c>
      <c r="C5" s="3">
        <f>VAR(DT!C4:C1004)</f>
        <v>2.0111111111111111</v>
      </c>
      <c r="D5" s="3">
        <f t="shared" si="0"/>
        <v>1.4181364924121764</v>
      </c>
      <c r="E5" s="4">
        <f>COUNTA(Data!C4:C1000)</f>
        <v>10</v>
      </c>
      <c r="F5" s="21" t="str">
        <f>VLOOKUP(Read_First!B5,Items!A1:BA50,6,FALSE)</f>
        <v>creative</v>
      </c>
      <c r="G5" s="21" t="str">
        <f>VLOOKUP(Read_First!B5,Items!A1:BA50,7,FALSE)</f>
        <v>dull</v>
      </c>
      <c r="H5" s="27" t="str">
        <f>VLOOKUP(Read_First!B5,Items!A1:BI50,59,FALSE)</f>
        <v>Novelty</v>
      </c>
      <c r="I5" s="136"/>
      <c r="K5" s="29" t="str">
        <f>VLOOKUP(Read_First!B5,Items!A1:BI50,56,FALSE)</f>
        <v>Efficiency</v>
      </c>
      <c r="L5" s="10">
        <f>AVERAGE(DT!AE4:AE1004)</f>
        <v>0.55000000000000004</v>
      </c>
      <c r="M5" s="6">
        <f>VAR(DT!AE4:AE1004)</f>
        <v>0.76111111111111107</v>
      </c>
    </row>
    <row r="6" spans="1:18">
      <c r="A6" s="2">
        <v>4</v>
      </c>
      <c r="B6" s="3">
        <f>AVERAGE(DT!D4:D1004)</f>
        <v>-0.3</v>
      </c>
      <c r="C6" s="3">
        <f>VAR(DT!D4:D1004)</f>
        <v>4.9000000000000004</v>
      </c>
      <c r="D6" s="3">
        <f t="shared" si="0"/>
        <v>2.2135943621178655</v>
      </c>
      <c r="E6" s="4">
        <f>COUNTA(Data!D4:D1000)</f>
        <v>10</v>
      </c>
      <c r="F6" s="21" t="str">
        <f>VLOOKUP(Read_First!B5,Items!A1:BA50,8,FALSE)</f>
        <v>easy to learn</v>
      </c>
      <c r="G6" s="22" t="str">
        <f>VLOOKUP(Read_First!B5,Items!A1:BA50,9,FALSE)</f>
        <v>difficult to learn</v>
      </c>
      <c r="H6" s="27" t="str">
        <f>VLOOKUP(Read_First!B5,Items!A1:BI50,55,FALSE)</f>
        <v>Perspicuity</v>
      </c>
      <c r="I6" s="8"/>
      <c r="K6" s="30" t="str">
        <f>VLOOKUP(Read_First!B5,Items!A1:BI50,57,FALSE)</f>
        <v>Dependability</v>
      </c>
      <c r="L6" s="10">
        <f>AVERAGE(DT!AF4:AF1004)</f>
        <v>-0.22500000000000001</v>
      </c>
      <c r="M6" s="6">
        <f>VAR(DT!AF4:AF1004)</f>
        <v>0.70069444444444451</v>
      </c>
    </row>
    <row r="7" spans="1:18">
      <c r="A7" s="2">
        <v>5</v>
      </c>
      <c r="B7" s="3">
        <f>AVERAGE(DT!E4:E1004)</f>
        <v>1.1000000000000001</v>
      </c>
      <c r="C7" s="3">
        <f>VAR(DT!E4:E1004)</f>
        <v>1.8777777777777775</v>
      </c>
      <c r="D7" s="3">
        <f t="shared" si="0"/>
        <v>1.3703203194062976</v>
      </c>
      <c r="E7" s="4">
        <f>COUNTA(Data!E4:E1000)</f>
        <v>10</v>
      </c>
      <c r="F7" s="21" t="str">
        <f>VLOOKUP(Read_First!B5,Items!A1:BA50,10,FALSE)</f>
        <v>valuable</v>
      </c>
      <c r="G7" s="22" t="str">
        <f>VLOOKUP(Read_First!B5,Items!A1:BA50,11,FALSE)</f>
        <v>inferior</v>
      </c>
      <c r="H7" s="28" t="str">
        <f>VLOOKUP(Read_First!B5,Items!A1:BI50,58,FALSE)</f>
        <v>Stimulation</v>
      </c>
      <c r="I7" s="137"/>
      <c r="K7" s="30" t="str">
        <f>VLOOKUP(Read_First!B5,Items!A1:BI50,58,FALSE)</f>
        <v>Stimulation</v>
      </c>
      <c r="L7" s="10">
        <f>AVERAGE(DT!AG4:AG1004)</f>
        <v>0.47499999999999998</v>
      </c>
      <c r="M7" s="6">
        <f>VAR(DT!AG4:AG1004)</f>
        <v>0.83958333333333335</v>
      </c>
    </row>
    <row r="8" spans="1:18">
      <c r="A8" s="2">
        <v>6</v>
      </c>
      <c r="B8" s="3">
        <f>AVERAGE(DT!F4:F1004)</f>
        <v>0.6</v>
      </c>
      <c r="C8" s="3">
        <f>VAR(DT!F4:F1004)</f>
        <v>2.2666666666666666</v>
      </c>
      <c r="D8" s="3">
        <f t="shared" si="0"/>
        <v>1.505545305418162</v>
      </c>
      <c r="E8" s="4">
        <f>COUNTA(Data!F4:F1000)</f>
        <v>10</v>
      </c>
      <c r="F8" s="21" t="str">
        <f>VLOOKUP(Read_First!B5,Items!A1:BA50,12,FALSE)</f>
        <v>boring</v>
      </c>
      <c r="G8" s="22" t="str">
        <f>VLOOKUP(Read_First!B5,Items!A1:BA50,13,FALSE)</f>
        <v>exciting</v>
      </c>
      <c r="H8" s="28" t="str">
        <f>VLOOKUP(Read_First!B5,Items!A1:BI50,58,FALSE)</f>
        <v>Stimulation</v>
      </c>
      <c r="I8" s="137"/>
      <c r="K8" s="29" t="str">
        <f>VLOOKUP(Read_First!B5,Items!A1:BI50,59,FALSE)</f>
        <v>Novelty</v>
      </c>
      <c r="L8" s="10">
        <f>AVERAGE(DT!AH4:AH1004)</f>
        <v>0.92500000000000004</v>
      </c>
      <c r="M8" s="6">
        <f>VAR(DT!AH4:AH1004)</f>
        <v>0.86180555555555549</v>
      </c>
    </row>
    <row r="9" spans="1:18">
      <c r="A9" s="2">
        <v>7</v>
      </c>
      <c r="B9" s="3">
        <f>AVERAGE(DT!G4:G1004)</f>
        <v>0.9</v>
      </c>
      <c r="C9" s="3">
        <f>VAR(DT!G4:G1004)</f>
        <v>0.76666666666666672</v>
      </c>
      <c r="D9" s="3">
        <f t="shared" si="0"/>
        <v>0.87559503577091313</v>
      </c>
      <c r="E9" s="4">
        <f>COUNTA(Data!G4:G1000)</f>
        <v>10</v>
      </c>
      <c r="F9" s="21" t="str">
        <f>VLOOKUP(Read_First!B5,Items!A1:BA50,14,FALSE)</f>
        <v>not interesting</v>
      </c>
      <c r="G9" s="22" t="str">
        <f>VLOOKUP(Read_First!B5,Items!A1:BA50,15,FALSE)</f>
        <v>interesting</v>
      </c>
      <c r="H9" s="28" t="str">
        <f>VLOOKUP(Read_First!B5,Items!A1:BI50,58,FALSE)</f>
        <v>Stimulation</v>
      </c>
      <c r="I9" s="137"/>
    </row>
    <row r="10" spans="1:18">
      <c r="A10" s="2">
        <v>8</v>
      </c>
      <c r="B10" s="3">
        <f>AVERAGE(DT!H4:H1004)</f>
        <v>-0.8</v>
      </c>
      <c r="C10" s="3">
        <f>VAR(DT!H4:H1004)</f>
        <v>2.177777777777778</v>
      </c>
      <c r="D10" s="3">
        <f t="shared" si="0"/>
        <v>1.4757295747452437</v>
      </c>
      <c r="E10" s="4">
        <f>COUNTA(Data!H4:H1000)</f>
        <v>10</v>
      </c>
      <c r="F10" s="21" t="str">
        <f>VLOOKUP(Read_First!B5,Items!A1:BA50,16,FALSE)</f>
        <v>unpredictable</v>
      </c>
      <c r="G10" s="22" t="str">
        <f>VLOOKUP(Read_First!B5,Items!A1:BA50,17,FALSE)</f>
        <v>predictable</v>
      </c>
      <c r="H10" s="27" t="str">
        <f>VLOOKUP(Read_First!B5,Items!A1:BI50,57,FALSE)</f>
        <v>Dependability</v>
      </c>
      <c r="I10" s="139"/>
    </row>
    <row r="11" spans="1:18">
      <c r="A11" s="2">
        <v>9</v>
      </c>
      <c r="B11" s="3">
        <f>AVERAGE(DT!I4:I1004)</f>
        <v>0.2</v>
      </c>
      <c r="C11" s="3">
        <f>VAR(DT!I4:I1004)</f>
        <v>1.5111111111111111</v>
      </c>
      <c r="D11" s="3">
        <f t="shared" si="0"/>
        <v>1.2292725943057183</v>
      </c>
      <c r="E11" s="4">
        <f>COUNTA(Data!I4:I1000)</f>
        <v>10</v>
      </c>
      <c r="F11" s="21" t="str">
        <f>VLOOKUP(Read_First!B5,Items!A1:BA50,18,FALSE)</f>
        <v>fast</v>
      </c>
      <c r="G11" s="22" t="str">
        <f>VLOOKUP(Read_First!B5,Items!A1:BA50,19,FALSE)</f>
        <v>slow</v>
      </c>
      <c r="H11" s="27" t="str">
        <f>VLOOKUP(Read_First!B5,Items!A1:BI50,56,FALSE)</f>
        <v>Efficiency</v>
      </c>
      <c r="I11" s="138"/>
    </row>
    <row r="12" spans="1:18">
      <c r="A12" s="2">
        <v>10</v>
      </c>
      <c r="B12" s="3">
        <f>AVERAGE(DT!J4:J1004)</f>
        <v>1.4</v>
      </c>
      <c r="C12" s="3">
        <f>VAR(DT!J4:J1004)</f>
        <v>1.5999999999999999</v>
      </c>
      <c r="D12" s="3">
        <f t="shared" si="0"/>
        <v>1.2649110640673518</v>
      </c>
      <c r="E12" s="4">
        <f>COUNTA(Data!J4:J1000)</f>
        <v>10</v>
      </c>
      <c r="F12" s="21" t="str">
        <f>VLOOKUP(Read_First!B5,Items!A1:BA50,20,FALSE)</f>
        <v>inventive</v>
      </c>
      <c r="G12" s="22" t="str">
        <f>VLOOKUP(Read_First!B5,Items!A1:BA50,21,FALSE)</f>
        <v>conventional</v>
      </c>
      <c r="H12" s="27" t="str">
        <f>VLOOKUP(Read_First!B5,Items!A1:BI50,59,FALSE)</f>
        <v>Novelty</v>
      </c>
      <c r="I12" s="136"/>
    </row>
    <row r="13" spans="1:18">
      <c r="A13" s="2">
        <v>11</v>
      </c>
      <c r="B13" s="3">
        <f>AVERAGE(DT!K4:K1004)</f>
        <v>-0.3</v>
      </c>
      <c r="C13" s="3">
        <f>VAR(DT!K4:K1004)</f>
        <v>2.0111111111111111</v>
      </c>
      <c r="D13" s="3">
        <f t="shared" si="0"/>
        <v>1.4181364924121764</v>
      </c>
      <c r="E13" s="4">
        <f>COUNTA(Data!K4:K1000)</f>
        <v>10</v>
      </c>
      <c r="F13" s="21" t="str">
        <f>VLOOKUP(Read_First!B5,Items!A1:BA50,22,FALSE)</f>
        <v>obstructive</v>
      </c>
      <c r="G13" s="22" t="str">
        <f>VLOOKUP(Read_First!B5,Items!A1:BA50,23,FALSE)</f>
        <v>supportive</v>
      </c>
      <c r="H13" s="27" t="str">
        <f>VLOOKUP(Read_First!B5,Items!A1:BI50,57,FALSE)</f>
        <v>Dependability</v>
      </c>
      <c r="I13" s="139"/>
    </row>
    <row r="14" spans="1:18">
      <c r="A14" s="2">
        <v>12</v>
      </c>
      <c r="B14" s="3">
        <f>AVERAGE(DT!L4:L1004)</f>
        <v>0.6</v>
      </c>
      <c r="C14" s="3">
        <f>VAR(DT!L4:L1004)</f>
        <v>1.6</v>
      </c>
      <c r="D14" s="3">
        <f t="shared" si="0"/>
        <v>1.2649110640673518</v>
      </c>
      <c r="E14" s="4">
        <f>COUNTA(Data!L4:L1000)</f>
        <v>10</v>
      </c>
      <c r="F14" s="21" t="str">
        <f>VLOOKUP(Read_First!B5,Items!A1:BA50,24,FALSE)</f>
        <v>good</v>
      </c>
      <c r="G14" s="22" t="str">
        <f>VLOOKUP(Read_First!B5,Items!A1:BA50,25,FALSE)</f>
        <v>bad</v>
      </c>
      <c r="H14" s="27" t="str">
        <f>VLOOKUP(Read_First!B5,Items!A1:BI50,54,FALSE)</f>
        <v>Attractiveness</v>
      </c>
      <c r="I14" s="135"/>
    </row>
    <row r="15" spans="1:18">
      <c r="A15" s="2">
        <v>13</v>
      </c>
      <c r="B15" s="3">
        <f>AVERAGE(DT!M4:M1004)</f>
        <v>-0.2</v>
      </c>
      <c r="C15" s="3">
        <f>VAR(DT!M4:M1004)</f>
        <v>3.9555555555555557</v>
      </c>
      <c r="D15" s="3">
        <f t="shared" si="0"/>
        <v>1.9888578520235065</v>
      </c>
      <c r="E15" s="4">
        <f>COUNTA(Data!M4:M1000)</f>
        <v>10</v>
      </c>
      <c r="F15" s="21" t="str">
        <f>VLOOKUP(Read_First!B5,Items!A1:BA50,26,FALSE)</f>
        <v>complicated</v>
      </c>
      <c r="G15" s="22" t="str">
        <f>VLOOKUP(Read_First!B5,Items!A1:BA50,27,FALSE)</f>
        <v>easy</v>
      </c>
      <c r="H15" s="27" t="str">
        <f>VLOOKUP(Read_First!B5,Items!A1:BI50,55,FALSE)</f>
        <v>Perspicuity</v>
      </c>
      <c r="I15" s="8"/>
    </row>
    <row r="16" spans="1:18">
      <c r="A16" s="2">
        <v>14</v>
      </c>
      <c r="B16" s="3">
        <f>AVERAGE(DT!N4:N1004)</f>
        <v>0.4</v>
      </c>
      <c r="C16" s="3">
        <f>VAR(DT!N4:N1004)</f>
        <v>1.1555555555555557</v>
      </c>
      <c r="D16" s="3">
        <f t="shared" si="0"/>
        <v>1.0749676997731401</v>
      </c>
      <c r="E16" s="4">
        <f>COUNTA(Data!N4:N1000)</f>
        <v>10</v>
      </c>
      <c r="F16" s="21" t="str">
        <f>VLOOKUP(Read_First!B5,Items!A1:BA50,28,FALSE)</f>
        <v>unlikable</v>
      </c>
      <c r="G16" s="22" t="str">
        <f>VLOOKUP(Read_First!B5,Items!A1:BA50,29,FALSE)</f>
        <v>pleasing</v>
      </c>
      <c r="H16" s="27" t="str">
        <f>VLOOKUP(Read_First!B5,Items!A1:BI50,54,FALSE)</f>
        <v>Attractiveness</v>
      </c>
      <c r="I16" s="135"/>
    </row>
    <row r="17" spans="1:9">
      <c r="A17" s="2">
        <v>15</v>
      </c>
      <c r="B17" s="3">
        <f>AVERAGE(DT!O4:O1004)</f>
        <v>0.3</v>
      </c>
      <c r="C17" s="3">
        <f>VAR(DT!O4:O1004)</f>
        <v>1.3444444444444443</v>
      </c>
      <c r="D17" s="3">
        <f t="shared" si="0"/>
        <v>1.1595018087284057</v>
      </c>
      <c r="E17" s="4">
        <f>COUNTA(Data!O4:O1000)</f>
        <v>10</v>
      </c>
      <c r="F17" s="21" t="str">
        <f>VLOOKUP(Read_First!B5,Items!A1:BA50,30,FALSE)</f>
        <v>usual</v>
      </c>
      <c r="G17" s="22" t="str">
        <f>VLOOKUP(Read_First!B5,Items!A1:BA50,31,FALSE)</f>
        <v>leading edge</v>
      </c>
      <c r="H17" s="27" t="str">
        <f>VLOOKUP(Read_First!B5,Items!A1:BI50,59,FALSE)</f>
        <v>Novelty</v>
      </c>
      <c r="I17" s="136"/>
    </row>
    <row r="18" spans="1:9">
      <c r="A18" s="2">
        <v>16</v>
      </c>
      <c r="B18" s="3">
        <f>AVERAGE(DT!P4:P1004)</f>
        <v>0.3</v>
      </c>
      <c r="C18" s="3">
        <f>VAR(DT!P4:P1004)</f>
        <v>1.1222222222222222</v>
      </c>
      <c r="D18" s="3">
        <f t="shared" si="0"/>
        <v>1.0593499054713802</v>
      </c>
      <c r="E18" s="4">
        <f>COUNTA(Data!P4:P1000)</f>
        <v>10</v>
      </c>
      <c r="F18" s="21" t="str">
        <f>VLOOKUP(Read_First!B5,Items!A1:BA50,32,FALSE)</f>
        <v>unpleasant</v>
      </c>
      <c r="G18" s="22" t="str">
        <f>VLOOKUP(Read_First!B5,Items!A1:BA50,33,FALSE)</f>
        <v>pleasant</v>
      </c>
      <c r="H18" s="27" t="str">
        <f>VLOOKUP(Read_First!B5,Items!A1:BI50,54,FALSE)</f>
        <v>Attractiveness</v>
      </c>
      <c r="I18" s="135"/>
    </row>
    <row r="19" spans="1:9">
      <c r="A19" s="2">
        <v>17</v>
      </c>
      <c r="B19" s="3">
        <f>AVERAGE(DT!Q4:Q1004)</f>
        <v>-0.1</v>
      </c>
      <c r="C19" s="3">
        <f>VAR(DT!Q4:Q1004)</f>
        <v>2.322222222222222</v>
      </c>
      <c r="D19" s="3">
        <f t="shared" si="0"/>
        <v>1.5238839267549946</v>
      </c>
      <c r="E19" s="4">
        <f>COUNTA(Data!Q4:Q1000)</f>
        <v>10</v>
      </c>
      <c r="F19" s="21" t="str">
        <f>VLOOKUP(Read_First!B5,Items!A1:BA50,34,FALSE)</f>
        <v>secure</v>
      </c>
      <c r="G19" s="22" t="str">
        <f>VLOOKUP(Read_First!B5,Items!A1:BA50,35,FALSE)</f>
        <v>not secure</v>
      </c>
      <c r="H19" s="27" t="str">
        <f>VLOOKUP(Read_First!B5,Items!A1:BI50,57,FALSE)</f>
        <v>Dependability</v>
      </c>
      <c r="I19" s="139"/>
    </row>
    <row r="20" spans="1:9">
      <c r="A20" s="2">
        <v>18</v>
      </c>
      <c r="B20" s="3">
        <f>AVERAGE(DT!R4:R1004)</f>
        <v>-0.7</v>
      </c>
      <c r="C20" s="3">
        <f>VAR(DT!R4:R1004)</f>
        <v>2.677777777777778</v>
      </c>
      <c r="D20" s="3">
        <f t="shared" si="0"/>
        <v>1.636391694484477</v>
      </c>
      <c r="E20" s="4">
        <f>COUNTA(Data!R4:R1000)</f>
        <v>10</v>
      </c>
      <c r="F20" s="21" t="str">
        <f>VLOOKUP(Read_First!B5,Items!A1:BA50,36,FALSE)</f>
        <v>motivating</v>
      </c>
      <c r="G20" s="22" t="str">
        <f>VLOOKUP(Read_First!B5,Items!A1:BA50,37,FALSE)</f>
        <v>demotivating</v>
      </c>
      <c r="H20" s="28" t="str">
        <f>VLOOKUP(Read_First!B5,Items!A1:BI50,58,FALSE)</f>
        <v>Stimulation</v>
      </c>
      <c r="I20" s="137"/>
    </row>
    <row r="21" spans="1:9">
      <c r="A21" s="2">
        <v>19</v>
      </c>
      <c r="B21" s="3">
        <f>AVERAGE(DT!S4:S1004)</f>
        <v>0.3</v>
      </c>
      <c r="C21" s="3">
        <f>VAR(DT!S4:S1004)</f>
        <v>2.677777777777778</v>
      </c>
      <c r="D21" s="3">
        <f t="shared" si="0"/>
        <v>1.636391694484477</v>
      </c>
      <c r="E21" s="4">
        <f>COUNTA(Data!S4:S1000)</f>
        <v>10</v>
      </c>
      <c r="F21" s="21" t="str">
        <f>VLOOKUP(Read_First!B5,Items!A1:BA50,38,FALSE)</f>
        <v>meets expectations</v>
      </c>
      <c r="G21" s="22" t="str">
        <f>VLOOKUP(Read_First!B5,Items!A1:BA50,39,FALSE)</f>
        <v>does not meet expectations</v>
      </c>
      <c r="H21" s="27" t="str">
        <f>VLOOKUP(Read_First!B5,Items!A1:BI50,57,FALSE)</f>
        <v>Dependability</v>
      </c>
      <c r="I21" s="139"/>
    </row>
    <row r="22" spans="1:9">
      <c r="A22" s="2">
        <v>20</v>
      </c>
      <c r="B22" s="3">
        <f>AVERAGE(DT!T4:T1004)</f>
        <v>0.2</v>
      </c>
      <c r="C22" s="3">
        <f>VAR(DT!T4:T1004)</f>
        <v>1.5111111111111111</v>
      </c>
      <c r="D22" s="3">
        <f t="shared" si="0"/>
        <v>1.2292725943057183</v>
      </c>
      <c r="E22" s="4">
        <f>COUNTA(Data!T4:T1000)</f>
        <v>10</v>
      </c>
      <c r="F22" s="21" t="str">
        <f>VLOOKUP(Read_First!B5,Items!A1:BA50,40,FALSE)</f>
        <v>inefficient</v>
      </c>
      <c r="G22" s="22" t="str">
        <f>VLOOKUP(Read_First!B5,Items!A1:BA50,41,FALSE)</f>
        <v>efficient</v>
      </c>
      <c r="H22" s="27" t="str">
        <f>VLOOKUP(Read_First!B5,Items!A1:BI50,56,FALSE)</f>
        <v>Efficiency</v>
      </c>
      <c r="I22" s="138"/>
    </row>
    <row r="23" spans="1:9">
      <c r="A23" s="5">
        <v>21</v>
      </c>
      <c r="B23" s="3">
        <f>AVERAGE(DT!U4:U1004)</f>
        <v>0.5</v>
      </c>
      <c r="C23" s="3">
        <f>VAR(DT!U4:U1004)</f>
        <v>1.8333333333333333</v>
      </c>
      <c r="D23" s="3">
        <f t="shared" si="0"/>
        <v>1.35400640077266</v>
      </c>
      <c r="E23" s="4">
        <f>COUNTA(Data!U4:U1000)</f>
        <v>10</v>
      </c>
      <c r="F23" s="21" t="str">
        <f>VLOOKUP(Read_First!B5,Items!A1:BA50,42,FALSE)</f>
        <v>clear</v>
      </c>
      <c r="G23" s="22" t="str">
        <f>VLOOKUP(Read_First!B5,Items!A1:BA50,43,FALSE)</f>
        <v>confusing</v>
      </c>
      <c r="H23" s="27" t="str">
        <f>VLOOKUP(Read_First!B5,Items!A1:BI50,55,FALSE)</f>
        <v>Perspicuity</v>
      </c>
      <c r="I23" s="8"/>
    </row>
    <row r="24" spans="1:9">
      <c r="A24" s="5">
        <v>22</v>
      </c>
      <c r="B24" s="3">
        <f>AVERAGE(DT!V4:V1004)</f>
        <v>0.2</v>
      </c>
      <c r="C24" s="3">
        <f>VAR(DT!V4:V1004)</f>
        <v>2.177777777777778</v>
      </c>
      <c r="D24" s="3">
        <f t="shared" si="0"/>
        <v>1.4757295747452437</v>
      </c>
      <c r="E24" s="4">
        <f>COUNTA(Data!V4:V1000)</f>
        <v>10</v>
      </c>
      <c r="F24" s="21" t="str">
        <f>VLOOKUP(Read_First!B5,Items!A1:BA50,44,FALSE)</f>
        <v>impractical</v>
      </c>
      <c r="G24" s="22" t="str">
        <f>VLOOKUP(Read_First!B5,Items!A1:BA50,45,FALSE)</f>
        <v>practical</v>
      </c>
      <c r="H24" s="27" t="str">
        <f>VLOOKUP(Read_First!B5,Items!A1:BI50,56,FALSE)</f>
        <v>Efficiency</v>
      </c>
      <c r="I24" s="138"/>
    </row>
    <row r="25" spans="1:9">
      <c r="A25" s="5">
        <v>23</v>
      </c>
      <c r="B25" s="3">
        <f>AVERAGE(DT!W4:W1004)</f>
        <v>1.6</v>
      </c>
      <c r="C25" s="3">
        <f>VAR(DT!W4:W1004)</f>
        <v>1.5999999999999999</v>
      </c>
      <c r="D25" s="3">
        <f t="shared" si="0"/>
        <v>1.2649110640673518</v>
      </c>
      <c r="E25" s="4">
        <f>COUNTA(Data!W4:W1000)</f>
        <v>10</v>
      </c>
      <c r="F25" s="21" t="str">
        <f>VLOOKUP(Read_First!B5,Items!A1:BA50,46,FALSE)</f>
        <v>organized</v>
      </c>
      <c r="G25" s="22" t="str">
        <f>VLOOKUP(Read_First!B5,Items!A1:BA50,47,FALSE)</f>
        <v>cluttered</v>
      </c>
      <c r="H25" s="27" t="str">
        <f>VLOOKUP(Read_First!B5,Items!A1:BI50,56,FALSE)</f>
        <v>Efficiency</v>
      </c>
      <c r="I25" s="138"/>
    </row>
    <row r="26" spans="1:9">
      <c r="A26" s="5">
        <v>24</v>
      </c>
      <c r="B26" s="3">
        <f>AVERAGE(DT!X4:X1004)</f>
        <v>1.5</v>
      </c>
      <c r="C26" s="3">
        <f>VAR(DT!X4:X1004)</f>
        <v>1.8333333333333333</v>
      </c>
      <c r="D26" s="3">
        <f t="shared" si="0"/>
        <v>1.35400640077266</v>
      </c>
      <c r="E26" s="4">
        <f>COUNTA(Data!X4:X1000)</f>
        <v>10</v>
      </c>
      <c r="F26" s="21" t="str">
        <f>VLOOKUP(Read_First!B5,Items!A1:BA50,48,FALSE)</f>
        <v>attractive</v>
      </c>
      <c r="G26" s="22" t="str">
        <f>VLOOKUP(Read_First!B5,Items!A1:BA50,49,FALSE)</f>
        <v>unattractive</v>
      </c>
      <c r="H26" s="27" t="str">
        <f>VLOOKUP(Read_First!B5,Items!A1:BI50,54,FALSE)</f>
        <v>Attractiveness</v>
      </c>
      <c r="I26" s="135"/>
    </row>
    <row r="27" spans="1:9">
      <c r="A27" s="5">
        <v>25</v>
      </c>
      <c r="B27" s="3">
        <f>AVERAGE(DT!Y4:Y1004)</f>
        <v>0.7</v>
      </c>
      <c r="C27" s="3">
        <f>VAR(DT!Y4:Y1004)</f>
        <v>3.1222222222222222</v>
      </c>
      <c r="D27" s="3">
        <f t="shared" si="0"/>
        <v>1.7669811040931429</v>
      </c>
      <c r="E27" s="4">
        <f>COUNTA(Data!Y4:Y1000)</f>
        <v>10</v>
      </c>
      <c r="F27" s="21" t="str">
        <f>VLOOKUP(Read_First!B5,Items!A1:BA50,50,FALSE)</f>
        <v>friendly</v>
      </c>
      <c r="G27" s="22" t="str">
        <f>VLOOKUP(Read_First!B5,Items!A1:BA50,51,FALSE)</f>
        <v>unfriendly</v>
      </c>
      <c r="H27" s="27" t="str">
        <f>VLOOKUP(Read_First!B5,Items!A1:BI50,54,FALSE)</f>
        <v>Attractiveness</v>
      </c>
      <c r="I27" s="135"/>
    </row>
    <row r="28" spans="1:9">
      <c r="A28" s="5">
        <v>26</v>
      </c>
      <c r="B28" s="3">
        <f>AVERAGE(DT!Z4:Z1004)</f>
        <v>1.3</v>
      </c>
      <c r="C28" s="3">
        <f>VAR(DT!Z4:Z1004)</f>
        <v>1.5666666666666669</v>
      </c>
      <c r="D28" s="3">
        <f t="shared" si="0"/>
        <v>1.2516655570345725</v>
      </c>
      <c r="E28" s="4">
        <f>COUNTA(Data!Z4:Z1000)</f>
        <v>10</v>
      </c>
      <c r="F28" s="21" t="str">
        <f>VLOOKUP(Read_First!B5,Items!A1:BA50,52,FALSE)</f>
        <v>conservative</v>
      </c>
      <c r="G28" s="22" t="str">
        <f>VLOOKUP(Read_First!B5,Items!A1:BA50,53,FALSE)</f>
        <v>innovative</v>
      </c>
      <c r="H28" s="27" t="str">
        <f>VLOOKUP(Read_First!B5,Items!A1:BI50,59,FALSE)</f>
        <v>Novelty</v>
      </c>
      <c r="I28" s="136"/>
    </row>
    <row r="39" spans="11:15">
      <c r="K39" s="164" t="s">
        <v>822</v>
      </c>
      <c r="L39" s="164"/>
    </row>
    <row r="40" spans="11:15">
      <c r="K40" s="42" t="str">
        <f>VLOOKUP(Read_First!B5,Items!A1:BI50,54,FALSE)</f>
        <v>Attractiveness</v>
      </c>
      <c r="L40" s="43">
        <f>AVERAGE(DT!AC4:AC1004)</f>
        <v>0.6333333333333333</v>
      </c>
    </row>
    <row r="41" spans="11:15">
      <c r="K41" s="1" t="str">
        <f>VLOOKUP(Read_First!B5,Items!A1:BI50,60,FALSE)</f>
        <v>Pragmatic Quality</v>
      </c>
      <c r="L41" s="44">
        <f>(L4+L5+L6)/3</f>
        <v>5.8333333333333341E-2</v>
      </c>
    </row>
    <row r="42" spans="11:15">
      <c r="K42" s="1" t="str">
        <f>VLOOKUP(Read_First!B5,Items!A1:BI50,61,FALSE)</f>
        <v>Hedonic Quality</v>
      </c>
      <c r="L42" s="44">
        <f>(L7+L8)/2</f>
        <v>0.7</v>
      </c>
    </row>
    <row r="44" spans="11:15" ht="102.75" customHeight="1">
      <c r="K44" s="153" t="s">
        <v>823</v>
      </c>
      <c r="L44" s="153"/>
      <c r="M44" s="153"/>
      <c r="N44" s="153"/>
      <c r="O44" s="153"/>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abSelected="1" topLeftCell="A2" workbookViewId="0">
      <selection activeCell="W26" sqref="W26"/>
    </sheetView>
  </sheetViews>
  <sheetFormatPr baseColWidth="10"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0" t="s">
        <v>1288</v>
      </c>
      <c r="B1" s="171"/>
      <c r="C1" s="171"/>
      <c r="D1" s="171"/>
      <c r="E1" s="171"/>
      <c r="F1" s="171"/>
      <c r="G1" s="171"/>
      <c r="H1" s="171"/>
      <c r="I1" s="171"/>
      <c r="J1" s="171"/>
      <c r="K1" s="171"/>
      <c r="L1" s="171"/>
      <c r="M1" s="171"/>
      <c r="N1" s="171"/>
      <c r="O1" s="171"/>
    </row>
    <row r="3" spans="1:15">
      <c r="A3" s="167" t="s">
        <v>114</v>
      </c>
      <c r="B3" s="167"/>
      <c r="C3" s="167"/>
      <c r="D3" s="167"/>
      <c r="E3" s="167"/>
      <c r="F3" s="167"/>
      <c r="G3" s="167"/>
      <c r="I3" s="167" t="s">
        <v>111</v>
      </c>
      <c r="J3" s="167"/>
      <c r="K3" s="167"/>
      <c r="L3" s="167"/>
      <c r="M3" s="167"/>
      <c r="N3" s="167"/>
      <c r="O3" s="167"/>
    </row>
    <row r="4" spans="1:15">
      <c r="A4" s="114" t="s">
        <v>2</v>
      </c>
      <c r="B4" s="115" t="s">
        <v>106</v>
      </c>
      <c r="C4" s="115" t="s">
        <v>108</v>
      </c>
      <c r="D4" s="116" t="s">
        <v>3</v>
      </c>
      <c r="E4" s="115" t="s">
        <v>112</v>
      </c>
      <c r="F4" s="168" t="s">
        <v>113</v>
      </c>
      <c r="G4" s="169"/>
      <c r="I4" s="117" t="s">
        <v>110</v>
      </c>
      <c r="J4" s="116" t="s">
        <v>106</v>
      </c>
      <c r="K4" s="116" t="s">
        <v>108</v>
      </c>
      <c r="L4" s="116" t="s">
        <v>3</v>
      </c>
      <c r="M4" s="118" t="s">
        <v>112</v>
      </c>
      <c r="N4" s="168" t="s">
        <v>113</v>
      </c>
      <c r="O4" s="169"/>
    </row>
    <row r="5" spans="1:15">
      <c r="A5" s="84">
        <v>1</v>
      </c>
      <c r="B5" s="83">
        <f>Results!B3</f>
        <v>0.3</v>
      </c>
      <c r="C5" s="83">
        <f>Results!D3</f>
        <v>1.4944341180973264</v>
      </c>
      <c r="D5" s="72">
        <f>Results!E3</f>
        <v>10</v>
      </c>
      <c r="E5" s="83">
        <f t="shared" ref="E5:E24" si="0">CONFIDENCE(0.05, C5, D5)</f>
        <v>0.92624284250317113</v>
      </c>
      <c r="F5" s="83">
        <f t="shared" ref="F5:F24" si="1">B5-E5</f>
        <v>-0.62624284250317119</v>
      </c>
      <c r="G5" s="83">
        <f t="shared" ref="G5:G24" si="2">B5+E5</f>
        <v>1.2262428425031711</v>
      </c>
      <c r="I5" s="85" t="str">
        <f>VLOOKUP(Read_First!B5,Items!A1:BI50,54,FALSE)</f>
        <v>Attractiveness</v>
      </c>
      <c r="J5" s="83">
        <f>AVERAGE(DT!AC4:AC1004)</f>
        <v>0.6333333333333333</v>
      </c>
      <c r="K5" s="83">
        <f>STDEV(DT!AC4:AC1004)</f>
        <v>1.1049831013734952</v>
      </c>
      <c r="L5" s="72">
        <f>MAX(D5:D24)</f>
        <v>10</v>
      </c>
      <c r="M5" s="83">
        <f>CONFIDENCE(0.05, K5, L5)</f>
        <v>0.68486303701177986</v>
      </c>
      <c r="N5" s="83">
        <f t="shared" ref="N5:N10" si="3">J5-M5</f>
        <v>-5.1529703678446559E-2</v>
      </c>
      <c r="O5" s="83">
        <f t="shared" ref="O5:O10" si="4">J5+M5</f>
        <v>1.3181963703451132</v>
      </c>
    </row>
    <row r="6" spans="1:15">
      <c r="A6" s="12">
        <v>2</v>
      </c>
      <c r="B6" s="10">
        <f>Results!B4</f>
        <v>-0.6</v>
      </c>
      <c r="C6" s="10">
        <f>Results!D4</f>
        <v>1.837873166945363</v>
      </c>
      <c r="D6" s="4">
        <f>Results!E4</f>
        <v>10</v>
      </c>
      <c r="E6" s="10">
        <f t="shared" si="0"/>
        <v>1.1391046588785876</v>
      </c>
      <c r="F6" s="10">
        <f t="shared" si="1"/>
        <v>-1.7391046588785875</v>
      </c>
      <c r="G6" s="10">
        <f t="shared" si="2"/>
        <v>0.53910465887858761</v>
      </c>
      <c r="I6" s="9" t="str">
        <f>VLOOKUP(Read_First!B5,Items!A1:BI50,55,FALSE)</f>
        <v>Perspicuity</v>
      </c>
      <c r="J6" s="10">
        <f>AVERAGE(DT!AD4:AD1004)</f>
        <v>-0.15</v>
      </c>
      <c r="K6" s="10">
        <f>STDEV(DT!AD4:AD1004)</f>
        <v>1.6167525750370366</v>
      </c>
      <c r="L6" s="4">
        <f>L5</f>
        <v>10</v>
      </c>
      <c r="M6" s="10">
        <f t="shared" ref="M6:M10" si="5">CONFIDENCE(0.05, K6, L6)</f>
        <v>1.002055214473563</v>
      </c>
      <c r="N6" s="10">
        <f t="shared" si="3"/>
        <v>-1.152055214473563</v>
      </c>
      <c r="O6" s="10">
        <f t="shared" si="4"/>
        <v>0.85205521447356303</v>
      </c>
    </row>
    <row r="7" spans="1:15">
      <c r="A7" s="12">
        <v>3</v>
      </c>
      <c r="B7" s="10">
        <f>Results!B5</f>
        <v>0.7</v>
      </c>
      <c r="C7" s="10">
        <f>Results!D5</f>
        <v>1.4181364924121764</v>
      </c>
      <c r="D7" s="4">
        <f>Results!E5</f>
        <v>10</v>
      </c>
      <c r="E7" s="10">
        <f t="shared" si="0"/>
        <v>0.87895395312688229</v>
      </c>
      <c r="F7" s="10">
        <f t="shared" si="1"/>
        <v>-0.17895395312688234</v>
      </c>
      <c r="G7" s="10">
        <f t="shared" si="2"/>
        <v>1.5789539531268821</v>
      </c>
      <c r="I7" s="9" t="str">
        <f>VLOOKUP(Read_First!B5,Items!A1:BI50,56,FALSE)</f>
        <v>Efficiency</v>
      </c>
      <c r="J7" s="10">
        <f>AVERAGE(DT!AE4:AE1004)</f>
        <v>0.55000000000000004</v>
      </c>
      <c r="K7" s="10">
        <f>STDEV(DT!AE4:AE1004)</f>
        <v>0.87241682188682668</v>
      </c>
      <c r="L7" s="4">
        <f>L6</f>
        <v>10</v>
      </c>
      <c r="M7" s="10">
        <f t="shared" si="5"/>
        <v>0.54071961230438848</v>
      </c>
      <c r="N7" s="10">
        <f t="shared" si="3"/>
        <v>9.2803876956115694E-3</v>
      </c>
      <c r="O7" s="10">
        <f t="shared" si="4"/>
        <v>1.0907196123043885</v>
      </c>
    </row>
    <row r="8" spans="1:15">
      <c r="A8" s="12">
        <v>4</v>
      </c>
      <c r="B8" s="10">
        <f>Results!B6</f>
        <v>-0.3</v>
      </c>
      <c r="C8" s="10">
        <f>Results!D6</f>
        <v>2.2135943621178655</v>
      </c>
      <c r="D8" s="4">
        <f>Results!E6</f>
        <v>10</v>
      </c>
      <c r="E8" s="10">
        <f t="shared" si="0"/>
        <v>1.3719747891780374</v>
      </c>
      <c r="F8" s="10">
        <f t="shared" si="1"/>
        <v>-1.6719747891780374</v>
      </c>
      <c r="G8" s="10">
        <f t="shared" si="2"/>
        <v>1.0719747891780373</v>
      </c>
      <c r="I8" s="11" t="str">
        <f>VLOOKUP(Read_First!B5,Items!A1:BI50,57,FALSE)</f>
        <v>Dependability</v>
      </c>
      <c r="J8" s="10">
        <f>AVERAGE(DT!AF4:AF1004)</f>
        <v>-0.22500000000000001</v>
      </c>
      <c r="K8" s="10">
        <f>STDEV(DT!AF4:AF1004)</f>
        <v>0.83707493358984564</v>
      </c>
      <c r="L8" s="4">
        <f>L7</f>
        <v>10</v>
      </c>
      <c r="M8" s="10">
        <f t="shared" si="5"/>
        <v>0.51881488550565702</v>
      </c>
      <c r="N8" s="10">
        <f t="shared" si="3"/>
        <v>-0.743814885505657</v>
      </c>
      <c r="O8" s="10">
        <f t="shared" si="4"/>
        <v>0.29381488550565704</v>
      </c>
    </row>
    <row r="9" spans="1:15">
      <c r="A9" s="12">
        <v>5</v>
      </c>
      <c r="B9" s="10">
        <f>Results!B7</f>
        <v>1.1000000000000001</v>
      </c>
      <c r="C9" s="10">
        <f>Results!D7</f>
        <v>1.3703203194062976</v>
      </c>
      <c r="D9" s="4">
        <f>Results!E7</f>
        <v>10</v>
      </c>
      <c r="E9" s="10">
        <f t="shared" si="0"/>
        <v>0.84931772663402316</v>
      </c>
      <c r="F9" s="10">
        <f t="shared" si="1"/>
        <v>0.25068227336597693</v>
      </c>
      <c r="G9" s="10">
        <f t="shared" si="2"/>
        <v>1.9493177266340234</v>
      </c>
      <c r="I9" s="11" t="str">
        <f>VLOOKUP(Read_First!B5,Items!A1:BI50,58,FALSE)</f>
        <v>Stimulation</v>
      </c>
      <c r="J9" s="10">
        <f>AVERAGE(DT!AG4:AG1004)</f>
        <v>0.47499999999999998</v>
      </c>
      <c r="K9" s="10">
        <f>STDEV(DT!AG4:AG1004)</f>
        <v>0.91628780049356395</v>
      </c>
      <c r="L9" s="4">
        <f>L8</f>
        <v>10</v>
      </c>
      <c r="M9" s="10">
        <f t="shared" si="5"/>
        <v>0.56791062690718397</v>
      </c>
      <c r="N9" s="10">
        <f t="shared" si="3"/>
        <v>-9.2910626907183991E-2</v>
      </c>
      <c r="O9" s="10">
        <f t="shared" si="4"/>
        <v>1.0429106269071839</v>
      </c>
    </row>
    <row r="10" spans="1:15">
      <c r="A10" s="12">
        <v>6</v>
      </c>
      <c r="B10" s="10">
        <f>Results!B8</f>
        <v>0.6</v>
      </c>
      <c r="C10" s="10">
        <f>Results!D8</f>
        <v>1.505545305418162</v>
      </c>
      <c r="D10" s="4">
        <f>Results!E8</f>
        <v>10</v>
      </c>
      <c r="E10" s="10">
        <f t="shared" si="0"/>
        <v>0.9331295012076305</v>
      </c>
      <c r="F10" s="10">
        <f t="shared" si="1"/>
        <v>-0.33312950120763052</v>
      </c>
      <c r="G10" s="10">
        <f t="shared" si="2"/>
        <v>1.5331295012076305</v>
      </c>
      <c r="I10" s="9" t="str">
        <f>VLOOKUP(Read_First!B5,Items!A1:BI50,59,FALSE)</f>
        <v>Novelty</v>
      </c>
      <c r="J10" s="10">
        <f>AVERAGE(DT!AH4:AH1004)</f>
        <v>0.92500000000000004</v>
      </c>
      <c r="K10" s="10">
        <f>STDEV(DT!AH4:AH1004)</f>
        <v>0.92833482944224144</v>
      </c>
      <c r="L10" s="4">
        <f>L9</f>
        <v>10</v>
      </c>
      <c r="M10" s="10">
        <f t="shared" si="5"/>
        <v>0.5753773156036035</v>
      </c>
      <c r="N10" s="10">
        <f t="shared" si="3"/>
        <v>0.34962268439639654</v>
      </c>
      <c r="O10" s="10">
        <f t="shared" si="4"/>
        <v>1.5003773156036035</v>
      </c>
    </row>
    <row r="11" spans="1:15">
      <c r="A11" s="12">
        <v>7</v>
      </c>
      <c r="B11" s="10">
        <f>Results!B9</f>
        <v>0.9</v>
      </c>
      <c r="C11" s="10">
        <f>Results!D9</f>
        <v>0.87559503577091313</v>
      </c>
      <c r="D11" s="4">
        <f>Results!E9</f>
        <v>10</v>
      </c>
      <c r="E11" s="10">
        <f t="shared" si="0"/>
        <v>0.54268945348134678</v>
      </c>
      <c r="F11" s="10">
        <f t="shared" si="1"/>
        <v>0.35731054651865324</v>
      </c>
      <c r="G11" s="10">
        <f t="shared" si="2"/>
        <v>1.4426894534813468</v>
      </c>
    </row>
    <row r="12" spans="1:15">
      <c r="A12" s="12">
        <v>8</v>
      </c>
      <c r="B12" s="10">
        <f>Results!B10</f>
        <v>-0.8</v>
      </c>
      <c r="C12" s="10">
        <f>Results!D10</f>
        <v>1.4757295747452437</v>
      </c>
      <c r="D12" s="4">
        <f>Results!E10</f>
        <v>10</v>
      </c>
      <c r="E12" s="10">
        <f t="shared" si="0"/>
        <v>0.91464985945202493</v>
      </c>
      <c r="F12" s="10">
        <f t="shared" si="1"/>
        <v>-1.714649859452025</v>
      </c>
      <c r="G12" s="10">
        <f t="shared" si="2"/>
        <v>0.11464985945202488</v>
      </c>
    </row>
    <row r="13" spans="1:15">
      <c r="A13" s="12">
        <v>9</v>
      </c>
      <c r="B13" s="10">
        <f>Results!B11</f>
        <v>0.2</v>
      </c>
      <c r="C13" s="10">
        <f>Results!D11</f>
        <v>1.2292725943057183</v>
      </c>
      <c r="D13" s="4">
        <f>Results!E11</f>
        <v>10</v>
      </c>
      <c r="E13" s="10">
        <f t="shared" si="0"/>
        <v>0.76189704729882468</v>
      </c>
      <c r="F13" s="10">
        <f t="shared" si="1"/>
        <v>-0.56189704729882473</v>
      </c>
      <c r="G13" s="10">
        <f t="shared" si="2"/>
        <v>0.96189704729882464</v>
      </c>
      <c r="I13" s="14"/>
    </row>
    <row r="14" spans="1:15">
      <c r="A14" s="12">
        <v>10</v>
      </c>
      <c r="B14" s="10">
        <f>Results!B12</f>
        <v>1.4</v>
      </c>
      <c r="C14" s="10">
        <f>Results!D12</f>
        <v>1.2649110640673518</v>
      </c>
      <c r="D14" s="4">
        <f>Results!E12</f>
        <v>10</v>
      </c>
      <c r="E14" s="10">
        <f t="shared" si="0"/>
        <v>0.7839855938160214</v>
      </c>
      <c r="F14" s="10">
        <f t="shared" si="1"/>
        <v>0.61601440618397851</v>
      </c>
      <c r="G14" s="10">
        <f t="shared" si="2"/>
        <v>2.1839855938160211</v>
      </c>
    </row>
    <row r="15" spans="1:15">
      <c r="A15" s="12">
        <v>11</v>
      </c>
      <c r="B15" s="10">
        <f>Results!B13</f>
        <v>-0.3</v>
      </c>
      <c r="C15" s="10">
        <f>Results!D13</f>
        <v>1.4181364924121764</v>
      </c>
      <c r="D15" s="4">
        <f>Results!E13</f>
        <v>10</v>
      </c>
      <c r="E15" s="10">
        <f t="shared" si="0"/>
        <v>0.87895395312688229</v>
      </c>
      <c r="F15" s="10">
        <f t="shared" si="1"/>
        <v>-1.1789539531268822</v>
      </c>
      <c r="G15" s="10">
        <f t="shared" si="2"/>
        <v>0.57895395312688236</v>
      </c>
      <c r="J15" s="14"/>
    </row>
    <row r="16" spans="1:15">
      <c r="A16" s="12">
        <v>12</v>
      </c>
      <c r="B16" s="10">
        <f>Results!B14</f>
        <v>0.6</v>
      </c>
      <c r="C16" s="10">
        <f>Results!D14</f>
        <v>1.2649110640673518</v>
      </c>
      <c r="D16" s="4">
        <f>Results!E14</f>
        <v>10</v>
      </c>
      <c r="E16" s="10">
        <f t="shared" si="0"/>
        <v>0.7839855938160214</v>
      </c>
      <c r="F16" s="10">
        <f t="shared" si="1"/>
        <v>-0.18398559381602142</v>
      </c>
      <c r="G16" s="10">
        <f t="shared" si="2"/>
        <v>1.3839855938160213</v>
      </c>
      <c r="J16" s="14"/>
    </row>
    <row r="17" spans="1:7">
      <c r="A17" s="12">
        <v>13</v>
      </c>
      <c r="B17" s="10">
        <f>Results!B15</f>
        <v>-0.2</v>
      </c>
      <c r="C17" s="10">
        <f>Results!D15</f>
        <v>1.9888578520235065</v>
      </c>
      <c r="D17" s="4">
        <f>Results!E15</f>
        <v>10</v>
      </c>
      <c r="E17" s="10">
        <f t="shared" si="0"/>
        <v>1.2326842166440899</v>
      </c>
      <c r="F17" s="10">
        <f t="shared" si="1"/>
        <v>-1.4326842166440898</v>
      </c>
      <c r="G17" s="10">
        <f t="shared" si="2"/>
        <v>1.0326842166440899</v>
      </c>
    </row>
    <row r="18" spans="1:7">
      <c r="A18" s="12">
        <v>14</v>
      </c>
      <c r="B18" s="10">
        <f>Results!B16</f>
        <v>0.4</v>
      </c>
      <c r="C18" s="10">
        <f>Results!D16</f>
        <v>1.0749676997731401</v>
      </c>
      <c r="D18" s="4">
        <f>Results!E16</f>
        <v>10</v>
      </c>
      <c r="E18" s="10">
        <f t="shared" si="0"/>
        <v>0.66625964020725348</v>
      </c>
      <c r="F18" s="10">
        <f t="shared" si="1"/>
        <v>-0.26625964020725346</v>
      </c>
      <c r="G18" s="10">
        <f t="shared" si="2"/>
        <v>1.0662596402072535</v>
      </c>
    </row>
    <row r="19" spans="1:7">
      <c r="A19" s="12">
        <v>15</v>
      </c>
      <c r="B19" s="10">
        <f>Results!B17</f>
        <v>0.3</v>
      </c>
      <c r="C19" s="10">
        <f>Results!D17</f>
        <v>1.1595018087284057</v>
      </c>
      <c r="D19" s="4">
        <f>Results!E17</f>
        <v>10</v>
      </c>
      <c r="E19" s="10">
        <f t="shared" si="0"/>
        <v>0.71865346099801963</v>
      </c>
      <c r="F19" s="10">
        <f t="shared" si="1"/>
        <v>-0.41865346099801964</v>
      </c>
      <c r="G19" s="10">
        <f t="shared" si="2"/>
        <v>1.0186534609980196</v>
      </c>
    </row>
    <row r="20" spans="1:7">
      <c r="A20" s="12">
        <v>16</v>
      </c>
      <c r="B20" s="10">
        <f>Results!B18</f>
        <v>0.3</v>
      </c>
      <c r="C20" s="10">
        <f>Results!D18</f>
        <v>1.0593499054713802</v>
      </c>
      <c r="D20" s="4">
        <f>Results!E18</f>
        <v>10</v>
      </c>
      <c r="E20" s="10">
        <f t="shared" si="0"/>
        <v>0.65657980888346812</v>
      </c>
      <c r="F20" s="10">
        <f t="shared" si="1"/>
        <v>-0.35657980888346813</v>
      </c>
      <c r="G20" s="10">
        <f t="shared" si="2"/>
        <v>0.95657980888346805</v>
      </c>
    </row>
    <row r="21" spans="1:7">
      <c r="A21" s="12">
        <v>17</v>
      </c>
      <c r="B21" s="10">
        <f>Results!B19</f>
        <v>-0.1</v>
      </c>
      <c r="C21" s="10">
        <f>Results!D19</f>
        <v>1.5238839267549946</v>
      </c>
      <c r="D21" s="4">
        <f>Results!E19</f>
        <v>10</v>
      </c>
      <c r="E21" s="10">
        <f t="shared" si="0"/>
        <v>0.94449568761151381</v>
      </c>
      <c r="F21" s="10">
        <f t="shared" si="1"/>
        <v>-1.0444956876115139</v>
      </c>
      <c r="G21" s="10">
        <f t="shared" si="2"/>
        <v>0.84449568761151383</v>
      </c>
    </row>
    <row r="22" spans="1:7">
      <c r="A22" s="12">
        <v>18</v>
      </c>
      <c r="B22" s="10">
        <f>Results!B20</f>
        <v>-0.7</v>
      </c>
      <c r="C22" s="10">
        <f>Results!D20</f>
        <v>1.636391694484477</v>
      </c>
      <c r="D22" s="4">
        <f>Results!E20</f>
        <v>10</v>
      </c>
      <c r="E22" s="10">
        <f t="shared" si="0"/>
        <v>1.0142274431459224</v>
      </c>
      <c r="F22" s="10">
        <f t="shared" si="1"/>
        <v>-1.7142274431459223</v>
      </c>
      <c r="G22" s="10">
        <f t="shared" si="2"/>
        <v>0.31422744314592244</v>
      </c>
    </row>
    <row r="23" spans="1:7">
      <c r="A23" s="12">
        <v>19</v>
      </c>
      <c r="B23" s="10">
        <f>Results!B21</f>
        <v>0.3</v>
      </c>
      <c r="C23" s="10">
        <f>Results!D21</f>
        <v>1.636391694484477</v>
      </c>
      <c r="D23" s="4">
        <f>Results!E21</f>
        <v>10</v>
      </c>
      <c r="E23" s="10">
        <f t="shared" si="0"/>
        <v>1.0142274431459224</v>
      </c>
      <c r="F23" s="10">
        <f t="shared" si="1"/>
        <v>-0.71422744314592235</v>
      </c>
      <c r="G23" s="10">
        <f t="shared" si="2"/>
        <v>1.3142274431459224</v>
      </c>
    </row>
    <row r="24" spans="1:7">
      <c r="A24" s="12">
        <v>20</v>
      </c>
      <c r="B24" s="10">
        <f>Results!B22</f>
        <v>0.2</v>
      </c>
      <c r="C24" s="10">
        <f>Results!D22</f>
        <v>1.2292725943057183</v>
      </c>
      <c r="D24" s="4">
        <f>Results!E22</f>
        <v>10</v>
      </c>
      <c r="E24" s="10">
        <f t="shared" si="0"/>
        <v>0.76189704729882468</v>
      </c>
      <c r="F24" s="10">
        <f t="shared" si="1"/>
        <v>-0.56189704729882473</v>
      </c>
      <c r="G24" s="10">
        <f t="shared" si="2"/>
        <v>0.96189704729882464</v>
      </c>
    </row>
    <row r="25" spans="1:7">
      <c r="A25" s="13">
        <v>21</v>
      </c>
      <c r="B25" s="10">
        <f>Results!B23</f>
        <v>0.5</v>
      </c>
      <c r="C25" s="10">
        <f>Results!D23</f>
        <v>1.35400640077266</v>
      </c>
      <c r="D25" s="4">
        <f>Results!E23</f>
        <v>10</v>
      </c>
      <c r="E25" s="10">
        <f t="shared" ref="E25:E30" si="6">CONFIDENCE(0.05, C25, D25)</f>
        <v>0.83920644090747376</v>
      </c>
      <c r="F25" s="10">
        <f t="shared" ref="F25:F30" si="7">B25-E25</f>
        <v>-0.33920644090747376</v>
      </c>
      <c r="G25" s="10">
        <f t="shared" ref="G25:G30" si="8">B25+E25</f>
        <v>1.3392064409074738</v>
      </c>
    </row>
    <row r="26" spans="1:7">
      <c r="A26" s="13">
        <v>22</v>
      </c>
      <c r="B26" s="10">
        <f>Results!B24</f>
        <v>0.2</v>
      </c>
      <c r="C26" s="10">
        <f>Results!D24</f>
        <v>1.4757295747452437</v>
      </c>
      <c r="D26" s="4">
        <f>Results!E24</f>
        <v>10</v>
      </c>
      <c r="E26" s="10">
        <f t="shared" si="6"/>
        <v>0.91464985945202493</v>
      </c>
      <c r="F26" s="10">
        <f t="shared" si="7"/>
        <v>-0.71464985945202497</v>
      </c>
      <c r="G26" s="10">
        <f t="shared" si="8"/>
        <v>1.1146498594520249</v>
      </c>
    </row>
    <row r="27" spans="1:7">
      <c r="A27" s="13">
        <v>23</v>
      </c>
      <c r="B27" s="10">
        <f>Results!B25</f>
        <v>1.6</v>
      </c>
      <c r="C27" s="10">
        <f>Results!D25</f>
        <v>1.2649110640673518</v>
      </c>
      <c r="D27" s="4">
        <f>Results!E25</f>
        <v>10</v>
      </c>
      <c r="E27" s="10">
        <f t="shared" si="6"/>
        <v>0.7839855938160214</v>
      </c>
      <c r="F27" s="10">
        <f t="shared" si="7"/>
        <v>0.81601440618397869</v>
      </c>
      <c r="G27" s="10">
        <f t="shared" si="8"/>
        <v>2.3839855938160213</v>
      </c>
    </row>
    <row r="28" spans="1:7">
      <c r="A28" s="13">
        <v>24</v>
      </c>
      <c r="B28" s="10">
        <f>Results!B26</f>
        <v>1.5</v>
      </c>
      <c r="C28" s="10">
        <f>Results!D26</f>
        <v>1.35400640077266</v>
      </c>
      <c r="D28" s="4">
        <f>Results!E26</f>
        <v>10</v>
      </c>
      <c r="E28" s="10">
        <f t="shared" si="6"/>
        <v>0.83920644090747376</v>
      </c>
      <c r="F28" s="10">
        <f t="shared" si="7"/>
        <v>0.66079355909252624</v>
      </c>
      <c r="G28" s="10">
        <f t="shared" si="8"/>
        <v>2.339206440907474</v>
      </c>
    </row>
    <row r="29" spans="1:7">
      <c r="A29" s="13">
        <v>25</v>
      </c>
      <c r="B29" s="10">
        <f>Results!B27</f>
        <v>0.7</v>
      </c>
      <c r="C29" s="10">
        <f>Results!D27</f>
        <v>1.7669811040931429</v>
      </c>
      <c r="D29" s="4">
        <f>Results!E27</f>
        <v>10</v>
      </c>
      <c r="E29" s="10">
        <f t="shared" si="6"/>
        <v>1.0951661104929591</v>
      </c>
      <c r="F29" s="10">
        <f t="shared" si="7"/>
        <v>-0.39516611049295913</v>
      </c>
      <c r="G29" s="10">
        <f t="shared" si="8"/>
        <v>1.795166110492959</v>
      </c>
    </row>
    <row r="30" spans="1:7">
      <c r="A30" s="13">
        <v>26</v>
      </c>
      <c r="B30" s="10">
        <f>Results!B28</f>
        <v>1.3</v>
      </c>
      <c r="C30" s="10">
        <f>Results!D28</f>
        <v>1.2516655570345725</v>
      </c>
      <c r="D30" s="4">
        <f>Results!E28</f>
        <v>10</v>
      </c>
      <c r="E30" s="10">
        <f t="shared" si="6"/>
        <v>0.77577609435674966</v>
      </c>
      <c r="F30" s="10">
        <f t="shared" si="7"/>
        <v>0.52422390564325039</v>
      </c>
      <c r="G30" s="10">
        <f t="shared" si="8"/>
        <v>2.0757760943567498</v>
      </c>
    </row>
  </sheetData>
  <mergeCells count="5">
    <mergeCell ref="A3:G3"/>
    <mergeCell ref="F4:G4"/>
    <mergeCell ref="I3:O3"/>
    <mergeCell ref="N4:O4"/>
    <mergeCell ref="A1:O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baseColWidth="10" defaultColWidth="8.85546875" defaultRowHeight="15"/>
  <cols>
    <col min="1" max="1" width="8.85546875" style="45"/>
    <col min="2" max="2" width="39.85546875" style="45" customWidth="1"/>
    <col min="3" max="3" width="8.85546875" style="45" customWidth="1"/>
    <col min="4" max="9" width="8.85546875" style="45"/>
    <col min="10" max="10" width="18" style="45" customWidth="1"/>
    <col min="11" max="11" width="5.28515625" style="45" customWidth="1"/>
    <col min="12" max="16384" width="8.85546875" style="45"/>
  </cols>
  <sheetData>
    <row r="1" spans="1:11" ht="82.15" customHeight="1">
      <c r="A1" s="172" t="s">
        <v>1289</v>
      </c>
      <c r="B1" s="166"/>
      <c r="C1" s="166"/>
      <c r="D1" s="166"/>
      <c r="E1" s="166"/>
      <c r="F1" s="166"/>
      <c r="G1" s="166"/>
      <c r="H1" s="166"/>
      <c r="I1" s="166"/>
      <c r="J1" s="166"/>
      <c r="K1" s="166"/>
    </row>
    <row r="2" spans="1:11">
      <c r="A2" s="86" t="s">
        <v>1295</v>
      </c>
      <c r="B2" s="87" t="s">
        <v>2</v>
      </c>
      <c r="C2" s="88">
        <v>1</v>
      </c>
      <c r="D2" s="90">
        <v>2</v>
      </c>
      <c r="E2" s="90">
        <v>3</v>
      </c>
      <c r="F2" s="90">
        <v>4</v>
      </c>
      <c r="G2" s="90">
        <v>5</v>
      </c>
      <c r="H2" s="90">
        <v>6</v>
      </c>
      <c r="I2" s="90">
        <v>7</v>
      </c>
      <c r="J2" s="69" t="s">
        <v>110</v>
      </c>
    </row>
    <row r="3" spans="1:11">
      <c r="A3" s="2">
        <v>1</v>
      </c>
      <c r="B3" s="1" t="str">
        <f>_xlfn.CONCAT(Results!F3,"/",Results!G3)</f>
        <v>annoying/enjoyable</v>
      </c>
      <c r="C3" s="1">
        <f>COUNTIF(DT!A4:A1004,"-3")</f>
        <v>0</v>
      </c>
      <c r="D3" s="1">
        <f>COUNTIF(DT!A4:A1004,"-2")</f>
        <v>1</v>
      </c>
      <c r="E3" s="1">
        <f>COUNTIF(DT!A4:A1004,"-1")</f>
        <v>3</v>
      </c>
      <c r="F3" s="1">
        <f>COUNTIF(DT!A4:A1004,"0")</f>
        <v>1</v>
      </c>
      <c r="G3" s="1">
        <f>COUNTIF(DT!A4:A1004,"1")</f>
        <v>2</v>
      </c>
      <c r="H3" s="1">
        <f>COUNTIF(DT!A4:A1004,"2")</f>
        <v>3</v>
      </c>
      <c r="I3" s="1">
        <f>COUNTIF(DT!A4:A1004,"3")</f>
        <v>0</v>
      </c>
      <c r="J3" s="27" t="str">
        <f>Results!H3</f>
        <v>Attractiveness</v>
      </c>
    </row>
    <row r="4" spans="1:11">
      <c r="A4" s="2">
        <v>2</v>
      </c>
      <c r="B4" s="1" t="str">
        <f>_xlfn.CONCAT(Results!F4,"/",Results!G4)</f>
        <v>not understandable/understandable</v>
      </c>
      <c r="C4" s="1">
        <f>COUNTIF(DT!B4:B1004,"-3")</f>
        <v>1</v>
      </c>
      <c r="D4" s="1">
        <f>COUNTIF(DT!B4:B1004,"-2")</f>
        <v>2</v>
      </c>
      <c r="E4" s="1">
        <f>COUNTIF(DT!B4:B1004,"-1")</f>
        <v>4</v>
      </c>
      <c r="F4" s="1">
        <f>COUNTIF(DT!B4:B1004,"0")</f>
        <v>1</v>
      </c>
      <c r="G4" s="1">
        <f>COUNTIF(DT!B4:B1004,"1")</f>
        <v>0</v>
      </c>
      <c r="H4" s="1">
        <f>COUNTIF(DT!B4:B1004,"2")</f>
        <v>1</v>
      </c>
      <c r="I4" s="1">
        <f>COUNTIF(DT!B4:B1004,"3")</f>
        <v>1</v>
      </c>
      <c r="J4" s="27" t="str">
        <f>Results!H4</f>
        <v>Perspicuity</v>
      </c>
    </row>
    <row r="5" spans="1:11">
      <c r="A5" s="2">
        <v>3</v>
      </c>
      <c r="B5" s="1" t="str">
        <f>_xlfn.CONCAT(Results!G5,"/",Results!F5)</f>
        <v>dull/creative</v>
      </c>
      <c r="C5" s="1">
        <f>COUNTIF(DT!C4:C1004,"-3")</f>
        <v>0</v>
      </c>
      <c r="D5" s="1">
        <f>COUNTIF(DT!C4:C1004,"-2")</f>
        <v>1</v>
      </c>
      <c r="E5" s="1">
        <f>COUNTIF(DT!C4:C1004,"-1")</f>
        <v>1</v>
      </c>
      <c r="F5" s="1">
        <f>COUNTIF(DT!C4:C1004,"0")</f>
        <v>2</v>
      </c>
      <c r="G5" s="1">
        <f>COUNTIF(DT!C4:C1004,"1")</f>
        <v>2</v>
      </c>
      <c r="H5" s="1">
        <f>COUNTIF(DT!C4:C1004,"2")</f>
        <v>4</v>
      </c>
      <c r="I5" s="1">
        <f>COUNTIF(DT!C4:C1004,"3")</f>
        <v>0</v>
      </c>
      <c r="J5" s="27" t="str">
        <f>Results!H5</f>
        <v>Novelty</v>
      </c>
    </row>
    <row r="6" spans="1:11">
      <c r="A6" s="2">
        <v>4</v>
      </c>
      <c r="B6" s="1" t="str">
        <f>_xlfn.CONCAT(Results!G6,"/",Results!F6)</f>
        <v>difficult to learn/easy to learn</v>
      </c>
      <c r="C6" s="1">
        <f>COUNTIF(DT!D4:D1004,"-3")</f>
        <v>2</v>
      </c>
      <c r="D6" s="1">
        <f>COUNTIF(DT!D4:D1004,"-2")</f>
        <v>2</v>
      </c>
      <c r="E6" s="1">
        <f>COUNTIF(DT!D4:D1004,"-1")</f>
        <v>1</v>
      </c>
      <c r="F6" s="1">
        <f>COUNTIF(DT!D4:D1004,"0")</f>
        <v>1</v>
      </c>
      <c r="G6" s="1">
        <f>COUNTIF(DT!D4:D1004,"1")</f>
        <v>1</v>
      </c>
      <c r="H6" s="1">
        <f>COUNTIF(DT!D4:D1004,"2")</f>
        <v>2</v>
      </c>
      <c r="I6" s="1">
        <f>COUNTIF(DT!D4:D1004,"3")</f>
        <v>1</v>
      </c>
      <c r="J6" s="27" t="str">
        <f>Results!H6</f>
        <v>Perspicuity</v>
      </c>
    </row>
    <row r="7" spans="1:11">
      <c r="A7" s="2">
        <v>5</v>
      </c>
      <c r="B7" s="1" t="str">
        <f>_xlfn.CONCAT(Results!G7,"/",Results!F7)</f>
        <v>inferior/valuable</v>
      </c>
      <c r="C7" s="1">
        <f>COUNTIF(DT!E4:E1004,"-3")</f>
        <v>0</v>
      </c>
      <c r="D7" s="1">
        <f>COUNTIF(DT!E4:E1004,"-2")</f>
        <v>0</v>
      </c>
      <c r="E7" s="1">
        <f>COUNTIF(DT!E4:E1004,"-1")</f>
        <v>2</v>
      </c>
      <c r="F7" s="1">
        <f>COUNTIF(DT!E4:E1004,"0")</f>
        <v>1</v>
      </c>
      <c r="G7" s="1">
        <f>COUNTIF(DT!E4:E1004,"1")</f>
        <v>2</v>
      </c>
      <c r="H7" s="1">
        <f>COUNTIF(DT!E4:E1004,"2")</f>
        <v>4</v>
      </c>
      <c r="I7" s="1">
        <f>COUNTIF(DT!E4:E1004,"3")</f>
        <v>1</v>
      </c>
      <c r="J7" s="28" t="str">
        <f>Results!H7</f>
        <v>Stimulation</v>
      </c>
    </row>
    <row r="8" spans="1:11">
      <c r="A8" s="2">
        <v>6</v>
      </c>
      <c r="B8" s="1" t="str">
        <f>_xlfn.CONCAT(Results!F8,"/",Results!G8)</f>
        <v>boring/exciting</v>
      </c>
      <c r="C8" s="1">
        <f>COUNTIF(DT!F4:F1004,"-3")</f>
        <v>1</v>
      </c>
      <c r="D8" s="1">
        <f>COUNTIF(DT!F4:F1004,"-2")</f>
        <v>0</v>
      </c>
      <c r="E8" s="1">
        <f>COUNTIF(DT!F4:F1004,"-1")</f>
        <v>0</v>
      </c>
      <c r="F8" s="1">
        <f>COUNTIF(DT!F4:F1004,"0")</f>
        <v>2</v>
      </c>
      <c r="G8" s="1">
        <f>COUNTIF(DT!F4:F1004,"1")</f>
        <v>6</v>
      </c>
      <c r="H8" s="1">
        <f>COUNTIF(DT!F4:F1004,"2")</f>
        <v>0</v>
      </c>
      <c r="I8" s="1">
        <f>COUNTIF(DT!F4:F1004,"3")</f>
        <v>1</v>
      </c>
      <c r="J8" s="28" t="str">
        <f>Results!H8</f>
        <v>Stimulation</v>
      </c>
    </row>
    <row r="9" spans="1:11">
      <c r="A9" s="2">
        <v>7</v>
      </c>
      <c r="B9" s="1" t="str">
        <f>_xlfn.CONCAT(Results!F9,"/",Results!G9)</f>
        <v>not interesting/interesting</v>
      </c>
      <c r="C9" s="1">
        <f>COUNTIF(DT!G4:G1004,"-3")</f>
        <v>0</v>
      </c>
      <c r="D9" s="1">
        <f>COUNTIF(DT!G4:G1004,"-2")</f>
        <v>0</v>
      </c>
      <c r="E9" s="1">
        <f>COUNTIF(DT!G4:G1004,"-1")</f>
        <v>1</v>
      </c>
      <c r="F9" s="1">
        <f>COUNTIF(DT!G4:G1004,"0")</f>
        <v>1</v>
      </c>
      <c r="G9" s="1">
        <f>COUNTIF(DT!G4:G1004,"1")</f>
        <v>6</v>
      </c>
      <c r="H9" s="1">
        <f>COUNTIF(DT!G4:G1004,"2")</f>
        <v>2</v>
      </c>
      <c r="I9" s="1">
        <f>COUNTIF(DT!G4:G1004,"3")</f>
        <v>0</v>
      </c>
      <c r="J9" s="28" t="str">
        <f>Results!H9</f>
        <v>Stimulation</v>
      </c>
    </row>
    <row r="10" spans="1:11">
      <c r="A10" s="2">
        <v>8</v>
      </c>
      <c r="B10" s="1" t="str">
        <f>_xlfn.CONCAT(Results!F10,"/",Results!G10)</f>
        <v>unpredictable/predictable</v>
      </c>
      <c r="C10" s="1">
        <f>COUNTIF(DT!H4:H1004,"-3")</f>
        <v>1</v>
      </c>
      <c r="D10" s="1">
        <f>COUNTIF(DT!H4:H1004,"-2")</f>
        <v>2</v>
      </c>
      <c r="E10" s="1">
        <f>COUNTIF(DT!H4:H1004,"-1")</f>
        <v>4</v>
      </c>
      <c r="F10" s="1">
        <f>COUNTIF(DT!H4:H1004,"0")</f>
        <v>1</v>
      </c>
      <c r="G10" s="1">
        <f>COUNTIF(DT!H4:H1004,"1")</f>
        <v>1</v>
      </c>
      <c r="H10" s="1">
        <f>COUNTIF(DT!H4:H1004,"2")</f>
        <v>1</v>
      </c>
      <c r="I10" s="1">
        <f>COUNTIF(DT!H4:H1004,"3")</f>
        <v>0</v>
      </c>
      <c r="J10" s="27" t="str">
        <f>Results!H10</f>
        <v>Dependability</v>
      </c>
    </row>
    <row r="11" spans="1:11">
      <c r="A11" s="2">
        <v>9</v>
      </c>
      <c r="B11" s="1" t="str">
        <f>_xlfn.CONCAT(Results!G11,"/",Results!F11)</f>
        <v>slow/fast</v>
      </c>
      <c r="C11" s="1">
        <f>COUNTIF(DT!I4:I1004,"-3")</f>
        <v>0</v>
      </c>
      <c r="D11" s="1">
        <f>COUNTIF(DT!I4:I1004,"-2")</f>
        <v>1</v>
      </c>
      <c r="E11" s="1">
        <f>COUNTIF(DT!I4:I1004,"-1")</f>
        <v>1</v>
      </c>
      <c r="F11" s="1">
        <f>COUNTIF(DT!I4:I1004,"0")</f>
        <v>5</v>
      </c>
      <c r="G11" s="1">
        <f>COUNTIF(DT!I4:I1004,"1")</f>
        <v>1</v>
      </c>
      <c r="H11" s="1">
        <f>COUNTIF(DT!I4:I1004,"2")</f>
        <v>2</v>
      </c>
      <c r="I11" s="1">
        <f>COUNTIF(DT!I4:I1004,"3")</f>
        <v>0</v>
      </c>
      <c r="J11" s="27" t="str">
        <f>Results!H11</f>
        <v>Efficiency</v>
      </c>
    </row>
    <row r="12" spans="1:11">
      <c r="A12" s="2">
        <v>10</v>
      </c>
      <c r="B12" s="1" t="str">
        <f>_xlfn.CONCAT(Results!G12,"/",Results!F12)</f>
        <v>conventional/inventive</v>
      </c>
      <c r="C12" s="1">
        <f>COUNTIF(DT!J4:J1004,"-3")</f>
        <v>0</v>
      </c>
      <c r="D12" s="1">
        <f>COUNTIF(DT!J4:J1004,"-2")</f>
        <v>0</v>
      </c>
      <c r="E12" s="1">
        <f>COUNTIF(DT!J4:J1004,"-1")</f>
        <v>1</v>
      </c>
      <c r="F12" s="1">
        <f>COUNTIF(DT!J4:J1004,"0")</f>
        <v>1</v>
      </c>
      <c r="G12" s="1">
        <f>COUNTIF(DT!J4:J1004,"1")</f>
        <v>3</v>
      </c>
      <c r="H12" s="1">
        <f>COUNTIF(DT!J4:J1004,"2")</f>
        <v>3</v>
      </c>
      <c r="I12" s="1">
        <f>COUNTIF(DT!J4:J1004,"3")</f>
        <v>2</v>
      </c>
      <c r="J12" s="27" t="str">
        <f>Results!H12</f>
        <v>Novelty</v>
      </c>
    </row>
    <row r="13" spans="1:11">
      <c r="A13" s="2">
        <v>11</v>
      </c>
      <c r="B13" s="1" t="str">
        <f>_xlfn.CONCAT(Results!F13,"/",Results!G13)</f>
        <v>obstructive/supportive</v>
      </c>
      <c r="C13" s="1">
        <f>COUNTIF(DT!K4:K1004,"-3")</f>
        <v>1</v>
      </c>
      <c r="D13" s="1">
        <f>COUNTIF(DT!K4:K1004,"-2")</f>
        <v>1</v>
      </c>
      <c r="E13" s="1">
        <f>COUNTIF(DT!K4:K1004,"-1")</f>
        <v>1</v>
      </c>
      <c r="F13" s="1">
        <f>COUNTIF(DT!K4:K1004,"0")</f>
        <v>5</v>
      </c>
      <c r="G13" s="1">
        <f>COUNTIF(DT!K4:K1004,"1")</f>
        <v>1</v>
      </c>
      <c r="H13" s="1">
        <f>COUNTIF(DT!K4:K1004,"2")</f>
        <v>1</v>
      </c>
      <c r="I13" s="1">
        <f>COUNTIF(DT!K4:K1004,"3")</f>
        <v>0</v>
      </c>
      <c r="J13" s="27" t="str">
        <f>Results!H13</f>
        <v>Dependability</v>
      </c>
    </row>
    <row r="14" spans="1:11">
      <c r="A14" s="2">
        <v>12</v>
      </c>
      <c r="B14" s="1" t="str">
        <f>_xlfn.CONCAT(Results!G14,"/",Results!F14)</f>
        <v>bad/good</v>
      </c>
      <c r="C14" s="1">
        <f>COUNTIF(DT!L4:L1004,"-3")</f>
        <v>0</v>
      </c>
      <c r="D14" s="1">
        <f>COUNTIF(DT!L4:L1004,"-2")</f>
        <v>0</v>
      </c>
      <c r="E14" s="1">
        <f>COUNTIF(DT!L4:L1004,"-1")</f>
        <v>3</v>
      </c>
      <c r="F14" s="1">
        <f>COUNTIF(DT!L4:L1004,"0")</f>
        <v>1</v>
      </c>
      <c r="G14" s="1">
        <f>COUNTIF(DT!L4:L1004,"1")</f>
        <v>3</v>
      </c>
      <c r="H14" s="1">
        <f>COUNTIF(DT!L4:L1004,"2")</f>
        <v>3</v>
      </c>
      <c r="I14" s="1">
        <f>COUNTIF(DT!L4:L1004,"3")</f>
        <v>0</v>
      </c>
      <c r="J14" s="27" t="str">
        <f>Results!H14</f>
        <v>Attractiveness</v>
      </c>
    </row>
    <row r="15" spans="1:11">
      <c r="A15" s="2">
        <v>13</v>
      </c>
      <c r="B15" s="1" t="str">
        <f>_xlfn.CONCAT(Results!F15,"/",Results!G15)</f>
        <v>complicated/easy</v>
      </c>
      <c r="C15" s="1">
        <f>COUNTIF(DT!M4:M1004,"-3")</f>
        <v>1</v>
      </c>
      <c r="D15" s="1">
        <f>COUNTIF(DT!M4:M1004,"-2")</f>
        <v>2</v>
      </c>
      <c r="E15" s="1">
        <f>COUNTIF(DT!M4:M1004,"-1")</f>
        <v>2</v>
      </c>
      <c r="F15" s="1">
        <f>COUNTIF(DT!M4:M1004,"0")</f>
        <v>2</v>
      </c>
      <c r="G15" s="1">
        <f>COUNTIF(DT!M4:M1004,"1")</f>
        <v>0</v>
      </c>
      <c r="H15" s="1">
        <f>COUNTIF(DT!M4:M1004,"2")</f>
        <v>2</v>
      </c>
      <c r="I15" s="1">
        <f>COUNTIF(DT!M4:M1004,"3")</f>
        <v>1</v>
      </c>
      <c r="J15" s="27" t="str">
        <f>Results!H15</f>
        <v>Perspicuity</v>
      </c>
    </row>
    <row r="16" spans="1:11">
      <c r="A16" s="2">
        <v>14</v>
      </c>
      <c r="B16" s="1" t="str">
        <f>_xlfn.CONCAT(Results!F16,"/",Results!G16)</f>
        <v>unlikable/pleasing</v>
      </c>
      <c r="C16" s="1">
        <f>COUNTIF(DT!N4:N1004,"-3")</f>
        <v>0</v>
      </c>
      <c r="D16" s="1">
        <f>COUNTIF(DT!N4:N1004,"-2")</f>
        <v>0</v>
      </c>
      <c r="E16" s="1">
        <f>COUNTIF(DT!N4:N1004,"-1")</f>
        <v>2</v>
      </c>
      <c r="F16" s="1">
        <f>COUNTIF(DT!N4:N1004,"0")</f>
        <v>4</v>
      </c>
      <c r="G16" s="1">
        <f>COUNTIF(DT!N4:N1004,"1")</f>
        <v>2</v>
      </c>
      <c r="H16" s="1">
        <f>COUNTIF(DT!N4:N1004,"2")</f>
        <v>2</v>
      </c>
      <c r="I16" s="1">
        <f>COUNTIF(DT!N4:N1004,"3")</f>
        <v>0</v>
      </c>
      <c r="J16" s="27" t="str">
        <f>Results!H16</f>
        <v>Attractiveness</v>
      </c>
    </row>
    <row r="17" spans="1:10">
      <c r="A17" s="2">
        <v>15</v>
      </c>
      <c r="B17" s="1" t="str">
        <f>_xlfn.CONCAT(Results!F17,"/",Results!G17)</f>
        <v>usual/leading edge</v>
      </c>
      <c r="C17" s="1">
        <f>COUNTIF(DT!O4:O1004,"-3")</f>
        <v>0</v>
      </c>
      <c r="D17" s="1">
        <f>COUNTIF(DT!O4:O1004,"-2")</f>
        <v>0</v>
      </c>
      <c r="E17" s="1">
        <f>COUNTIF(DT!O4:O1004,"-1")</f>
        <v>2</v>
      </c>
      <c r="F17" s="1">
        <f>COUNTIF(DT!O4:O1004,"0")</f>
        <v>5</v>
      </c>
      <c r="G17" s="1">
        <f>COUNTIF(DT!O4:O1004,"1")</f>
        <v>2</v>
      </c>
      <c r="H17" s="1">
        <f>COUNTIF(DT!O4:O1004,"2")</f>
        <v>0</v>
      </c>
      <c r="I17" s="1">
        <f>COUNTIF(DT!O4:O1004,"3")</f>
        <v>1</v>
      </c>
      <c r="J17" s="27" t="str">
        <f>Results!H17</f>
        <v>Novelty</v>
      </c>
    </row>
    <row r="18" spans="1:10">
      <c r="A18" s="2">
        <v>16</v>
      </c>
      <c r="B18" s="1" t="str">
        <f>_xlfn.CONCAT(Results!F18,"/",Results!G18)</f>
        <v>unpleasant/pleasant</v>
      </c>
      <c r="C18" s="1">
        <f>COUNTIF(DT!P4:P1004,"-3")</f>
        <v>0</v>
      </c>
      <c r="D18" s="1">
        <f>COUNTIF(DT!P4:P1004,"-2")</f>
        <v>0</v>
      </c>
      <c r="E18" s="1">
        <f>COUNTIF(DT!P4:P1004,"-1")</f>
        <v>3</v>
      </c>
      <c r="F18" s="1">
        <f>COUNTIF(DT!P4:P1004,"0")</f>
        <v>2</v>
      </c>
      <c r="G18" s="1">
        <f>COUNTIF(DT!P4:P1004,"1")</f>
        <v>4</v>
      </c>
      <c r="H18" s="1">
        <f>COUNTIF(DT!P4:P1004,"2")</f>
        <v>1</v>
      </c>
      <c r="I18" s="1">
        <f>COUNTIF(DT!P4:P1004,"3")</f>
        <v>0</v>
      </c>
      <c r="J18" s="27" t="str">
        <f>Results!H18</f>
        <v>Attractiveness</v>
      </c>
    </row>
    <row r="19" spans="1:10">
      <c r="A19" s="2">
        <v>17</v>
      </c>
      <c r="B19" s="1" t="str">
        <f>_xlfn.CONCAT(Results!G19,"/",Results!F19)</f>
        <v>not secure/secure</v>
      </c>
      <c r="C19" s="1">
        <f>COUNTIF(DT!Q4:Q1004,"-3")</f>
        <v>1</v>
      </c>
      <c r="D19" s="1">
        <f>COUNTIF(DT!Q4:Q1004,"-2")</f>
        <v>1</v>
      </c>
      <c r="E19" s="1">
        <f>COUNTIF(DT!Q4:Q1004,"-1")</f>
        <v>1</v>
      </c>
      <c r="F19" s="1">
        <f>COUNTIF(DT!Q4:Q1004,"0")</f>
        <v>3</v>
      </c>
      <c r="G19" s="1">
        <f>COUNTIF(DT!Q4:Q1004,"1")</f>
        <v>3</v>
      </c>
      <c r="H19" s="1">
        <f>COUNTIF(DT!Q4:Q1004,"2")</f>
        <v>1</v>
      </c>
      <c r="I19" s="1">
        <f>COUNTIF(DT!Q4:Q1004,"3")</f>
        <v>0</v>
      </c>
      <c r="J19" s="27" t="str">
        <f>Results!H19</f>
        <v>Dependability</v>
      </c>
    </row>
    <row r="20" spans="1:10">
      <c r="A20" s="2">
        <v>18</v>
      </c>
      <c r="B20" s="1" t="str">
        <f>_xlfn.CONCAT(Results!G20,"/",Results!F20)</f>
        <v>demotivating/motivating</v>
      </c>
      <c r="C20" s="1">
        <f>COUNTIF(DT!R4:R1004,"-3")</f>
        <v>2</v>
      </c>
      <c r="D20" s="1">
        <f>COUNTIF(DT!R4:R1004,"-2")</f>
        <v>1</v>
      </c>
      <c r="E20" s="1">
        <f>COUNTIF(DT!R4:R1004,"-1")</f>
        <v>2</v>
      </c>
      <c r="F20" s="1">
        <f>COUNTIF(DT!R4:R1004,"0")</f>
        <v>3</v>
      </c>
      <c r="G20" s="1">
        <f>COUNTIF(DT!R4:R1004,"1")</f>
        <v>1</v>
      </c>
      <c r="H20" s="1">
        <f>COUNTIF(DT!R4:R1004,"2")</f>
        <v>1</v>
      </c>
      <c r="I20" s="1">
        <f>COUNTIF(DT!R4:R1004,"3")</f>
        <v>0</v>
      </c>
      <c r="J20" s="28" t="str">
        <f>Results!H20</f>
        <v>Stimulation</v>
      </c>
    </row>
    <row r="21" spans="1:10">
      <c r="A21" s="2">
        <v>19</v>
      </c>
      <c r="B21" s="1" t="str">
        <f>_xlfn.CONCAT(Results!G21,"/",Results!F21)</f>
        <v>does not meet expectations/meets expectations</v>
      </c>
      <c r="C21" s="1">
        <f>COUNTIF(DT!S4:S1004,"-3")</f>
        <v>0</v>
      </c>
      <c r="D21" s="1">
        <f>COUNTIF(DT!S4:S1004,"-2")</f>
        <v>1</v>
      </c>
      <c r="E21" s="1">
        <f>COUNTIF(DT!S4:S1004,"-1")</f>
        <v>3</v>
      </c>
      <c r="F21" s="1">
        <f>COUNTIF(DT!S4:S1004,"0")</f>
        <v>2</v>
      </c>
      <c r="G21" s="1">
        <f>COUNTIF(DT!S4:S1004,"1")</f>
        <v>1</v>
      </c>
      <c r="H21" s="1">
        <f>COUNTIF(DT!S4:S1004,"2")</f>
        <v>2</v>
      </c>
      <c r="I21" s="1">
        <f>COUNTIF(DT!S4:S1004,"3")</f>
        <v>1</v>
      </c>
      <c r="J21" s="27" t="str">
        <f>Results!H21</f>
        <v>Dependability</v>
      </c>
    </row>
    <row r="22" spans="1:10">
      <c r="A22" s="2">
        <v>20</v>
      </c>
      <c r="B22" s="1" t="str">
        <f>_xlfn.CONCAT(Results!F22,"/",Results!G22)</f>
        <v>inefficient/efficient</v>
      </c>
      <c r="C22" s="1">
        <f>COUNTIF(DT!T4:T1004,"-3")</f>
        <v>0</v>
      </c>
      <c r="D22" s="1">
        <f>COUNTIF(DT!T4:T1004,"-2")</f>
        <v>1</v>
      </c>
      <c r="E22" s="1">
        <f>COUNTIF(DT!T4:T1004,"-1")</f>
        <v>1</v>
      </c>
      <c r="F22" s="1">
        <f>COUNTIF(DT!T4:T1004,"0")</f>
        <v>5</v>
      </c>
      <c r="G22" s="1">
        <f>COUNTIF(DT!T4:T1004,"1")</f>
        <v>1</v>
      </c>
      <c r="H22" s="1">
        <f>COUNTIF(DT!T4:T1004,"2")</f>
        <v>2</v>
      </c>
      <c r="I22" s="1">
        <f>COUNTIF(DT!T4:T1004,"3")</f>
        <v>0</v>
      </c>
      <c r="J22" s="27" t="str">
        <f>Results!H22</f>
        <v>Efficiency</v>
      </c>
    </row>
    <row r="23" spans="1:10">
      <c r="A23" s="5">
        <v>21</v>
      </c>
      <c r="B23" s="1" t="str">
        <f>_xlfn.CONCAT(Results!G23,"/",Results!F23)</f>
        <v>confusing/clear</v>
      </c>
      <c r="C23" s="1">
        <f>COUNTIF(DT!U4:U1004,"-3")</f>
        <v>0</v>
      </c>
      <c r="D23" s="1">
        <f>COUNTIF(DT!U4:U1004,"-2")</f>
        <v>0</v>
      </c>
      <c r="E23" s="1">
        <f>COUNTIF(DT!U4:U1004,"-1")</f>
        <v>3</v>
      </c>
      <c r="F23" s="1">
        <f>COUNTIF(DT!U4:U1004,"0")</f>
        <v>2</v>
      </c>
      <c r="G23" s="1">
        <f>COUNTIF(DT!U4:U1004,"1")</f>
        <v>3</v>
      </c>
      <c r="H23" s="1">
        <f>COUNTIF(DT!U4:U1004,"2")</f>
        <v>1</v>
      </c>
      <c r="I23" s="1">
        <f>COUNTIF(DT!U4:U1004,"3")</f>
        <v>1</v>
      </c>
      <c r="J23" s="27" t="str">
        <f>Results!H23</f>
        <v>Perspicuity</v>
      </c>
    </row>
    <row r="24" spans="1:10">
      <c r="A24" s="5">
        <v>22</v>
      </c>
      <c r="B24" s="1" t="str">
        <f>_xlfn.CONCAT(Results!F24,"/",Results!G24)</f>
        <v>impractical/practical</v>
      </c>
      <c r="C24" s="1">
        <f>COUNTIF(DT!V4:V1004,"-3")</f>
        <v>1</v>
      </c>
      <c r="D24" s="1">
        <f>COUNTIF(DT!V4:V1004,"-2")</f>
        <v>0</v>
      </c>
      <c r="E24" s="1">
        <f>COUNTIF(DT!V4:V1004,"-1")</f>
        <v>1</v>
      </c>
      <c r="F24" s="1">
        <f>COUNTIF(DT!V4:V1004,"0")</f>
        <v>4</v>
      </c>
      <c r="G24" s="1">
        <f>COUNTIF(DT!V4:V1004,"1")</f>
        <v>2</v>
      </c>
      <c r="H24" s="1">
        <f>COUNTIF(DT!V4:V1004,"2")</f>
        <v>2</v>
      </c>
      <c r="I24" s="1">
        <f>COUNTIF(DT!V4:V1004,"3")</f>
        <v>0</v>
      </c>
      <c r="J24" s="27" t="str">
        <f>Results!H24</f>
        <v>Efficiency</v>
      </c>
    </row>
    <row r="25" spans="1:10">
      <c r="A25" s="5">
        <v>23</v>
      </c>
      <c r="B25" s="1" t="str">
        <f>_xlfn.CONCAT(Results!G25,"/",Results!F25)</f>
        <v>cluttered/organized</v>
      </c>
      <c r="C25" s="1">
        <f>COUNTIF(DT!W4:W1004,"-3")</f>
        <v>0</v>
      </c>
      <c r="D25" s="1">
        <f>COUNTIF(DT!W4:W1004,"-2")</f>
        <v>0</v>
      </c>
      <c r="E25" s="1">
        <f>COUNTIF(DT!W4:W1004,"-1")</f>
        <v>1</v>
      </c>
      <c r="F25" s="1">
        <f>COUNTIF(DT!W4:W1004,"0")</f>
        <v>1</v>
      </c>
      <c r="G25" s="1">
        <f>COUNTIF(DT!W4:W1004,"1")</f>
        <v>1</v>
      </c>
      <c r="H25" s="1">
        <f>COUNTIF(DT!W4:W1004,"2")</f>
        <v>5</v>
      </c>
      <c r="I25" s="1">
        <f>COUNTIF(DT!W4:W1004,"3")</f>
        <v>2</v>
      </c>
      <c r="J25" s="27" t="str">
        <f>Results!H25</f>
        <v>Efficiency</v>
      </c>
    </row>
    <row r="26" spans="1:10">
      <c r="A26" s="5">
        <v>24</v>
      </c>
      <c r="B26" s="1" t="str">
        <f>_xlfn.CONCAT(Results!G26,"/",Results!F26)</f>
        <v>unattractive/attractive</v>
      </c>
      <c r="C26" s="1">
        <f>COUNTIF(DT!X4:X1004,"-3")</f>
        <v>0</v>
      </c>
      <c r="D26" s="1">
        <f>COUNTIF(DT!X4:X1004,"-2")</f>
        <v>0</v>
      </c>
      <c r="E26" s="1">
        <f>COUNTIF(DT!X4:X1004,"-1")</f>
        <v>1</v>
      </c>
      <c r="F26" s="1">
        <f>COUNTIF(DT!X4:X1004,"0")</f>
        <v>2</v>
      </c>
      <c r="G26" s="1">
        <f>COUNTIF(DT!X4:X1004,"1")</f>
        <v>0</v>
      </c>
      <c r="H26" s="1">
        <f>COUNTIF(DT!X4:X1004,"2")</f>
        <v>5</v>
      </c>
      <c r="I26" s="1">
        <f>COUNTIF(DT!X4:X1004,"3")</f>
        <v>2</v>
      </c>
      <c r="J26" s="27" t="str">
        <f>Results!H26</f>
        <v>Attractiveness</v>
      </c>
    </row>
    <row r="27" spans="1:10">
      <c r="A27" s="5">
        <v>25</v>
      </c>
      <c r="B27" s="1" t="str">
        <f>_xlfn.CONCAT(Results!G27,"/",Results!F27)</f>
        <v>unfriendly/friendly</v>
      </c>
      <c r="C27" s="1">
        <f>COUNTIF(DT!Y4:Y1004,"-3")</f>
        <v>1</v>
      </c>
      <c r="D27" s="1">
        <f>COUNTIF(DT!Y4:Y1004,"-2")</f>
        <v>0</v>
      </c>
      <c r="E27" s="1">
        <f>COUNTIF(DT!Y4:Y1004,"-1")</f>
        <v>1</v>
      </c>
      <c r="F27" s="1">
        <f>COUNTIF(DT!Y4:Y1004,"0")</f>
        <v>2</v>
      </c>
      <c r="G27" s="1">
        <f>COUNTIF(DT!Y4:Y1004,"1")</f>
        <v>2</v>
      </c>
      <c r="H27" s="1">
        <f>COUNTIF(DT!Y4:Y1004,"2")</f>
        <v>3</v>
      </c>
      <c r="I27" s="1">
        <f>COUNTIF(DT!Y4:Y1004,"3")</f>
        <v>1</v>
      </c>
      <c r="J27" s="27" t="str">
        <f>Results!H27</f>
        <v>Attractiveness</v>
      </c>
    </row>
    <row r="28" spans="1:10">
      <c r="A28" s="5">
        <v>26</v>
      </c>
      <c r="B28" s="1" t="str">
        <f>_xlfn.CONCAT(Results!F28,"/",Results!G28)</f>
        <v>conservative/innovative</v>
      </c>
      <c r="C28" s="1">
        <f>COUNTIF(DT!Z4:Z1004,"-3")</f>
        <v>0</v>
      </c>
      <c r="D28" s="1">
        <f>COUNTIF(DT!Z4:Z1004,"-2")</f>
        <v>0</v>
      </c>
      <c r="E28" s="1">
        <f>COUNTIF(DT!Z4:Z1004,"-1")</f>
        <v>1</v>
      </c>
      <c r="F28" s="1">
        <f>COUNTIF(DT!Z4:Z1004,"0")</f>
        <v>1</v>
      </c>
      <c r="G28" s="1">
        <f>COUNTIF(DT!Z4:Z1004,"1")</f>
        <v>4</v>
      </c>
      <c r="H28" s="1">
        <f>COUNTIF(DT!Z4:Z1004,"2")</f>
        <v>2</v>
      </c>
      <c r="I28" s="1">
        <f>COUNTIF(DT!Z4:Z1004,"3")</f>
        <v>2</v>
      </c>
      <c r="J28" s="27"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baseColWidth="10"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3" t="s">
        <v>1284</v>
      </c>
      <c r="B1" s="178"/>
      <c r="C1" s="178"/>
      <c r="D1" s="178"/>
      <c r="E1" s="178"/>
      <c r="F1" s="178"/>
      <c r="G1" s="178"/>
      <c r="H1" s="178"/>
      <c r="I1" s="178"/>
      <c r="J1" s="178"/>
      <c r="K1" s="178"/>
      <c r="L1" s="178"/>
      <c r="M1" s="178"/>
      <c r="N1" s="178"/>
      <c r="O1" s="178"/>
      <c r="P1" s="178"/>
      <c r="Q1" s="178"/>
      <c r="R1" s="178"/>
    </row>
    <row r="2" spans="1:18" s="45" customFormat="1" ht="18.600000000000001" customHeight="1">
      <c r="A2" s="54"/>
      <c r="B2" s="55"/>
      <c r="C2" s="55"/>
      <c r="D2" s="55"/>
      <c r="E2" s="55"/>
      <c r="F2" s="55"/>
      <c r="G2" s="55"/>
      <c r="H2" s="55"/>
      <c r="I2" s="55"/>
      <c r="J2" s="55"/>
      <c r="K2" s="55"/>
      <c r="L2" s="55"/>
      <c r="M2" s="55"/>
      <c r="N2" s="55"/>
      <c r="O2" s="55"/>
      <c r="P2" s="55"/>
      <c r="Q2" s="55"/>
      <c r="R2" s="55"/>
    </row>
    <row r="3" spans="1:18" s="45" customFormat="1" ht="172.9" customHeight="1">
      <c r="A3" s="179" t="s">
        <v>1470</v>
      </c>
      <c r="B3" s="172"/>
      <c r="C3" s="172"/>
      <c r="D3" s="172"/>
      <c r="E3" s="172"/>
      <c r="F3" s="172"/>
      <c r="G3" s="172"/>
      <c r="H3" s="172"/>
      <c r="I3" s="172"/>
      <c r="J3" s="172"/>
      <c r="K3" s="172"/>
      <c r="L3" s="172"/>
      <c r="M3" s="172"/>
      <c r="N3" s="172"/>
      <c r="O3" s="172"/>
      <c r="P3" s="172"/>
      <c r="Q3" s="172"/>
      <c r="R3" s="55"/>
    </row>
    <row r="5" spans="1:18">
      <c r="A5" s="157" t="str">
        <f>VLOOKUP(Read_First!B5,Items!A1:BI50,54,FALSE)</f>
        <v>Attractiveness</v>
      </c>
      <c r="B5" s="157"/>
      <c r="D5" s="161" t="str">
        <f>VLOOKUP(Read_First!B5,Items!A1:BI50,55,FALSE)</f>
        <v>Perspicuity</v>
      </c>
      <c r="E5" s="161"/>
      <c r="G5" s="161" t="str">
        <f>VLOOKUP(Read_First!B5,Items!A1:BI50,56,FALSE)</f>
        <v>Efficiency</v>
      </c>
      <c r="H5" s="161"/>
      <c r="J5" s="161" t="str">
        <f>VLOOKUP(Read_First!B5,Items!A1:BI50,57,FALSE)</f>
        <v>Dependability</v>
      </c>
      <c r="K5" s="161"/>
      <c r="M5" s="161" t="str">
        <f>VLOOKUP(Read_First!B5,Items!A1:BI50,58,FALSE)</f>
        <v>Stimulation</v>
      </c>
      <c r="N5" s="161"/>
      <c r="P5" s="161" t="str">
        <f>VLOOKUP(Read_First!B5,Items!A1:BI50,59,FALSE)</f>
        <v>Novelty</v>
      </c>
      <c r="Q5" s="161"/>
    </row>
    <row r="6" spans="1:18">
      <c r="A6" s="119" t="s">
        <v>0</v>
      </c>
      <c r="B6" s="120" t="s">
        <v>115</v>
      </c>
      <c r="D6" s="119" t="s">
        <v>0</v>
      </c>
      <c r="E6" s="121" t="s">
        <v>115</v>
      </c>
      <c r="G6" s="115" t="s">
        <v>0</v>
      </c>
      <c r="H6" s="121" t="s">
        <v>115</v>
      </c>
      <c r="J6" s="117" t="s">
        <v>0</v>
      </c>
      <c r="K6" s="121" t="s">
        <v>115</v>
      </c>
      <c r="M6" s="119" t="s">
        <v>0</v>
      </c>
      <c r="N6" s="121" t="s">
        <v>115</v>
      </c>
      <c r="P6" s="119" t="s">
        <v>0</v>
      </c>
      <c r="Q6" s="121" t="s">
        <v>115</v>
      </c>
    </row>
    <row r="7" spans="1:18">
      <c r="A7" s="92" t="s">
        <v>36</v>
      </c>
      <c r="B7" s="93">
        <f>CORREL(DT!A4:A1004,DT!L4:L1004)</f>
        <v>0.89343778008755781</v>
      </c>
      <c r="D7" s="92" t="s">
        <v>5</v>
      </c>
      <c r="E7" s="93">
        <f>CORREL(DT!B4:B1004,DT!D4:D1004)</f>
        <v>0.82480418605844819</v>
      </c>
      <c r="G7" s="92" t="s">
        <v>11</v>
      </c>
      <c r="H7" s="93">
        <f>CORREL(DT!I4:I1004,DT!T4:T1004)</f>
        <v>4.4117647058823518E-2</v>
      </c>
      <c r="J7" s="92" t="s">
        <v>17</v>
      </c>
      <c r="K7" s="93">
        <f>CORREL(DT!H4:H1004,DT!K4:K1004)</f>
        <v>0.13804034144590241</v>
      </c>
      <c r="M7" s="92" t="s">
        <v>24</v>
      </c>
      <c r="N7" s="93">
        <f>CORREL(DT!E4:E1004,DT!F4:F1004)</f>
        <v>0.34468432837612545</v>
      </c>
      <c r="P7" s="92" t="s">
        <v>34</v>
      </c>
      <c r="Q7" s="93">
        <f>CORREL(DT!C4:C1004,DT!J4:J1004)</f>
        <v>-4.9552943083144452E-2</v>
      </c>
    </row>
    <row r="8" spans="1:18">
      <c r="A8" s="39" t="s">
        <v>37</v>
      </c>
      <c r="B8" s="40">
        <f>CORREL(DT!A4:A1004,DT!N4:N1004)</f>
        <v>0.67781531498236736</v>
      </c>
      <c r="D8" s="39" t="s">
        <v>6</v>
      </c>
      <c r="E8" s="40">
        <f>CORREL(DT!B4:B1004,DT!M4:M1004)</f>
        <v>0.78425611772584869</v>
      </c>
      <c r="G8" s="39" t="s">
        <v>12</v>
      </c>
      <c r="H8" s="40">
        <f>CORREL(DT!I4:I1004,DT!V4:V1004)</f>
        <v>0.22049818089751133</v>
      </c>
      <c r="J8" s="39" t="s">
        <v>18</v>
      </c>
      <c r="K8" s="40">
        <f>CORREL(DT!H4:H1004,DT!Q4:Q1004)</f>
        <v>0.50396339510242583</v>
      </c>
      <c r="M8" s="39" t="s">
        <v>25</v>
      </c>
      <c r="N8" s="40">
        <f>CORREL(DT!E4:E1004,DT!G4:G1004)</f>
        <v>0.47228296210571002</v>
      </c>
      <c r="P8" s="39" t="s">
        <v>33</v>
      </c>
      <c r="Q8" s="40">
        <f>CORREL(DT!C4:C1004,DT!O4:O1004)</f>
        <v>-7.4329414624716636E-2</v>
      </c>
    </row>
    <row r="9" spans="1:18">
      <c r="A9" s="39" t="s">
        <v>38</v>
      </c>
      <c r="B9" s="40">
        <f>CORREL(DT!A4:A1004,DT!P4:P1004)</f>
        <v>0.91941710684744482</v>
      </c>
      <c r="D9" s="39" t="s">
        <v>7</v>
      </c>
      <c r="E9" s="40">
        <f>CORREL(DT!B4:B1004,DT!U4:U1004)</f>
        <v>0.53579971977681973</v>
      </c>
      <c r="G9" s="39" t="s">
        <v>13</v>
      </c>
      <c r="H9" s="40">
        <f>CORREL(DT!I4:I1004,DT!W4:W1004)</f>
        <v>0.12862393885688161</v>
      </c>
      <c r="J9" s="39" t="s">
        <v>19</v>
      </c>
      <c r="K9" s="40">
        <f>CORREL(DT!H4:H1004,DT!S4:S1004)</f>
        <v>0.15643803784020172</v>
      </c>
      <c r="M9" s="39" t="s">
        <v>26</v>
      </c>
      <c r="N9" s="40">
        <f>CORREL(DT!E4:E1004,DT!R4:R1004)</f>
        <v>-0.16351668208636477</v>
      </c>
      <c r="P9" s="39" t="s">
        <v>32</v>
      </c>
      <c r="Q9" s="40">
        <f>CORREL(DT!C4:C1004,DT!Z4:Z1004)</f>
        <v>0.30672363065797908</v>
      </c>
    </row>
    <row r="10" spans="1:18">
      <c r="A10" s="39" t="s">
        <v>39</v>
      </c>
      <c r="B10" s="40">
        <f>CORREL(DT!A4:A1004,DT!X4:X1004)</f>
        <v>0.4667441946326461</v>
      </c>
      <c r="D10" s="39" t="s">
        <v>8</v>
      </c>
      <c r="E10" s="40">
        <f>CORREL(DT!D4:D1004,DT!M4:M1004)</f>
        <v>0.89342678457678915</v>
      </c>
      <c r="G10" s="39" t="s">
        <v>14</v>
      </c>
      <c r="H10" s="40">
        <f>CORREL(DT!T4:T1004,DT!V4:V1004)</f>
        <v>0.46549615967252406</v>
      </c>
      <c r="J10" s="39" t="s">
        <v>20</v>
      </c>
      <c r="K10" s="40">
        <f>CORREL(DT!K4:K1004,DT!Q4:Q1004)</f>
        <v>0.49872289251016583</v>
      </c>
      <c r="M10" s="39" t="s">
        <v>27</v>
      </c>
      <c r="N10" s="40">
        <f>CORREL(DT!F4:F1004,DT!G4:G1004)</f>
        <v>0.89344173611604016</v>
      </c>
      <c r="P10" s="39" t="s">
        <v>31</v>
      </c>
      <c r="Q10" s="40">
        <f>CORREL(DT!J4:J1004,DT!O4:O1004)</f>
        <v>0.59090909090909083</v>
      </c>
    </row>
    <row r="11" spans="1:18">
      <c r="A11" s="39" t="s">
        <v>40</v>
      </c>
      <c r="B11" s="40">
        <f>CORREL(DT!A4:A1004,DT!Y4:Y1004)</f>
        <v>0.79526270399446175</v>
      </c>
      <c r="D11" s="39" t="s">
        <v>9</v>
      </c>
      <c r="E11" s="40">
        <f>CORREL(DT!D4:D1004,DT!U4:U1004)</f>
        <v>0.27803533720054391</v>
      </c>
      <c r="G11" s="39" t="s">
        <v>15</v>
      </c>
      <c r="H11" s="40">
        <f>CORREL(DT!T4:T1004,DT!W4:W1004)</f>
        <v>0.41445491409439644</v>
      </c>
      <c r="J11" s="39" t="s">
        <v>21</v>
      </c>
      <c r="K11" s="40">
        <f>CORREL(DT!K4:K1004,DT!S4:S1004)</f>
        <v>-0.4357060431997552</v>
      </c>
      <c r="M11" s="39" t="s">
        <v>28</v>
      </c>
      <c r="N11" s="40">
        <f>CORREL(DT!F4:F1004,DT!R4:R1004)</f>
        <v>0.18941993593818854</v>
      </c>
      <c r="P11" s="39" t="s">
        <v>30</v>
      </c>
      <c r="Q11" s="40">
        <f>CORREL(DT!J4:J1004,DT!Z4:Z1004)</f>
        <v>0.82811605571541036</v>
      </c>
    </row>
    <row r="12" spans="1:18">
      <c r="A12" s="39" t="s">
        <v>41</v>
      </c>
      <c r="B12" s="40">
        <f>CORREL(DT!L4:L1004,DT!N4:N1004)</f>
        <v>0.70274948424515937</v>
      </c>
      <c r="D12" s="39" t="s">
        <v>10</v>
      </c>
      <c r="E12" s="40">
        <f>CORREL(DT!M4:M1004,DT!U4:U1004)</f>
        <v>0.57764506127888282</v>
      </c>
      <c r="G12" s="39" t="s">
        <v>16</v>
      </c>
      <c r="H12" s="40">
        <f>CORREL(DT!V4:V1004,DT!W4:W1004)</f>
        <v>0.2857142857142857</v>
      </c>
      <c r="J12" s="39" t="s">
        <v>22</v>
      </c>
      <c r="K12" s="40">
        <f>CORREL(DT!Q4:Q1004,DT!S4:S1004)</f>
        <v>-0.34309079071700521</v>
      </c>
      <c r="M12" s="39" t="s">
        <v>23</v>
      </c>
      <c r="N12" s="40">
        <f>CORREL(DT!G4:G1004,DT!R4:R1004)</f>
        <v>0.2559062384673802</v>
      </c>
      <c r="P12" s="39" t="s">
        <v>29</v>
      </c>
      <c r="Q12" s="40">
        <f>CORREL(DT!O4:O1004,DT!Z4:Z1004)</f>
        <v>0.77324858207016722</v>
      </c>
    </row>
    <row r="13" spans="1:18">
      <c r="A13" s="39" t="s">
        <v>42</v>
      </c>
      <c r="B13" s="40">
        <f>CORREL(DT!L4:L1004,DT!P4:P1004)</f>
        <v>0.84578161167849086</v>
      </c>
      <c r="D13" s="41" t="s">
        <v>828</v>
      </c>
      <c r="E13" s="40">
        <f>AVERAGE(E7:E12)</f>
        <v>0.64899453443622213</v>
      </c>
      <c r="G13" s="41" t="s">
        <v>828</v>
      </c>
      <c r="H13" s="40">
        <f>AVERAGE(H7:H12)</f>
        <v>0.25981752104907047</v>
      </c>
      <c r="J13" s="41" t="s">
        <v>828</v>
      </c>
      <c r="K13" s="40">
        <f>AVERAGE(K7:K12)</f>
        <v>8.6394638830322557E-2</v>
      </c>
      <c r="M13" s="41" t="s">
        <v>828</v>
      </c>
      <c r="N13" s="40">
        <f>AVERAGE(N7:N12)</f>
        <v>0.33203641981951332</v>
      </c>
      <c r="P13" s="41" t="s">
        <v>828</v>
      </c>
      <c r="Q13" s="40">
        <f>AVERAGE(Q7:Q12)</f>
        <v>0.3958525002741311</v>
      </c>
    </row>
    <row r="14" spans="1:18">
      <c r="A14" s="39" t="s">
        <v>43</v>
      </c>
      <c r="B14" s="40">
        <f>CORREL(DT!L4:L1004,DT!X4:X1004)</f>
        <v>0.45412438409422173</v>
      </c>
      <c r="C14" s="7"/>
      <c r="D14" s="56" t="s">
        <v>4</v>
      </c>
      <c r="E14" s="57">
        <f>(4*E13)/(1+(3*E13))</f>
        <v>0.88089330895167051</v>
      </c>
      <c r="F14" s="59"/>
      <c r="G14" s="56" t="s">
        <v>4</v>
      </c>
      <c r="H14" s="57">
        <f>(4*H13)/(1+(3*H13))</f>
        <v>0.58403921842017914</v>
      </c>
      <c r="I14" s="59"/>
      <c r="J14" s="56" t="s">
        <v>4</v>
      </c>
      <c r="K14" s="57">
        <f>(4*K13)/(1+(3*K13))</f>
        <v>0.27444644963726322</v>
      </c>
      <c r="L14" s="59"/>
      <c r="M14" s="56" t="s">
        <v>4</v>
      </c>
      <c r="N14" s="57">
        <f>(4*N13)/(1+(3*N13))</f>
        <v>0.66536722525816205</v>
      </c>
      <c r="O14" s="58"/>
      <c r="P14" s="56" t="s">
        <v>4</v>
      </c>
      <c r="Q14" s="57">
        <f>(4*Q13)/(1+(3*Q13))</f>
        <v>0.72382554538623789</v>
      </c>
    </row>
    <row r="15" spans="1:18">
      <c r="A15" s="39" t="s">
        <v>44</v>
      </c>
      <c r="B15" s="40">
        <f>CORREL(DT!L4:L1004,DT!Y4:Y1004)</f>
        <v>0.63631998535668655</v>
      </c>
      <c r="D15" s="173" t="s">
        <v>1469</v>
      </c>
      <c r="E15" s="144">
        <f>1-EXP(LN(1-E14)+1.96*SQRT(8/(3*(Results!E3-2))))</f>
        <v>0.6306937733193998</v>
      </c>
      <c r="F15" s="45"/>
      <c r="G15" s="173" t="s">
        <v>1469</v>
      </c>
      <c r="H15" s="144">
        <f>1-EXP(LN(1-H14)+1.96*SQRT(8/(3*(Results!E3-2))))</f>
        <v>-0.28974204001708337</v>
      </c>
      <c r="I15" s="45"/>
      <c r="J15" s="173" t="s">
        <v>1469</v>
      </c>
      <c r="K15" s="144">
        <f>1-EXP(LN(1-K14)+1.96*SQRT(8/(3*(Results!E3-2))))</f>
        <v>-1.2496758291307875</v>
      </c>
      <c r="L15" s="45"/>
      <c r="M15" s="173" t="s">
        <v>1469</v>
      </c>
      <c r="N15" s="144">
        <f>1-EXP(LN(1-N14)+1.96*SQRT(8/(3*(Results!E3-2))))</f>
        <v>-3.7573676808988266E-2</v>
      </c>
      <c r="O15" s="45"/>
      <c r="P15" s="173" t="s">
        <v>1469</v>
      </c>
      <c r="Q15" s="144">
        <f>1-EXP(LN(1-Q14)+1.96*SQRT(8/(3*(Results!E3-2))))</f>
        <v>0.14368416382589411</v>
      </c>
    </row>
    <row r="16" spans="1:18">
      <c r="A16" s="39" t="s">
        <v>45</v>
      </c>
      <c r="B16" s="40">
        <f>CORREL(DT!N4:N1004,DT!P4:P1004)</f>
        <v>0.76105710744469057</v>
      </c>
      <c r="D16" s="174"/>
      <c r="E16" s="144">
        <f>1-EXP(LN(1-E14)-1.96*SQRT(8/(3*(Results!E3-2))))</f>
        <v>0.96158633993260145</v>
      </c>
      <c r="G16" s="174"/>
      <c r="H16" s="144">
        <f>1-EXP(LN(1-H14)-1.96*SQRT(8/(3*(Results!E3-2))))</f>
        <v>0.86584652865141654</v>
      </c>
      <c r="J16" s="174"/>
      <c r="K16" s="144">
        <f>1-EXP(LN(1-K14)-1.96*SQRT(8/(3*(Results!E3-2))))</f>
        <v>0.76599830623269405</v>
      </c>
      <c r="M16" s="174"/>
      <c r="N16" s="144">
        <f>1-EXP(LN(1-N14)-1.96*SQRT(8/(3*(Results!E3-2))))</f>
        <v>0.89207600729057779</v>
      </c>
      <c r="P16" s="174"/>
      <c r="Q16" s="144">
        <f>1-EXP(LN(1-Q14)-1.96*SQRT(8/(3*(Results!E3-2))))</f>
        <v>0.9109296755248828</v>
      </c>
    </row>
    <row r="17" spans="1:18">
      <c r="A17" s="39" t="s">
        <v>46</v>
      </c>
      <c r="B17" s="40">
        <f>CORREL(DT!N4:N1004,DT!X4:X1004)</f>
        <v>0.15267620413811486</v>
      </c>
    </row>
    <row r="18" spans="1:18">
      <c r="A18" s="39" t="s">
        <v>47</v>
      </c>
      <c r="B18" s="40">
        <f>CORREL(DT!N4:N1004,DT!Y4:Y1004)</f>
        <v>0.77215431298091131</v>
      </c>
    </row>
    <row r="19" spans="1:18">
      <c r="A19" s="39" t="s">
        <v>48</v>
      </c>
      <c r="B19" s="40">
        <f>CORREL(DT!P4:P1004,DT!X4:X1004)</f>
        <v>0.50351301128695136</v>
      </c>
    </row>
    <row r="20" spans="1:18">
      <c r="A20" s="39" t="s">
        <v>116</v>
      </c>
      <c r="B20" s="40">
        <f>CORREL(DT!P4:P1004,DT!Y4:Y1004)</f>
        <v>0.82508929680211185</v>
      </c>
    </row>
    <row r="21" spans="1:18">
      <c r="A21" s="39" t="s">
        <v>35</v>
      </c>
      <c r="B21" s="40">
        <f>CORREL(DT!X4:X1004,DT!Y4:Y1004)</f>
        <v>2.3220676722612011E-2</v>
      </c>
    </row>
    <row r="22" spans="1:18">
      <c r="A22" s="41" t="s">
        <v>828</v>
      </c>
      <c r="B22" s="40">
        <f>AVERAGE(B7:B21)</f>
        <v>0.62862421168629523</v>
      </c>
    </row>
    <row r="23" spans="1:18">
      <c r="A23" s="56" t="s">
        <v>4</v>
      </c>
      <c r="B23" s="57">
        <f>(6*B22)/(1+(5*B22))</f>
        <v>0.91036327853420185</v>
      </c>
    </row>
    <row r="24" spans="1:18">
      <c r="A24" s="173" t="s">
        <v>1469</v>
      </c>
      <c r="B24" s="144">
        <f>1-EXP(LN(1-B23)+1.96*SQRT(12/(5*(Results!E3-2))))</f>
        <v>0.73774920295758406</v>
      </c>
    </row>
    <row r="25" spans="1:18" s="140" customFormat="1">
      <c r="A25" s="174"/>
      <c r="B25" s="144">
        <f>1-EXP(LN(1-B23)-1.96*SQRT(12/(5*(Results!E3-2))))</f>
        <v>0.96936237401086889</v>
      </c>
    </row>
    <row r="26" spans="1:18">
      <c r="A26" s="45"/>
      <c r="B26" s="45"/>
    </row>
    <row r="27" spans="1:18" ht="66.599999999999994" customHeight="1">
      <c r="A27" s="175" t="s">
        <v>1285</v>
      </c>
      <c r="B27" s="176"/>
      <c r="C27" s="176"/>
      <c r="D27" s="176"/>
      <c r="E27" s="176"/>
      <c r="F27" s="176"/>
      <c r="G27" s="176"/>
      <c r="H27" s="176"/>
      <c r="I27" s="176"/>
      <c r="J27" s="176"/>
      <c r="K27" s="176"/>
      <c r="L27" s="176"/>
      <c r="M27" s="176"/>
      <c r="N27" s="176"/>
      <c r="O27" s="176"/>
      <c r="P27" s="176"/>
      <c r="Q27" s="176"/>
      <c r="R27" s="176"/>
    </row>
    <row r="29" spans="1:18">
      <c r="A29" s="177" t="str">
        <f>VLOOKUP(Read_First!B5,Items!A1:BI50,54,FALSE)</f>
        <v>Attractiveness</v>
      </c>
      <c r="B29" s="177"/>
      <c r="C29" s="45"/>
      <c r="D29" s="177" t="str">
        <f>VLOOKUP(Read_First!B5,Items!A1:BI50,55,FALSE)</f>
        <v>Perspicuity</v>
      </c>
      <c r="E29" s="177"/>
      <c r="F29" s="45"/>
      <c r="G29" s="177" t="str">
        <f>VLOOKUP(Read_First!B5,Items!A1:BI50,56,FALSE)</f>
        <v>Efficiency</v>
      </c>
      <c r="H29" s="177"/>
      <c r="I29" s="45"/>
      <c r="J29" s="177" t="str">
        <f>VLOOKUP(Read_First!B5,Items!A1:BI50,57,FALSE)</f>
        <v>Dependability</v>
      </c>
      <c r="K29" s="177"/>
      <c r="L29" s="45"/>
      <c r="M29" s="177" t="str">
        <f>VLOOKUP(Read_First!B5,Items!A1:BI5,58,FALSE)</f>
        <v>Stimulation</v>
      </c>
      <c r="N29" s="177"/>
      <c r="O29" s="45"/>
      <c r="P29" s="177" t="str">
        <f>VLOOKUP(Read_First!B5,Items!A1:BI55,59,FALSE)</f>
        <v>Novelty</v>
      </c>
      <c r="Q29" s="177"/>
    </row>
    <row r="30" spans="1:18">
      <c r="A30" s="52" t="s">
        <v>1283</v>
      </c>
      <c r="B30" s="52">
        <f>1-((Results!C3+Results!C14+Results!C16+Results!C18+Results!C26+Results!C27)/(36*(Results!M3)))</f>
        <v>0.74823053589484334</v>
      </c>
      <c r="C30" s="45"/>
      <c r="D30" s="52" t="s">
        <v>1283</v>
      </c>
      <c r="E30" s="52">
        <f>1-((Results!C4+Results!C6+Results!C15+Results!C23)/(16*(Results!M4)))</f>
        <v>0.66365568544102016</v>
      </c>
      <c r="F30" s="45"/>
      <c r="G30" s="52" t="s">
        <v>1283</v>
      </c>
      <c r="H30" s="52">
        <f>1-((Results!C11+Results!C22+Results!C24+Results!C25)/(16*(Results!M5)))</f>
        <v>0.44160583941605835</v>
      </c>
      <c r="I30" s="45"/>
      <c r="J30" s="52" t="s">
        <v>1283</v>
      </c>
      <c r="K30" s="52">
        <f>1-((Results!C10+Results!C13+Results!C19+Results!C21)/(16*(Results!M6)))</f>
        <v>0.18037661050545095</v>
      </c>
      <c r="L30" s="45"/>
      <c r="M30" s="52" t="s">
        <v>1283</v>
      </c>
      <c r="N30" s="52">
        <f>1-((Results!C7+Results!C8+Results!C9+Results!C20)/(16*(Results!M7)))</f>
        <v>0.43507030603804797</v>
      </c>
      <c r="O30" s="45"/>
      <c r="P30" s="52" t="s">
        <v>1283</v>
      </c>
      <c r="Q30" s="52">
        <f>1-((Results!C5+Results!C12+Results!C17+Results!C28)/(16*(Results!M8)))</f>
        <v>0.52699435938759065</v>
      </c>
    </row>
    <row r="32" spans="1:18">
      <c r="A32" s="95" t="s">
        <v>0</v>
      </c>
      <c r="B32" s="69" t="s">
        <v>1280</v>
      </c>
      <c r="D32" s="95" t="s">
        <v>0</v>
      </c>
      <c r="E32" s="69" t="s">
        <v>1280</v>
      </c>
      <c r="G32" s="95" t="s">
        <v>0</v>
      </c>
      <c r="H32" s="69" t="s">
        <v>1280</v>
      </c>
      <c r="J32" s="95" t="s">
        <v>0</v>
      </c>
      <c r="K32" s="69" t="s">
        <v>1280</v>
      </c>
      <c r="M32" s="95" t="s">
        <v>0</v>
      </c>
      <c r="N32" s="69" t="s">
        <v>1280</v>
      </c>
      <c r="P32" s="91" t="s">
        <v>0</v>
      </c>
      <c r="Q32" s="94" t="s">
        <v>1280</v>
      </c>
    </row>
    <row r="33" spans="1:17">
      <c r="A33" s="39" t="s">
        <v>36</v>
      </c>
      <c r="B33" s="40">
        <f>COVAR(DT!A4:A1004,DT!L4:L1004)^2</f>
        <v>2.3104</v>
      </c>
      <c r="D33" s="39" t="s">
        <v>5</v>
      </c>
      <c r="E33" s="40">
        <f>_xlfn.COVARIANCE.S(DT!B4:B1004,DT!D4:D1004)^2</f>
        <v>11.259753086419751</v>
      </c>
      <c r="G33" s="39" t="s">
        <v>11</v>
      </c>
      <c r="H33" s="40">
        <f>COVAR(DT!I4:I1004,DT!T4:T1004)^2</f>
        <v>3.5999999999999982E-3</v>
      </c>
      <c r="J33" s="39" t="s">
        <v>17</v>
      </c>
      <c r="K33" s="40">
        <f>COVAR(DT!H4:H1004,DT!K4:K1004)^2</f>
        <v>6.7600000000000063E-2</v>
      </c>
      <c r="M33" s="39" t="s">
        <v>24</v>
      </c>
      <c r="N33" s="40">
        <f>COVAR(DT!E4:E1004,DT!F4:F1004)^2</f>
        <v>0.40959999999999985</v>
      </c>
      <c r="P33" s="39" t="s">
        <v>34</v>
      </c>
      <c r="Q33" s="40">
        <f>COVAR(DT!C4:C1004,DT!J4:J1004)^2</f>
        <v>6.400000000000009E-3</v>
      </c>
    </row>
    <row r="34" spans="1:17">
      <c r="A34" s="39" t="s">
        <v>37</v>
      </c>
      <c r="B34" s="40">
        <f>COVAR(DT!A4:A1004,DT!N4:N1004)^2</f>
        <v>0.9603999999999997</v>
      </c>
      <c r="D34" s="39" t="s">
        <v>6</v>
      </c>
      <c r="E34" s="40">
        <f>_xlfn.COVARIANCE.S(DT!B4:B1004,DT!M4:M1004)^2</f>
        <v>8.2177777777777798</v>
      </c>
      <c r="G34" s="39" t="s">
        <v>12</v>
      </c>
      <c r="H34" s="40">
        <f>COVAR(DT!I4:I1004,DT!V4:V1004)^2</f>
        <v>0.12959999999999999</v>
      </c>
      <c r="J34" s="39" t="s">
        <v>18</v>
      </c>
      <c r="K34" s="40">
        <f>COVAR(DT!H4:H1004,DT!Q4:Q1004)^2</f>
        <v>1.0404</v>
      </c>
      <c r="M34" s="39" t="s">
        <v>25</v>
      </c>
      <c r="N34" s="40">
        <f>COVAR(DT!E4:E1004,DT!G4:G1004)^2</f>
        <v>0.2601</v>
      </c>
      <c r="P34" s="39" t="s">
        <v>33</v>
      </c>
      <c r="Q34" s="40">
        <f>COVAR(DT!C4:C1004,DT!O4:O1004)^2</f>
        <v>1.2100000000000003E-2</v>
      </c>
    </row>
    <row r="35" spans="1:17">
      <c r="A35" s="39" t="s">
        <v>38</v>
      </c>
      <c r="B35" s="40">
        <f>COVAR(DT!A4:A1004,DT!P4:P1004)^2</f>
        <v>1.7160999999999995</v>
      </c>
      <c r="D35" s="39" t="s">
        <v>7</v>
      </c>
      <c r="E35" s="40">
        <f>_xlfn.COVARIANCE.S(DT!B4:B1004,DT!U4:U1004)^2</f>
        <v>1.777777777777777</v>
      </c>
      <c r="G35" s="39" t="s">
        <v>13</v>
      </c>
      <c r="H35" s="40">
        <f>COVAR(DT!I4:I1004,DT!W4:W1004)^2</f>
        <v>3.2399999999999998E-2</v>
      </c>
      <c r="J35" s="39" t="s">
        <v>19</v>
      </c>
      <c r="K35" s="40">
        <f>COVAR(DT!H4:H1004,DT!S4:S1004)^2</f>
        <v>0.11559999999999987</v>
      </c>
      <c r="M35" s="39" t="s">
        <v>26</v>
      </c>
      <c r="N35" s="40">
        <f>COVAR(DT!E4:E1004,DT!R4:R1004)^2</f>
        <v>0.10889999999999997</v>
      </c>
      <c r="P35" s="39" t="s">
        <v>32</v>
      </c>
      <c r="Q35" s="40">
        <f>COVAR(DT!C4:C1004,DT!Z4:Z1004)^2</f>
        <v>0.24009999999999992</v>
      </c>
    </row>
    <row r="36" spans="1:17">
      <c r="A36" s="39" t="s">
        <v>39</v>
      </c>
      <c r="B36" s="40">
        <f>COVAR(DT!A4:A1004,DT!X4:X1004)^2</f>
        <v>0.72249999999999936</v>
      </c>
      <c r="D36" s="39" t="s">
        <v>8</v>
      </c>
      <c r="E36" s="40">
        <f>_xlfn.COVARIANCE.S(DT!D4:D1004,DT!M4:M1004)^2</f>
        <v>15.47111111111111</v>
      </c>
      <c r="G36" s="39" t="s">
        <v>14</v>
      </c>
      <c r="H36" s="40">
        <f>COVAR(DT!T4:T1004,DT!V4:V1004)^2</f>
        <v>0.57760000000000022</v>
      </c>
      <c r="J36" s="39" t="s">
        <v>20</v>
      </c>
      <c r="K36" s="40">
        <f>COVAR(DT!K4:K1004,DT!Q4:Q1004)^2</f>
        <v>0.94089999999999996</v>
      </c>
      <c r="M36" s="39" t="s">
        <v>27</v>
      </c>
      <c r="N36" s="40">
        <f>COVAR(DT!F4:F1004,DT!G4:G1004)^2</f>
        <v>1.1235999999999997</v>
      </c>
      <c r="P36" s="39" t="s">
        <v>31</v>
      </c>
      <c r="Q36" s="40">
        <f>COVAR(DT!J4:J1004,DT!O4:O1004)^2</f>
        <v>0.60840000000000005</v>
      </c>
    </row>
    <row r="37" spans="1:17">
      <c r="A37" s="39" t="s">
        <v>40</v>
      </c>
      <c r="B37" s="40">
        <f>COVAR(DT!A4:A1004,DT!Y4:Y1004)^2</f>
        <v>3.5720999999999998</v>
      </c>
      <c r="D37" s="39" t="s">
        <v>9</v>
      </c>
      <c r="E37" s="40">
        <f>_xlfn.COVARIANCE.S(DT!D4:D1004,DT!U4:U1004)^2</f>
        <v>0.69444444444444453</v>
      </c>
      <c r="G37" s="39" t="s">
        <v>15</v>
      </c>
      <c r="H37" s="40">
        <f>COVAR(DT!T4:T1004,DT!W4:W1004)^2</f>
        <v>0.33640000000000009</v>
      </c>
      <c r="J37" s="39" t="s">
        <v>21</v>
      </c>
      <c r="K37" s="40">
        <f>COVAR(DT!K4:K1004,DT!S4:S1004)^2</f>
        <v>0.82810000000000028</v>
      </c>
      <c r="M37" s="39" t="s">
        <v>28</v>
      </c>
      <c r="N37" s="40">
        <f>COVAR(DT!F4:F1004,DT!R4:R1004)^2</f>
        <v>0.17639999999999995</v>
      </c>
      <c r="P37" s="39" t="s">
        <v>30</v>
      </c>
      <c r="Q37" s="40">
        <f>COVAR(DT!J4:J1004,DT!Z4:Z1004)^2</f>
        <v>1.3924000000000003</v>
      </c>
    </row>
    <row r="38" spans="1:17">
      <c r="A38" s="39" t="s">
        <v>41</v>
      </c>
      <c r="B38" s="40">
        <f>COVAR(DT!L4:L1004,DT!N4:N1004)^2</f>
        <v>0.73959999999999992</v>
      </c>
      <c r="D38" s="39" t="s">
        <v>10</v>
      </c>
      <c r="E38" s="40">
        <f>_xlfn.COVARIANCE.S(DT!M4:M1004,DT!U4:U1004)^2</f>
        <v>2.4197530864197532</v>
      </c>
      <c r="G38" s="39" t="s">
        <v>16</v>
      </c>
      <c r="H38" s="40">
        <f>COVAR(DT!V4:V1004,DT!W4:W1004)^2</f>
        <v>0.23039999999999999</v>
      </c>
      <c r="J38" s="39" t="s">
        <v>22</v>
      </c>
      <c r="K38" s="40">
        <f>COVAR(DT!Q4:Q1004,DT!S4:S1004)^2</f>
        <v>0.5929000000000002</v>
      </c>
      <c r="M38" s="39" t="s">
        <v>23</v>
      </c>
      <c r="N38" s="40">
        <f>COVAR(DT!G4:G1004,DT!R4:R1004)^2</f>
        <v>0.10890000000000008</v>
      </c>
      <c r="P38" s="39" t="s">
        <v>29</v>
      </c>
      <c r="Q38" s="40">
        <f>COVAR(DT!O4:O1004,DT!Z4:Z1004)^2</f>
        <v>1.0200999999999996</v>
      </c>
    </row>
    <row r="39" spans="1:17">
      <c r="A39" s="39" t="s">
        <v>42</v>
      </c>
      <c r="B39" s="40">
        <f>COVAR(DT!L4:L1004,DT!P4:P1004)^2</f>
        <v>1.0404</v>
      </c>
      <c r="D39" s="39" t="s">
        <v>1281</v>
      </c>
      <c r="E39" s="53">
        <f>SUM(E33:E38)</f>
        <v>39.840617283950614</v>
      </c>
      <c r="G39" s="39" t="s">
        <v>1281</v>
      </c>
      <c r="H39" s="53">
        <f>SUM(H33:H38)</f>
        <v>1.3100000000000003</v>
      </c>
      <c r="J39" s="39" t="s">
        <v>1281</v>
      </c>
      <c r="K39" s="53">
        <f>SUM(K33:K38)</f>
        <v>3.5855000000000006</v>
      </c>
      <c r="M39" s="39" t="s">
        <v>1281</v>
      </c>
      <c r="N39" s="53">
        <f>SUM(N33:N38)</f>
        <v>2.1875</v>
      </c>
      <c r="P39" s="39" t="s">
        <v>1281</v>
      </c>
      <c r="Q39" s="53">
        <f>SUM(Q33:Q38)</f>
        <v>3.2794999999999996</v>
      </c>
    </row>
    <row r="40" spans="1:17">
      <c r="A40" s="39" t="s">
        <v>43</v>
      </c>
      <c r="B40" s="40">
        <f>COVAR(DT!L4:L1004,DT!X4:X1004)^2</f>
        <v>0.48999999999999994</v>
      </c>
      <c r="D40" s="41" t="s">
        <v>1282</v>
      </c>
      <c r="E40" s="51">
        <f>E30+SQRT((4/3)*2*E39)/(16*(Results!M4))</f>
        <v>0.91011219311246372</v>
      </c>
      <c r="G40" s="41" t="s">
        <v>1282</v>
      </c>
      <c r="H40" s="51">
        <f>H30+SQRT((4/3)*2*H39)/(16*(Results!M5))</f>
        <v>0.59508590257893634</v>
      </c>
      <c r="J40" s="41" t="s">
        <v>1282</v>
      </c>
      <c r="K40" s="51">
        <f>K30+SQRT((4/3)*2*K39)/(16*(Results!M6))</f>
        <v>0.45618696899660643</v>
      </c>
      <c r="M40" s="41" t="s">
        <v>1282</v>
      </c>
      <c r="N40" s="51">
        <f>N30+SQRT((4/3)*2*N39)/(16*(Results!M7))</f>
        <v>0.6148640621942445</v>
      </c>
      <c r="P40" s="41" t="s">
        <v>1282</v>
      </c>
      <c r="Q40" s="51">
        <f>Q30+SQRT((4/3)*2*Q39)/(16*(Results!M8))</f>
        <v>0.74146058647367674</v>
      </c>
    </row>
    <row r="41" spans="1:17">
      <c r="A41" s="39" t="s">
        <v>44</v>
      </c>
      <c r="B41" s="40">
        <f>COVAR(DT!L4:L1004,DT!Y4:Y1004)^2</f>
        <v>1.6384000000000001</v>
      </c>
    </row>
    <row r="42" spans="1:17">
      <c r="A42" s="39" t="s">
        <v>45</v>
      </c>
      <c r="B42" s="40">
        <f>COVAR(DT!N4:N1004,DT!P4:P1004)^2</f>
        <v>0.60840000000000005</v>
      </c>
    </row>
    <row r="43" spans="1:17">
      <c r="A43" s="39" t="s">
        <v>46</v>
      </c>
      <c r="B43" s="40">
        <f>COVAR(DT!N4:N1004,DT!X4:X1004)^2</f>
        <v>4.0000000000000015E-2</v>
      </c>
    </row>
    <row r="44" spans="1:17">
      <c r="A44" s="39" t="s">
        <v>47</v>
      </c>
      <c r="B44" s="40">
        <f>COVAR(DT!N4:N1004,DT!Y4:Y1004)^2</f>
        <v>1.7423999999999995</v>
      </c>
    </row>
    <row r="45" spans="1:17">
      <c r="A45" s="39" t="s">
        <v>48</v>
      </c>
      <c r="B45" s="40">
        <f>COVAR(DT!P4:P1004,DT!X4:X1004)^2</f>
        <v>0.42250000000000004</v>
      </c>
    </row>
    <row r="46" spans="1:17">
      <c r="A46" s="39" t="s">
        <v>116</v>
      </c>
      <c r="B46" s="40">
        <f>COVAR(DT!P4:P1004,DT!Y4:Y1004)^2</f>
        <v>1.9321000000000004</v>
      </c>
    </row>
    <row r="47" spans="1:17">
      <c r="A47" s="39" t="s">
        <v>35</v>
      </c>
      <c r="B47" s="40">
        <f>COVAR(DT!X4:X1004,DT!Y4:Y1004)^2</f>
        <v>2.5000000000000005E-3</v>
      </c>
    </row>
    <row r="48" spans="1:17">
      <c r="A48" s="39" t="s">
        <v>1281</v>
      </c>
      <c r="B48" s="53">
        <f>SUM(B33:B47)</f>
        <v>17.937799999999999</v>
      </c>
    </row>
    <row r="49" spans="1:2">
      <c r="A49" s="41" t="s">
        <v>1282</v>
      </c>
      <c r="B49" s="51">
        <f>B30+SQRT((6/5)*2*B48)/(36*(Results!M3))</f>
        <v>0.89750187748901933</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7" workbookViewId="0">
      <selection activeCell="J3" sqref="J3"/>
    </sheetView>
  </sheetViews>
  <sheetFormatPr baseColWidth="10"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79" t="s">
        <v>1536</v>
      </c>
      <c r="B1" s="180"/>
      <c r="C1" s="180"/>
      <c r="D1" s="180"/>
      <c r="E1" s="180"/>
      <c r="F1" s="180"/>
      <c r="G1" s="180"/>
      <c r="H1" s="180"/>
    </row>
    <row r="2" spans="1:8">
      <c r="A2" s="122" t="s">
        <v>110</v>
      </c>
      <c r="B2" s="123" t="s">
        <v>106</v>
      </c>
      <c r="C2" s="123" t="s">
        <v>120</v>
      </c>
      <c r="D2" s="123" t="s">
        <v>121</v>
      </c>
    </row>
    <row r="3" spans="1:8">
      <c r="A3" s="16" t="str">
        <f>VLOOKUP(Read_First!B5,Items!A1:BI50,54,FALSE)</f>
        <v>Attractiveness</v>
      </c>
      <c r="B3" s="62">
        <f>Results!L3</f>
        <v>0.6333333333333333</v>
      </c>
      <c r="C3" s="15" t="str">
        <f>IF(B3&gt;1.86,"Excellent",IF(B3&gt;1.6,"Good",IF(B3&gt;1.19,"Above average",IF(B3&gt;0.7,"Below average","Bad"))))</f>
        <v>Bad</v>
      </c>
      <c r="D3" s="14" t="str">
        <f>IF(B3&gt;1.83,"In the range of the 10% best results",IF(B3&gt;1.56,"10% of results better, 75% of results worse",IF(B3&gt;1.17,"25% of results better, 50% of results worse",IF(B3&gt;0.7,"50% of results better, 25% of results worse","In the range of the 25% worst results"))))</f>
        <v>In the range of the 25% worst results</v>
      </c>
    </row>
    <row r="4" spans="1:8">
      <c r="A4" s="16" t="str">
        <f>VLOOKUP(Read_First!B5,Items!A1:BI50,55,FALSE)</f>
        <v>Perspicuity</v>
      </c>
      <c r="B4" s="62">
        <f>Results!L4</f>
        <v>-0.15</v>
      </c>
      <c r="C4" s="15" t="str">
        <f>IF(B4&gt;2.03,"Excellent",IF(B4&gt;1.77,"Good",IF(B4&gt;1.25,"Above Average",IF(B4&gt;0.75,"Below Average","Bad"))))</f>
        <v>Bad</v>
      </c>
      <c r="D4" s="14" t="str">
        <f>IF(B4&gt;2,"In the range of the 10% best results",IF(B4&gt;1.73,"10% of results better, 75% of results worse",IF(B4&gt;1.25,"25% of results better, 50% of results worse",IF(B4&gt;0.71,"50% of results better, 25% of results worse","In the range of the 25% worst results"))))</f>
        <v>In the range of the 25% worst results</v>
      </c>
    </row>
    <row r="5" spans="1:8">
      <c r="A5" s="16" t="str">
        <f>VLOOKUP(Read_First!B5,Items!A1:BI50,56,FALSE)</f>
        <v>Efficiency</v>
      </c>
      <c r="B5" s="62">
        <f>Results!L5</f>
        <v>0.55000000000000004</v>
      </c>
      <c r="C5" s="15" t="str">
        <f>IF(B5&gt;1.9,"Excellent",IF(B5&gt;1.5,"Good",IF(B5&gt;1.06,"Above Average",IF(B5&gt;0.6,"Below Average","Bad"))))</f>
        <v>Bad</v>
      </c>
      <c r="D5" s="14"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spans="1:8">
      <c r="A6" s="17" t="str">
        <f>VLOOKUP(Read_First!B5,Items!A1:BI50,57,FALSE)</f>
        <v>Dependability</v>
      </c>
      <c r="B6" s="62">
        <f>Results!L6</f>
        <v>-0.22500000000000001</v>
      </c>
      <c r="C6" s="15" t="str">
        <f>IF(B6&gt;1.7,"Excellent",IF(B6&gt;1.47,"Good",IF(B6&gt;1.15,"Above Average",IF(B6&gt;0.78,"Below Average","Bad"))))</f>
        <v>Bad</v>
      </c>
      <c r="D6" s="14"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c r="A7" s="17" t="str">
        <f>VLOOKUP(Read_First!B5,Items!A1:BI50,58,FALSE)</f>
        <v>Stimulation</v>
      </c>
      <c r="B7" s="62">
        <f>Results!L7</f>
        <v>0.47499999999999998</v>
      </c>
      <c r="C7" s="15" t="str">
        <f>IF(B7&gt;1.7,"Excellent",IF(B7&gt;1.35,"Good",IF(B7&gt;1,"Above Average",IF(B7&gt;0.5,"Below Average","Bad"))))</f>
        <v>Bad</v>
      </c>
      <c r="D7" s="14" t="str">
        <f>IF(B7&gt;1.7,"In the range of the 10% best results",IF(B7&gt;1.34,"10% of results better, 75% of results worse",IF(B7&gt;1,"25% of results better, 50% of results worse",IF(B7&gt;0.5,"50% of results better, 25% of results worse","In the range of the 25% worst results"))))</f>
        <v>In the range of the 25% worst results</v>
      </c>
    </row>
    <row r="8" spans="1:8">
      <c r="A8" s="16" t="str">
        <f>VLOOKUP(Read_First!B5,Items!A1:BI50,59,FALSE)</f>
        <v>Novelty</v>
      </c>
      <c r="B8" s="62">
        <f>Results!L8</f>
        <v>0.92500000000000004</v>
      </c>
      <c r="C8" s="15" t="str">
        <f>IF(B8&gt;1.61,"Excellent",IF(B8&gt;1.14,"Good",IF(B8&gt;0.75,"Above Average",IF(B8&gt;0.25,"Below Average","Bad"))))</f>
        <v>Above Average</v>
      </c>
      <c r="D8" s="14"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c r="A26" s="181" t="s">
        <v>824</v>
      </c>
      <c r="B26" s="181"/>
      <c r="C26" s="181"/>
      <c r="D26" s="181"/>
      <c r="E26" s="181"/>
      <c r="F26" s="181"/>
      <c r="G26" s="181"/>
      <c r="H26" s="181"/>
    </row>
    <row r="27" spans="1:8" s="20" customFormat="1">
      <c r="A27" s="18" t="s">
        <v>110</v>
      </c>
      <c r="B27" s="18" t="s">
        <v>126</v>
      </c>
      <c r="C27" s="19" t="s">
        <v>125</v>
      </c>
      <c r="D27" s="19" t="s">
        <v>124</v>
      </c>
      <c r="E27" s="19" t="s">
        <v>123</v>
      </c>
      <c r="F27" s="19" t="s">
        <v>122</v>
      </c>
      <c r="G27" s="19" t="s">
        <v>119</v>
      </c>
      <c r="H27" s="19" t="s">
        <v>106</v>
      </c>
    </row>
    <row r="28" spans="1:8">
      <c r="A28" s="16" t="str">
        <f>VLOOKUP(Read_First!B5,Items!A1:BI50,54,FALSE)</f>
        <v>Attractiveness</v>
      </c>
      <c r="B28" s="34">
        <v>-1</v>
      </c>
      <c r="C28" s="35">
        <v>0.7</v>
      </c>
      <c r="D28" s="35">
        <v>0.49</v>
      </c>
      <c r="E28" s="35">
        <v>0.41</v>
      </c>
      <c r="F28" s="35">
        <v>0.26</v>
      </c>
      <c r="G28" s="35">
        <v>0.64</v>
      </c>
      <c r="H28" s="63">
        <f>Results!L3</f>
        <v>0.6333333333333333</v>
      </c>
    </row>
    <row r="29" spans="1:8">
      <c r="A29" s="16" t="str">
        <f>VLOOKUP(Read_First!B5,Items!A1:BI50,55,FALSE)</f>
        <v>Perspicuity</v>
      </c>
      <c r="B29" s="34">
        <v>-1</v>
      </c>
      <c r="C29" s="35">
        <v>0.75</v>
      </c>
      <c r="D29" s="35">
        <v>0.5</v>
      </c>
      <c r="E29" s="35">
        <v>0.52</v>
      </c>
      <c r="F29" s="35">
        <v>0.26</v>
      </c>
      <c r="G29" s="35">
        <v>0.47</v>
      </c>
      <c r="H29" s="63">
        <f>Results!L4</f>
        <v>-0.15</v>
      </c>
    </row>
    <row r="30" spans="1:8">
      <c r="A30" s="16" t="str">
        <f>VLOOKUP(Read_First!B5,Items!A1:BI50,56,FALSE)</f>
        <v>Efficiency</v>
      </c>
      <c r="B30" s="34">
        <v>-1</v>
      </c>
      <c r="C30" s="35">
        <v>0.6</v>
      </c>
      <c r="D30" s="35">
        <v>0.44</v>
      </c>
      <c r="E30" s="35">
        <v>0.44</v>
      </c>
      <c r="F30" s="35">
        <v>0.4</v>
      </c>
      <c r="G30" s="35">
        <v>0.6</v>
      </c>
      <c r="H30" s="63">
        <f>Results!L5</f>
        <v>0.55000000000000004</v>
      </c>
    </row>
    <row r="31" spans="1:8">
      <c r="A31" s="17" t="str">
        <f>VLOOKUP(Read_First!B5,Items!A1:BI50,57,FALSE)</f>
        <v>Dependability</v>
      </c>
      <c r="B31" s="34">
        <v>-1</v>
      </c>
      <c r="C31" s="35">
        <v>0.78</v>
      </c>
      <c r="D31" s="35">
        <v>0.37</v>
      </c>
      <c r="E31" s="35">
        <v>0.33</v>
      </c>
      <c r="F31" s="35">
        <v>0.23</v>
      </c>
      <c r="G31" s="35">
        <v>0.8</v>
      </c>
      <c r="H31" s="63">
        <f>Results!L6</f>
        <v>-0.22500000000000001</v>
      </c>
    </row>
    <row r="32" spans="1:8">
      <c r="A32" s="17" t="str">
        <f>VLOOKUP(Read_First!B5,Items!A1:BI50,58,FALSE)</f>
        <v>Stimulation</v>
      </c>
      <c r="B32" s="34">
        <v>-1</v>
      </c>
      <c r="C32" s="35">
        <v>0.5</v>
      </c>
      <c r="D32" s="35">
        <v>0.5</v>
      </c>
      <c r="E32" s="35">
        <v>0.35</v>
      </c>
      <c r="F32" s="35">
        <v>0.35</v>
      </c>
      <c r="G32" s="35">
        <v>0.8</v>
      </c>
      <c r="H32" s="63">
        <f>Results!L7</f>
        <v>0.47499999999999998</v>
      </c>
    </row>
    <row r="33" spans="1:8">
      <c r="A33" s="16" t="str">
        <f>VLOOKUP(Read_First!B5,Items!A1:BI50,59,FALSE)</f>
        <v>Novelty</v>
      </c>
      <c r="B33" s="34">
        <v>-1</v>
      </c>
      <c r="C33" s="35">
        <v>0.25</v>
      </c>
      <c r="D33" s="35">
        <v>0.5</v>
      </c>
      <c r="E33" s="35">
        <v>0.39</v>
      </c>
      <c r="F33" s="35">
        <v>0.47</v>
      </c>
      <c r="G33" s="35">
        <v>0.89</v>
      </c>
      <c r="H33" s="63">
        <f>Results!L8</f>
        <v>0.92500000000000004</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12" sqref="AB12"/>
    </sheetView>
  </sheetViews>
  <sheetFormatPr baseColWidth="10" defaultColWidth="9.140625" defaultRowHeight="15"/>
  <cols>
    <col min="1" max="26" width="3.7109375" style="1" customWidth="1"/>
    <col min="29" max="35" width="13.7109375" style="1" customWidth="1"/>
  </cols>
  <sheetData>
    <row r="1" spans="1:35" ht="192.75" customHeight="1">
      <c r="A1" s="158" t="s">
        <v>1290</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C1" s="36"/>
      <c r="AD1" s="37"/>
      <c r="AE1" s="37"/>
      <c r="AF1" s="37"/>
      <c r="AG1" s="37"/>
      <c r="AH1" s="38"/>
      <c r="AI1" s="1" t="s">
        <v>827</v>
      </c>
    </row>
    <row r="2" spans="1:35">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57" t="s">
        <v>825</v>
      </c>
      <c r="AD2" s="157"/>
      <c r="AE2" s="157"/>
      <c r="AF2" s="157"/>
      <c r="AG2" s="157"/>
      <c r="AH2" s="157"/>
      <c r="AI2" s="157"/>
    </row>
    <row r="3" spans="1:35">
      <c r="A3" s="105">
        <v>1</v>
      </c>
      <c r="B3" s="105">
        <v>2</v>
      </c>
      <c r="C3" s="105">
        <v>3</v>
      </c>
      <c r="D3" s="106">
        <v>4</v>
      </c>
      <c r="E3" s="107">
        <v>5</v>
      </c>
      <c r="F3" s="105">
        <v>6</v>
      </c>
      <c r="G3" s="106">
        <v>7</v>
      </c>
      <c r="H3" s="107">
        <v>8</v>
      </c>
      <c r="I3" s="105">
        <v>9</v>
      </c>
      <c r="J3" s="105">
        <v>10</v>
      </c>
      <c r="K3" s="105">
        <v>11</v>
      </c>
      <c r="L3" s="105">
        <v>12</v>
      </c>
      <c r="M3" s="106">
        <v>13</v>
      </c>
      <c r="N3" s="107">
        <v>14</v>
      </c>
      <c r="O3" s="106">
        <v>15</v>
      </c>
      <c r="P3" s="107">
        <v>16</v>
      </c>
      <c r="Q3" s="105">
        <v>17</v>
      </c>
      <c r="R3" s="105">
        <v>18</v>
      </c>
      <c r="S3" s="105">
        <v>19</v>
      </c>
      <c r="T3" s="105">
        <v>20</v>
      </c>
      <c r="U3" s="105">
        <v>21</v>
      </c>
      <c r="V3" s="105">
        <v>22</v>
      </c>
      <c r="W3" s="105">
        <v>23</v>
      </c>
      <c r="X3" s="106">
        <v>24</v>
      </c>
      <c r="Y3" s="107">
        <v>25</v>
      </c>
      <c r="Z3" s="108">
        <v>26</v>
      </c>
      <c r="AA3" s="66"/>
      <c r="AC3" s="110" t="str">
        <f>VLOOKUP(Read_First!B5,Items!A1:BI50,54,FALSE)</f>
        <v>Attractiveness</v>
      </c>
      <c r="AD3" s="111" t="str">
        <f>VLOOKUP(Read_First!B5,Items!A1:BI50,55,FALSE)</f>
        <v>Perspicuity</v>
      </c>
      <c r="AE3" s="111" t="str">
        <f>VLOOKUP(Read_First!B5,Items!A1:BI50,56,FALSE)</f>
        <v>Efficiency</v>
      </c>
      <c r="AF3" s="112" t="str">
        <f>VLOOKUP(Read_First!B5,Items!A1:BI50,57,FALSE)</f>
        <v>Dependability</v>
      </c>
      <c r="AG3" s="112" t="str">
        <f>VLOOKUP(Read_First!B5,Items!A1:BI50,58,FALSE)</f>
        <v>Stimulation</v>
      </c>
      <c r="AH3" s="112" t="str">
        <f>VLOOKUP(Read_First!B5,Items!A1:BI50,59,FALSE)</f>
        <v>Novelty</v>
      </c>
      <c r="AI3" s="124" t="s">
        <v>826</v>
      </c>
    </row>
    <row r="4" spans="1:35">
      <c r="A4" s="67">
        <f>IF(Data!A4&gt;0,Data!A4-4,"")</f>
        <v>1</v>
      </c>
      <c r="B4" s="67">
        <f>IF(Data!B4&gt;0,Data!B4-4,"")</f>
        <v>-1</v>
      </c>
      <c r="C4" s="67">
        <f>IF(Data!C4&gt;0,4-Data!C4,"")</f>
        <v>2</v>
      </c>
      <c r="D4" s="67">
        <f>IF(Data!D4&gt;0,4-Data!D4,"")</f>
        <v>1</v>
      </c>
      <c r="E4" s="67">
        <f>IF(Data!E4&gt;0,4-Data!E4,"")</f>
        <v>1</v>
      </c>
      <c r="F4" s="67">
        <f>IF(Data!F4&gt;0,Data!F4-4,"")</f>
        <v>3</v>
      </c>
      <c r="G4" s="67">
        <f>IF(Data!G4&gt;0,Data!G4-4,"")</f>
        <v>2</v>
      </c>
      <c r="H4" s="67">
        <f>IF(Data!H4&gt;0,Data!H4-4,"")</f>
        <v>2</v>
      </c>
      <c r="I4" s="67">
        <f>IF(Data!I4&gt;0,4-Data!I4,"")</f>
        <v>0</v>
      </c>
      <c r="J4" s="67">
        <f>IF(Data!J4&gt;0,4-Data!J4,"")</f>
        <v>1</v>
      </c>
      <c r="K4" s="67">
        <f>IF(Data!K4&gt;0,Data!K4-4,"")</f>
        <v>-2</v>
      </c>
      <c r="L4" s="67">
        <f>IF(Data!L4&gt;0,4-Data!L4,"")</f>
        <v>2</v>
      </c>
      <c r="M4" s="67">
        <f>IF(Data!M4&gt;0,Data!M4-4,"")</f>
        <v>2</v>
      </c>
      <c r="N4" s="67">
        <f>IF(Data!N4&gt;0,Data!N4-4,"")</f>
        <v>2</v>
      </c>
      <c r="O4" s="67">
        <f>IF(Data!O4&gt;0,Data!O4-4,"")</f>
        <v>1</v>
      </c>
      <c r="P4" s="67">
        <f>IF(Data!P4&gt;0,Data!P4-4,"")</f>
        <v>1</v>
      </c>
      <c r="Q4" s="67">
        <f>IF(Data!Q4&gt;0,4-Data!Q4,"")</f>
        <v>1</v>
      </c>
      <c r="R4" s="1">
        <f>IF(Data!R4&gt;0,4-Data!R4,"")</f>
        <v>2</v>
      </c>
      <c r="S4" s="67">
        <f>IF(Data!S4&gt;0,4-Data!S4,"")</f>
        <v>2</v>
      </c>
      <c r="T4" s="67">
        <f>IF(Data!T4&gt;0,Data!T4-4,"")</f>
        <v>2</v>
      </c>
      <c r="U4" s="67">
        <f>IF(Data!U4&gt;0,4-Data!U4,"")</f>
        <v>1</v>
      </c>
      <c r="V4" s="67">
        <f>IF(Data!V4&gt;0,Data!V4-4,"")</f>
        <v>1</v>
      </c>
      <c r="W4" s="67">
        <f>IF(Data!W4&gt;0,4-Data!W4,"")</f>
        <v>2</v>
      </c>
      <c r="X4" s="67">
        <f>IF(Data!X4&gt;0,4-Data!X4,"")</f>
        <v>2</v>
      </c>
      <c r="Y4" s="67">
        <f>IF(Data!Y4&gt;0,4-Data!Y4,"")</f>
        <v>2</v>
      </c>
      <c r="Z4" s="67">
        <f>IF(Data!Z4&gt;0,Data!Z4-4,"")</f>
        <v>2</v>
      </c>
      <c r="AC4" s="72" t="str">
        <f>IF((MAX(A4,L4,N4,P4,X4,Y4)-MIN(A4,L4,N4,P4,X4,Y4))&gt;3,1,"")</f>
        <v/>
      </c>
      <c r="AD4" s="72" t="str">
        <f t="shared" ref="AD4" si="0">IF((MAX(B4,D4,M4,U4)-MIN(B4,D4,M4,U4))&gt;3,1,"")</f>
        <v/>
      </c>
      <c r="AE4" s="72" t="str">
        <f t="shared" ref="AE4" si="1">IF((MAX(I4,T4,V4,W4)-MIN(I4,T4,V4,W4))&gt;3,1,"")</f>
        <v/>
      </c>
      <c r="AF4" s="72">
        <f t="shared" ref="AF4" si="2">IF((MAX(H4,K4,Q4,S4)-MIN(H4,K4,Q4,S4))&gt;3,1,"")</f>
        <v>1</v>
      </c>
      <c r="AG4" s="72" t="str">
        <f>IF((MAX(E4,F4,G4,R4)-MIN(E4,F4,G4,R4))&gt;3,1,"")</f>
        <v/>
      </c>
      <c r="AH4" s="72" t="str">
        <f t="shared" ref="AH4" si="3">IF((MAX(C4,J4,O4,Z4)-MIN(C4,J4,O4,Z4))&gt;3,1,"")</f>
        <v/>
      </c>
      <c r="AI4" s="70">
        <f>IF(COUNT(A4:Z4)&gt;0,IF(COUNT(AC4,AD4,AE4,AF4,AG4,AH4)&gt;0,SUM(AC4,AD4,AE4,AF4,AG4,AH4),0),"")</f>
        <v>1</v>
      </c>
    </row>
    <row r="5" spans="1:35">
      <c r="A5" s="1">
        <f>IF(Data!A5&gt;0,Data!A5-4,"")</f>
        <v>1</v>
      </c>
      <c r="B5" s="1">
        <f>IF(Data!B5&gt;0,Data!B5-4,"")</f>
        <v>-1</v>
      </c>
      <c r="C5" s="1">
        <f>IF(Data!C5&gt;0,4-Data!C5,"")</f>
        <v>2</v>
      </c>
      <c r="D5" s="1">
        <f>IF(Data!D5&gt;0,4-Data!D5,"")</f>
        <v>-3</v>
      </c>
      <c r="E5" s="1">
        <f>IF(Data!E5&gt;0,4-Data!E5,"")</f>
        <v>3</v>
      </c>
      <c r="F5" s="1">
        <f>IF(Data!F5&gt;0,Data!F5-4,"")</f>
        <v>1</v>
      </c>
      <c r="G5" s="1">
        <f>IF(Data!G5&gt;0,Data!G5-4,"")</f>
        <v>2</v>
      </c>
      <c r="H5" s="1">
        <f>IF(Data!H5&gt;0,Data!H5-4,"")</f>
        <v>-2</v>
      </c>
      <c r="I5" s="1">
        <f>IF(Data!I5&gt;0,4-Data!I5,"")</f>
        <v>2</v>
      </c>
      <c r="J5" s="1">
        <f>IF(Data!J5&gt;0,4-Data!J5,"")</f>
        <v>3</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-1</v>
      </c>
      <c r="S5" s="1">
        <f>IF(Data!S5&gt;0,4-Data!S5,"")</f>
        <v>-1</v>
      </c>
      <c r="T5" s="1">
        <f>IF(Data!T5&gt;0,Data!T5-4,"")</f>
        <v>0</v>
      </c>
      <c r="U5" s="1">
        <f>IF(Data!U5&gt;0,4-Data!U5,"")</f>
        <v>1</v>
      </c>
      <c r="V5" s="1">
        <f>IF(Data!V5&gt;0,Data!V5-4,"")</f>
        <v>0</v>
      </c>
      <c r="W5" s="1">
        <f>IF(Data!W5&gt;0,4-Data!W5,"")</f>
        <v>3</v>
      </c>
      <c r="X5" s="1">
        <f>IF(Data!X5&gt;0,4-Data!X5,"")</f>
        <v>3</v>
      </c>
      <c r="Y5" s="1">
        <f>IF(Data!Y5&gt;0,4-Data!Y5,"")</f>
        <v>1</v>
      </c>
      <c r="Z5" s="1">
        <f>IF(Data!Z5&gt;0,Data!Z5-4,"")</f>
        <v>3</v>
      </c>
      <c r="AC5" s="4" t="str">
        <f t="shared" ref="AC5:AC13" si="4">IF((MAX(A5,L5,N5,P5,X5,Y5)-MIN(A5,L5,N5,P5,X5,Y5))&gt;3,1,"")</f>
        <v/>
      </c>
      <c r="AD5" s="4">
        <f t="shared" ref="AD5:AD13" si="5">IF((MAX(B5,D5,M5,U5)-MIN(B5,D5,M5,U5))&gt;3,1,"")</f>
        <v>1</v>
      </c>
      <c r="AE5" s="4" t="str">
        <f t="shared" ref="AE5:AE13" si="6">IF((MAX(I5,T5,V5,W5)-MIN(I5,T5,V5,W5))&gt;3,1,"")</f>
        <v/>
      </c>
      <c r="AF5" s="4" t="str">
        <f t="shared" ref="AF5:AF13" si="7">IF((MAX(H5,K5,Q5,S5)-MIN(H5,K5,Q5,S5))&gt;3,1,"")</f>
        <v/>
      </c>
      <c r="AG5" s="4">
        <f t="shared" ref="AG5:AG68" si="8">IF((MAX(E5,F5,G5,R5)-MIN(E5,F5,G5,R5))&gt;3,1,"")</f>
        <v>1</v>
      </c>
      <c r="AH5" s="4" t="str">
        <f t="shared" ref="AH5:AH13" si="9">IF((MAX(C5,J5,O5,Z5)-MIN(C5,J5,O5,Z5))&gt;3,1,"")</f>
        <v/>
      </c>
      <c r="AI5" s="2">
        <f t="shared" ref="AI5:AI68" si="10">IF(COUNT(A5:Z5)&gt;0,IF(COUNT(AC5,AD5,AE5,AF5,AG5,AH5)&gt;0,SUM(AC5,AD5,AE5,AF5,AG5,AH5),0),"")</f>
        <v>2</v>
      </c>
    </row>
    <row r="6" spans="1:35">
      <c r="A6" s="1">
        <f>IF(Data!A6&gt;0,Data!A6-4,"")</f>
        <v>2</v>
      </c>
      <c r="B6" s="1">
        <f>IF(Data!B6&gt;0,Data!B6-4,"")</f>
        <v>3</v>
      </c>
      <c r="C6" s="1">
        <f>IF(Data!C6&gt;0,4-Data!C6,"")</f>
        <v>0</v>
      </c>
      <c r="D6" s="1">
        <f>IF(Data!D6&gt;0,4-Data!D6,"")</f>
        <v>3</v>
      </c>
      <c r="E6" s="1">
        <f>IF(Data!E6&gt;0,4-Data!E6,"")</f>
        <v>2</v>
      </c>
      <c r="F6" s="1">
        <f>IF(Data!F6&gt;0,Data!F6-4,"")</f>
        <v>1</v>
      </c>
      <c r="G6" s="1">
        <f>IF(Data!G6&gt;0,Data!G6-4,"")</f>
        <v>1</v>
      </c>
      <c r="H6" s="1">
        <f>IF(Data!H6&gt;0,Data!H6-4,"")</f>
        <v>0</v>
      </c>
      <c r="I6" s="1">
        <f>IF(Data!I6&gt;0,4-Data!I6,"")</f>
        <v>0</v>
      </c>
      <c r="J6" s="1">
        <f>IF(Data!J6&gt;0,4-Data!J6,"")</f>
        <v>2</v>
      </c>
      <c r="K6" s="1">
        <f>IF(Data!K6&gt;0,Data!K6-4,"")</f>
        <v>2</v>
      </c>
      <c r="L6" s="1">
        <f>IF(Data!L6&gt;0,4-Data!L6,"")</f>
        <v>2</v>
      </c>
      <c r="M6" s="1">
        <f>IF(Data!M6&gt;0,Data!M6-4,"")</f>
        <v>3</v>
      </c>
      <c r="N6" s="1">
        <f>IF(Data!N6&gt;0,Data!N6-4,"")</f>
        <v>2</v>
      </c>
      <c r="O6" s="1">
        <f>IF(Data!O6&gt;0,Data!O6-4,"")</f>
        <v>0</v>
      </c>
      <c r="P6" s="1">
        <f>IF(Data!P6&gt;0,Data!P6-4,"")</f>
        <v>2</v>
      </c>
      <c r="Q6" s="1">
        <f>IF(Data!Q6&gt;0,4-Data!Q6,"")</f>
        <v>2</v>
      </c>
      <c r="R6" s="1">
        <f>IF(Data!R6&gt;0,4-Data!R6,"")</f>
        <v>1</v>
      </c>
      <c r="S6" s="1">
        <f>IF(Data!S6&gt;0,4-Data!S6,"")</f>
        <v>0</v>
      </c>
      <c r="T6" s="1">
        <f>IF(Data!T6&gt;0,Data!T6-4,"")</f>
        <v>1</v>
      </c>
      <c r="U6" s="1">
        <f>IF(Data!U6&gt;0,4-Data!U6,"")</f>
        <v>3</v>
      </c>
      <c r="V6" s="1">
        <f>IF(Data!V6&gt;0,Data!V6-4,"")</f>
        <v>2</v>
      </c>
      <c r="W6" s="1">
        <f>IF(Data!W6&gt;0,4-Data!W6,"")</f>
        <v>3</v>
      </c>
      <c r="X6" s="1">
        <f>IF(Data!X6&gt;0,4-Data!X6,"")</f>
        <v>2</v>
      </c>
      <c r="Y6" s="1">
        <f>IF(Data!Y6&gt;0,4-Data!Y6,"")</f>
        <v>3</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-1</v>
      </c>
      <c r="E7" s="1">
        <f>IF(Data!E7&gt;0,4-Data!E7,"")</f>
        <v>-1</v>
      </c>
      <c r="F7" s="1">
        <f>IF(Data!F7&gt;0,Data!F7-4,"")</f>
        <v>-3</v>
      </c>
      <c r="G7" s="1">
        <f>IF(Data!G7&gt;0,Data!G7-4,"")</f>
        <v>-1</v>
      </c>
      <c r="H7" s="1">
        <f>IF(Data!H7&gt;0,Data!H7-4,"")</f>
        <v>-1</v>
      </c>
      <c r="I7" s="1">
        <f>IF(Data!I7&gt;0,4-Data!I7,"")</f>
        <v>0</v>
      </c>
      <c r="J7" s="1">
        <f>IF(Data!J7&gt;0,4-Data!J7,"")</f>
        <v>0</v>
      </c>
      <c r="K7" s="1">
        <f>IF(Data!K7&gt;0,Data!K7-4,"")</f>
        <v>0</v>
      </c>
      <c r="L7" s="1">
        <f>IF(Data!L7&gt;0,4-Data!L7,"")</f>
        <v>-1</v>
      </c>
      <c r="M7" s="1">
        <f>IF(Data!M7&gt;0,Data!M7-4,"")</f>
        <v>0</v>
      </c>
      <c r="N7" s="1">
        <f>IF(Data!N7&gt;0,Data!N7-4,"")</f>
        <v>0</v>
      </c>
      <c r="O7" s="1">
        <f>IF(Data!O7&gt;0,Data!O7-4,"")</f>
        <v>-1</v>
      </c>
      <c r="P7" s="1">
        <f>IF(Data!P7&gt;0,Data!P7-4,"")</f>
        <v>-1</v>
      </c>
      <c r="Q7" s="1">
        <f>IF(Data!Q7&gt;0,4-Data!Q7,"")</f>
        <v>0</v>
      </c>
      <c r="R7" s="1">
        <f>IF(Data!R7&gt;0,4-Data!R7,"")</f>
        <v>0</v>
      </c>
      <c r="S7" s="1">
        <f>IF(Data!S7&gt;0,4-Data!S7,"")</f>
        <v>-2</v>
      </c>
      <c r="T7" s="1">
        <f>IF(Data!T7&gt;0,Data!T7-4,"")</f>
        <v>0</v>
      </c>
      <c r="U7" s="1">
        <f>IF(Data!U7&gt;0,4-Data!U7,"")</f>
        <v>0</v>
      </c>
      <c r="V7" s="1">
        <f>IF(Data!V7&gt;0,Data!V7-4,"")</f>
        <v>-3</v>
      </c>
      <c r="W7" s="1">
        <f>IF(Data!W7&gt;0,4-Data!W7,"")</f>
        <v>2</v>
      </c>
      <c r="X7" s="1">
        <f>IF(Data!X7&gt;0,4-Data!X7,"")</f>
        <v>0</v>
      </c>
      <c r="Y7" s="1">
        <f>IF(Data!Y7&gt;0,4-Data!Y7,"")</f>
        <v>-1</v>
      </c>
      <c r="Z7" s="1">
        <f>IF(Data!Z7&gt;0,Data!Z7-4,"")</f>
        <v>-1</v>
      </c>
      <c r="AC7" s="4" t="str">
        <f t="shared" si="4"/>
        <v/>
      </c>
      <c r="AD7" s="4" t="str">
        <f t="shared" si="5"/>
        <v/>
      </c>
      <c r="AE7" s="4">
        <f t="shared" si="6"/>
        <v>1</v>
      </c>
      <c r="AF7" s="4" t="str">
        <f t="shared" si="7"/>
        <v/>
      </c>
      <c r="AG7" s="4" t="str">
        <f t="shared" si="8"/>
        <v/>
      </c>
      <c r="AH7" s="4" t="str">
        <f t="shared" si="9"/>
        <v/>
      </c>
      <c r="AI7" s="2">
        <f t="shared" si="10"/>
        <v>1</v>
      </c>
    </row>
    <row r="8" spans="1:35">
      <c r="A8" s="1">
        <f>IF(Data!A8&gt;0,Data!A8-4,"")</f>
        <v>2</v>
      </c>
      <c r="B8" s="1">
        <f>IF(Data!B8&gt;0,Data!B8-4,"")</f>
        <v>2</v>
      </c>
      <c r="C8" s="1">
        <f>IF(Data!C8&gt;0,4-Data!C8,"")</f>
        <v>1</v>
      </c>
      <c r="D8" s="1">
        <f>IF(Data!D8&gt;0,4-Data!D8,"")</f>
        <v>2</v>
      </c>
      <c r="E8" s="1">
        <f>IF(Data!E8&gt;0,4-Data!E8,"")</f>
        <v>2</v>
      </c>
      <c r="F8" s="1">
        <f>IF(Data!F8&gt;0,Data!F8-4,"")</f>
        <v>1</v>
      </c>
      <c r="G8" s="1">
        <f>IF(Data!G8&gt;0,Data!G8-4,"")</f>
        <v>1</v>
      </c>
      <c r="H8" s="1">
        <f>IF(Data!H8&gt;0,Data!H8-4,"")</f>
        <v>-2</v>
      </c>
      <c r="I8" s="1">
        <f>IF(Data!I8&gt;0,4-Data!I8,"")</f>
        <v>2</v>
      </c>
      <c r="J8" s="1">
        <f>IF(Data!J8&gt;0,4-Data!J8,"")</f>
        <v>2</v>
      </c>
      <c r="K8" s="1">
        <f>IF(Data!K8&gt;0,Data!K8-4,"")</f>
        <v>0</v>
      </c>
      <c r="L8" s="1">
        <f>IF(Data!L8&gt;0,4-Data!L8,"")</f>
        <v>2</v>
      </c>
      <c r="M8" s="1">
        <f>IF(Data!M8&gt;0,Data!M8-4,"")</f>
        <v>2</v>
      </c>
      <c r="N8" s="1">
        <f>IF(Data!N8&gt;0,Data!N8-4,"")</f>
        <v>0</v>
      </c>
      <c r="O8" s="1">
        <f>IF(Data!O8&gt;0,Data!O8-4,"")</f>
        <v>0</v>
      </c>
      <c r="P8" s="1">
        <f>IF(Data!P8&gt;0,Data!P8-4,"")</f>
        <v>1</v>
      </c>
      <c r="Q8" s="1">
        <f>IF(Data!Q8&gt;0,4-Data!Q8,"")</f>
        <v>1</v>
      </c>
      <c r="R8" s="1">
        <f>IF(Data!R8&gt;0,4-Data!R8,"")</f>
        <v>-2</v>
      </c>
      <c r="S8" s="1">
        <f>IF(Data!S8&gt;0,4-Data!S8,"")</f>
        <v>-1</v>
      </c>
      <c r="T8" s="1">
        <f>IF(Data!T8&gt;0,Data!T8-4,"")</f>
        <v>0</v>
      </c>
      <c r="U8" s="1">
        <f>IF(Data!U8&gt;0,4-Data!U8,"")</f>
        <v>1</v>
      </c>
      <c r="V8" s="1">
        <f>IF(Data!V8&gt;0,Data!V8-4,"")</f>
        <v>2</v>
      </c>
      <c r="W8" s="1">
        <f>IF(Data!W8&gt;0,4-Data!W8,"")</f>
        <v>2</v>
      </c>
      <c r="X8" s="1">
        <f>IF(Data!X8&gt;0,4-Data!X8,"")</f>
        <v>2</v>
      </c>
      <c r="Y8" s="1">
        <f>IF(Data!Y8&gt;0,4-Data!Y8,"")</f>
        <v>2</v>
      </c>
      <c r="Z8" s="1">
        <f>IF(Data!Z8&gt;0,Data!Z8-4,"")</f>
        <v>2</v>
      </c>
      <c r="AC8" s="4" t="str">
        <f t="shared" si="4"/>
        <v/>
      </c>
      <c r="AD8" s="4" t="str">
        <f t="shared" si="5"/>
        <v/>
      </c>
      <c r="AE8" s="4" t="str">
        <f t="shared" si="6"/>
        <v/>
      </c>
      <c r="AF8" s="4" t="str">
        <f t="shared" si="7"/>
        <v/>
      </c>
      <c r="AG8" s="4">
        <f t="shared" si="8"/>
        <v>1</v>
      </c>
      <c r="AH8" s="4" t="str">
        <f t="shared" si="9"/>
        <v/>
      </c>
      <c r="AI8" s="2">
        <f t="shared" si="10"/>
        <v>1</v>
      </c>
    </row>
    <row r="9" spans="1:35">
      <c r="A9" s="1">
        <f>IF(Data!A9&gt;0,Data!A9-4,"")</f>
        <v>-1</v>
      </c>
      <c r="B9" s="1">
        <f>IF(Data!B9&gt;0,Data!B9-4,"")</f>
        <v>-2</v>
      </c>
      <c r="C9" s="1">
        <f>IF(Data!C9&gt;0,4-Data!C9,"")</f>
        <v>2</v>
      </c>
      <c r="D9" s="1">
        <f>IF(Data!D9&gt;0,4-Data!D9,"")</f>
        <v>-2</v>
      </c>
      <c r="E9" s="1">
        <f>IF(Data!E9&gt;0,4-Data!E9,"")</f>
        <v>1</v>
      </c>
      <c r="F9" s="1">
        <f>IF(Data!F9&gt;0,Data!F9-4,"")</f>
        <v>1</v>
      </c>
      <c r="G9" s="1">
        <f>IF(Data!G9&gt;0,Data!G9-4,"")</f>
        <v>1</v>
      </c>
      <c r="H9" s="1">
        <f>IF(Data!H9&gt;0,Data!H9-4,"")</f>
        <v>-1</v>
      </c>
      <c r="I9" s="1">
        <f>IF(Data!I9&gt;0,4-Data!I9,"")</f>
        <v>-1</v>
      </c>
      <c r="J9" s="1">
        <f>IF(Data!J9&gt;0,4-Data!J9,"")</f>
        <v>1</v>
      </c>
      <c r="K9" s="1">
        <f>IF(Data!K9&gt;0,Data!K9-4,"")</f>
        <v>-1</v>
      </c>
      <c r="L9" s="1">
        <f>IF(Data!L9&gt;0,4-Data!L9,"")</f>
        <v>-1</v>
      </c>
      <c r="M9" s="1">
        <f>IF(Data!M9&gt;0,Data!M9-4,"")</f>
        <v>-1</v>
      </c>
      <c r="N9" s="1">
        <f>IF(Data!N9&gt;0,Data!N9-4,"")</f>
        <v>0</v>
      </c>
      <c r="O9" s="1">
        <f>IF(Data!O9&gt;0,Data!O9-4,"")</f>
        <v>-1</v>
      </c>
      <c r="P9" s="1">
        <f>IF(Data!P9&gt;0,Data!P9-4,"")</f>
        <v>-1</v>
      </c>
      <c r="Q9" s="1">
        <f>IF(Data!Q9&gt;0,4-Data!Q9,"")</f>
        <v>1</v>
      </c>
      <c r="R9" s="1">
        <f>IF(Data!R9&gt;0,4-Data!R9,"")</f>
        <v>-3</v>
      </c>
      <c r="S9" s="1">
        <f>IF(Data!S9&gt;0,4-Data!S9,"")</f>
        <v>-1</v>
      </c>
      <c r="T9" s="1">
        <f>IF(Data!T9&gt;0,Data!T9-4,"")</f>
        <v>-1</v>
      </c>
      <c r="U9" s="1">
        <f>IF(Data!U9&gt;0,4-Data!U9,"")</f>
        <v>2</v>
      </c>
      <c r="V9" s="1">
        <f>IF(Data!V9&gt;0,Data!V9-4,"")</f>
        <v>0</v>
      </c>
      <c r="W9" s="1">
        <f>IF(Data!W9&gt;0,4-Data!W9,"")</f>
        <v>2</v>
      </c>
      <c r="X9" s="1">
        <f>IF(Data!X9&gt;0,4-Data!X9,"")</f>
        <v>-1</v>
      </c>
      <c r="Y9" s="1">
        <f>IF(Data!Y9&gt;0,4-Data!Y9,"")</f>
        <v>1</v>
      </c>
      <c r="Z9" s="1">
        <f>IF(Data!Z9&gt;0,Data!Z9-4,"")</f>
        <v>1</v>
      </c>
      <c r="AC9" s="4" t="str">
        <f t="shared" si="4"/>
        <v/>
      </c>
      <c r="AD9" s="4">
        <f t="shared" si="5"/>
        <v>1</v>
      </c>
      <c r="AE9" s="4" t="str">
        <f t="shared" si="6"/>
        <v/>
      </c>
      <c r="AF9" s="4" t="str">
        <f t="shared" si="7"/>
        <v/>
      </c>
      <c r="AG9" s="4">
        <f t="shared" si="8"/>
        <v>1</v>
      </c>
      <c r="AH9" s="4" t="str">
        <f t="shared" si="9"/>
        <v/>
      </c>
      <c r="AI9" s="2">
        <f t="shared" si="10"/>
        <v>2</v>
      </c>
    </row>
    <row r="10" spans="1:35">
      <c r="A10" s="1">
        <f>IF(Data!A10&gt;0,Data!A10-4,"")</f>
        <v>2</v>
      </c>
      <c r="B10" s="1">
        <f>IF(Data!B10&gt;0,Data!B10-4,"")</f>
        <v>0</v>
      </c>
      <c r="C10" s="1">
        <f>IF(Data!C10&gt;0,4-Data!C10,"")</f>
        <v>1</v>
      </c>
      <c r="D10" s="1">
        <f>IF(Data!D10&gt;0,4-Data!D10,"")</f>
        <v>2</v>
      </c>
      <c r="E10" s="1">
        <f>IF(Data!E10&gt;0,4-Data!E10,"")</f>
        <v>0</v>
      </c>
      <c r="F10" s="1">
        <f>IF(Data!F10&gt;0,Data!F10-4,"")</f>
        <v>1</v>
      </c>
      <c r="G10" s="1">
        <f>IF(Data!G10&gt;0,Data!G10-4,"")</f>
        <v>1</v>
      </c>
      <c r="H10" s="1">
        <f>IF(Data!H10&gt;0,Data!H10-4,"")</f>
        <v>1</v>
      </c>
      <c r="I10" s="1">
        <f>IF(Data!I10&gt;0,4-Data!I10,"")</f>
        <v>-2</v>
      </c>
      <c r="J10" s="1">
        <f>IF(Data!J10&gt;0,4-Data!J10,"")</f>
        <v>2</v>
      </c>
      <c r="K10" s="1">
        <f>IF(Data!K10&gt;0,Data!K10-4,"")</f>
        <v>0</v>
      </c>
      <c r="L10" s="1">
        <f>IF(Data!L10&gt;0,4-Data!L10,"")</f>
        <v>1</v>
      </c>
      <c r="M10" s="1">
        <f>IF(Data!M10&gt;0,Data!M10-4,"")</f>
        <v>0</v>
      </c>
      <c r="N10" s="1">
        <f>IF(Data!N10&gt;0,Data!N10-4,"")</f>
        <v>1</v>
      </c>
      <c r="O10" s="1">
        <f>IF(Data!O10&gt;0,Data!O10-4,"")</f>
        <v>0</v>
      </c>
      <c r="P10" s="1">
        <f>IF(Data!P10&gt;0,Data!P10-4,"")</f>
        <v>1</v>
      </c>
      <c r="Q10" s="1">
        <f>IF(Data!Q10&gt;0,4-Data!Q10,"")</f>
        <v>-1</v>
      </c>
      <c r="R10" s="1">
        <f>IF(Data!R10&gt;0,4-Data!R10,"")</f>
        <v>0</v>
      </c>
      <c r="S10" s="1">
        <f>IF(Data!S10&gt;0,4-Data!S10,"")</f>
        <v>1</v>
      </c>
      <c r="T10" s="1">
        <f>IF(Data!T10&gt;0,Data!T10-4,"")</f>
        <v>0</v>
      </c>
      <c r="U10" s="1">
        <f>IF(Data!U10&gt;0,4-Data!U10,"")</f>
        <v>-1</v>
      </c>
      <c r="V10" s="1">
        <f>IF(Data!V10&gt;0,Data!V10-4,"")</f>
        <v>0</v>
      </c>
      <c r="W10" s="1">
        <f>IF(Data!W10&gt;0,4-Data!W10,"")</f>
        <v>1</v>
      </c>
      <c r="X10" s="1">
        <f>IF(Data!X10&gt;0,4-Data!X10,"")</f>
        <v>2</v>
      </c>
      <c r="Y10" s="1">
        <f>IF(Data!Y10&gt;0,4-Data!Y10,"")</f>
        <v>2</v>
      </c>
      <c r="Z10" s="1">
        <f>IF(Data!Z10&gt;0,Data!Z10-4,"")</f>
        <v>1</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-1</v>
      </c>
      <c r="C11" s="1">
        <f>IF(Data!C11&gt;0,4-Data!C11,"")</f>
        <v>2</v>
      </c>
      <c r="D11" s="1">
        <f>IF(Data!D11&gt;0,4-Data!D11,"")</f>
        <v>-2</v>
      </c>
      <c r="E11" s="1">
        <f>IF(Data!E11&gt;0,4-Data!E11,"")</f>
        <v>2</v>
      </c>
      <c r="F11" s="1">
        <f>IF(Data!F11&gt;0,Data!F11-4,"")</f>
        <v>0</v>
      </c>
      <c r="G11" s="1">
        <f>IF(Data!G11&gt;0,Data!G11-4,"")</f>
        <v>1</v>
      </c>
      <c r="H11" s="1">
        <f>IF(Data!H11&gt;0,Data!H11-4,"")</f>
        <v>-1</v>
      </c>
      <c r="I11" s="1">
        <f>IF(Data!I11&gt;0,4-Data!I11,"")</f>
        <v>0</v>
      </c>
      <c r="J11" s="1">
        <f>IF(Data!J11&gt;0,4-Data!J11,"")</f>
        <v>-1</v>
      </c>
      <c r="K11" s="1">
        <f>IF(Data!K11&gt;0,Data!K11-4,"")</f>
        <v>1</v>
      </c>
      <c r="L11" s="1">
        <f>IF(Data!L11&gt;0,4-Data!L11,"")</f>
        <v>-1</v>
      </c>
      <c r="M11" s="1">
        <f>IF(Data!M11&gt;0,Data!M11-4,"")</f>
        <v>-2</v>
      </c>
      <c r="N11" s="1">
        <f>IF(Data!N11&gt;0,Data!N11-4,"")</f>
        <v>-1</v>
      </c>
      <c r="O11" s="1">
        <f>IF(Data!O11&gt;0,Data!O11-4,"")</f>
        <v>0</v>
      </c>
      <c r="P11" s="1">
        <f>IF(Data!P11&gt;0,Data!P11-4,"")</f>
        <v>0</v>
      </c>
      <c r="Q11" s="1">
        <f>IF(Data!Q11&gt;0,4-Data!Q11,"")</f>
        <v>0</v>
      </c>
      <c r="R11" s="1">
        <f>IF(Data!R11&gt;0,4-Data!R11,"")</f>
        <v>0</v>
      </c>
      <c r="S11" s="1">
        <f>IF(Data!S11&gt;0,4-Data!S11,"")</f>
        <v>2</v>
      </c>
      <c r="T11" s="1">
        <f>IF(Data!T11&gt;0,Data!T11-4,"")</f>
        <v>2</v>
      </c>
      <c r="U11" s="1">
        <f>IF(Data!U11&gt;0,4-Data!U11,"")</f>
        <v>0</v>
      </c>
      <c r="V11" s="1">
        <f>IF(Data!V11&gt;0,Data!V11-4,"")</f>
        <v>1</v>
      </c>
      <c r="W11" s="1">
        <f>IF(Data!W11&gt;0,4-Data!W11,"")</f>
        <v>2</v>
      </c>
      <c r="X11" s="1">
        <f>IF(Data!X11&gt;0,4-Data!X11,"")</f>
        <v>2</v>
      </c>
      <c r="Y11" s="1">
        <f>IF(Data!Y11&gt;0,4-Data!Y11,"")</f>
        <v>0</v>
      </c>
      <c r="Z11" s="1">
        <f>IF(Data!Z11&gt;0,Data!Z11-4,"")</f>
        <v>0</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-1</v>
      </c>
      <c r="B12" s="1">
        <f>IF(Data!B12&gt;0,Data!B12-4,"")</f>
        <v>-3</v>
      </c>
      <c r="C12" s="1">
        <f>IF(Data!C12&gt;0,4-Data!C12,"")</f>
        <v>-1</v>
      </c>
      <c r="D12" s="1">
        <f>IF(Data!D12&gt;0,4-Data!D12,"")</f>
        <v>-3</v>
      </c>
      <c r="E12" s="1">
        <f>IF(Data!E12&gt;0,4-Data!E12,"")</f>
        <v>2</v>
      </c>
      <c r="F12" s="1">
        <f>IF(Data!F12&gt;0,Data!F12-4,"")</f>
        <v>0</v>
      </c>
      <c r="G12" s="1">
        <f>IF(Data!G12&gt;0,Data!G12-4,"")</f>
        <v>0</v>
      </c>
      <c r="H12" s="1">
        <f>IF(Data!H12&gt;0,Data!H12-4,"")</f>
        <v>-3</v>
      </c>
      <c r="I12" s="1">
        <f>IF(Data!I12&gt;0,4-Data!I12,"")</f>
        <v>1</v>
      </c>
      <c r="J12" s="1">
        <f>IF(Data!J12&gt;0,4-Data!J12,"")</f>
        <v>3</v>
      </c>
      <c r="K12" s="1">
        <f>IF(Data!K12&gt;0,Data!K12-4,"")</f>
        <v>-3</v>
      </c>
      <c r="L12" s="1">
        <f>IF(Data!L12&gt;0,4-Data!L12,"")</f>
        <v>0</v>
      </c>
      <c r="M12" s="1">
        <f>IF(Data!M12&gt;0,Data!M12-4,"")</f>
        <v>-3</v>
      </c>
      <c r="N12" s="1">
        <f>IF(Data!N12&gt;0,Data!N12-4,"")</f>
        <v>-1</v>
      </c>
      <c r="O12" s="1">
        <f>IF(Data!O12&gt;0,Data!O12-4,"")</f>
        <v>3</v>
      </c>
      <c r="P12" s="1">
        <f>IF(Data!P12&gt;0,Data!P12-4,"")</f>
        <v>-1</v>
      </c>
      <c r="Q12" s="1">
        <f>IF(Data!Q12&gt;0,4-Data!Q12,"")</f>
        <v>-3</v>
      </c>
      <c r="R12" s="1">
        <f>IF(Data!R12&gt;0,4-Data!R12,"")</f>
        <v>-3</v>
      </c>
      <c r="S12" s="1">
        <f>IF(Data!S12&gt;0,4-Data!S12,"")</f>
        <v>3</v>
      </c>
      <c r="T12" s="1">
        <f>IF(Data!T12&gt;0,Data!T12-4,"")</f>
        <v>0</v>
      </c>
      <c r="U12" s="1">
        <f>IF(Data!U12&gt;0,4-Data!U12,"")</f>
        <v>-1</v>
      </c>
      <c r="V12" s="1">
        <f>IF(Data!V12&gt;0,Data!V12-4,"")</f>
        <v>0</v>
      </c>
      <c r="W12" s="1">
        <f>IF(Data!W12&gt;0,4-Data!W12,"")</f>
        <v>-1</v>
      </c>
      <c r="X12" s="1">
        <f>IF(Data!X12&gt;0,4-Data!X12,"")</f>
        <v>3</v>
      </c>
      <c r="Y12" s="1">
        <f>IF(Data!Y12&gt;0,4-Data!Y12,"")</f>
        <v>-3</v>
      </c>
      <c r="Z12" s="1">
        <f>IF(Data!Z12&gt;0,Data!Z12-4,"")</f>
        <v>3</v>
      </c>
      <c r="AC12" s="4">
        <f t="shared" si="4"/>
        <v>1</v>
      </c>
      <c r="AD12" s="4" t="str">
        <f t="shared" si="5"/>
        <v/>
      </c>
      <c r="AE12" s="4" t="str">
        <f t="shared" si="6"/>
        <v/>
      </c>
      <c r="AF12" s="4">
        <f t="shared" si="7"/>
        <v>1</v>
      </c>
      <c r="AG12" s="4">
        <f t="shared" si="8"/>
        <v>1</v>
      </c>
      <c r="AH12" s="4">
        <f t="shared" si="9"/>
        <v>1</v>
      </c>
      <c r="AI12" s="2">
        <f t="shared" si="10"/>
        <v>4</v>
      </c>
    </row>
    <row r="13" spans="1:35">
      <c r="A13" s="1">
        <f>IF(Data!A13&gt;0,Data!A13-4,"")</f>
        <v>0</v>
      </c>
      <c r="B13" s="1">
        <f>IF(Data!B13&gt;0,Data!B13-4,"")</f>
        <v>-1</v>
      </c>
      <c r="C13" s="1">
        <f>IF(Data!C13&gt;0,4-Data!C13,"")</f>
        <v>0</v>
      </c>
      <c r="D13" s="1">
        <f>IF(Data!D13&gt;0,4-Data!D13,"")</f>
        <v>0</v>
      </c>
      <c r="E13" s="1">
        <f>IF(Data!E13&gt;0,4-Data!E13,"")</f>
        <v>-1</v>
      </c>
      <c r="F13" s="1">
        <f>IF(Data!F13&gt;0,Data!F13-4,"")</f>
        <v>1</v>
      </c>
      <c r="G13" s="1">
        <f>IF(Data!G13&gt;0,Data!G13-4,"")</f>
        <v>1</v>
      </c>
      <c r="H13" s="1">
        <f>IF(Data!H13&gt;0,Data!H13-4,"")</f>
        <v>-1</v>
      </c>
      <c r="I13" s="1">
        <f>IF(Data!I13&gt;0,4-Data!I13,"")</f>
        <v>0</v>
      </c>
      <c r="J13" s="1">
        <f>IF(Data!J13&gt;0,4-Data!J13,"")</f>
        <v>1</v>
      </c>
      <c r="K13" s="1">
        <f>IF(Data!K13&gt;0,Data!K13-4,"")</f>
        <v>0</v>
      </c>
      <c r="L13" s="1">
        <f>IF(Data!L13&gt;0,4-Data!L13,"")</f>
        <v>1</v>
      </c>
      <c r="M13" s="1">
        <f>IF(Data!M13&gt;0,Data!M13-4,"")</f>
        <v>-1</v>
      </c>
      <c r="N13" s="1">
        <f>IF(Data!N13&gt;0,Data!N13-4,"")</f>
        <v>0</v>
      </c>
      <c r="O13" s="1">
        <f>IF(Data!O13&gt;0,Data!O13-4,"")</f>
        <v>0</v>
      </c>
      <c r="P13" s="1">
        <f>IF(Data!P13&gt;0,Data!P13-4,"")</f>
        <v>0</v>
      </c>
      <c r="Q13" s="1">
        <f>IF(Data!Q13&gt;0,4-Data!Q13,"")</f>
        <v>0</v>
      </c>
      <c r="R13" s="1">
        <f>IF(Data!R13&gt;0,4-Data!R13,"")</f>
        <v>-1</v>
      </c>
      <c r="S13" s="1">
        <f>IF(Data!S13&gt;0,4-Data!S13,"")</f>
        <v>0</v>
      </c>
      <c r="T13" s="1">
        <f>IF(Data!T13&gt;0,Data!T13-4,"")</f>
        <v>-2</v>
      </c>
      <c r="U13" s="1">
        <f>IF(Data!U13&gt;0,4-Data!U13,"")</f>
        <v>-1</v>
      </c>
      <c r="V13" s="1">
        <f>IF(Data!V13&gt;0,Data!V13-4,"")</f>
        <v>-1</v>
      </c>
      <c r="W13" s="1">
        <f>IF(Data!W13&gt;0,4-Data!W13,"")</f>
        <v>0</v>
      </c>
      <c r="X13" s="1">
        <f>IF(Data!X13&gt;0,4-Data!X13,"")</f>
        <v>0</v>
      </c>
      <c r="Y13" s="1">
        <f>IF(Data!Y13&gt;0,4-Data!Y13,"")</f>
        <v>0</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9.140625" defaultRowHeight="15"/>
  <cols>
    <col min="1" max="1" width="28" customWidth="1"/>
    <col min="2" max="2" width="18.140625" customWidth="1"/>
    <col min="3" max="5" width="18.28515625" customWidth="1"/>
    <col min="6" max="6" width="18.42578125" customWidth="1"/>
    <col min="7" max="7" width="18.28515625" customWidth="1"/>
  </cols>
  <sheetData>
    <row r="1" spans="1:7" ht="21">
      <c r="A1" s="182" t="s">
        <v>831</v>
      </c>
      <c r="B1" s="182"/>
      <c r="C1" s="182"/>
      <c r="D1" s="182"/>
      <c r="E1" s="182"/>
      <c r="F1" s="182"/>
      <c r="G1" s="182"/>
    </row>
    <row r="2" spans="1:7" ht="184.9" customHeight="1">
      <c r="A2" s="172" t="s">
        <v>832</v>
      </c>
      <c r="B2" s="172"/>
      <c r="C2" s="172"/>
      <c r="D2" s="172"/>
      <c r="E2" s="172"/>
      <c r="F2" s="172"/>
      <c r="G2" s="172"/>
    </row>
    <row r="3" spans="1:7">
      <c r="A3" s="96" t="s">
        <v>110</v>
      </c>
      <c r="B3" s="89" t="s">
        <v>829</v>
      </c>
    </row>
    <row r="4" spans="1:7">
      <c r="A4" s="29" t="str">
        <f>VLOOKUP(Read_First!B5,Items!A1:BI50,54,FALSE)</f>
        <v>Attractiveness</v>
      </c>
      <c r="B4" s="6">
        <f>SQRT(VAR(DT!AC4:AC1004))</f>
        <v>1.1049831013734952</v>
      </c>
    </row>
    <row r="5" spans="1:7">
      <c r="A5" s="29" t="str">
        <f>VLOOKUP(Read_First!B5,Items!A1:BI50,55,FALSE)</f>
        <v>Perspicuity</v>
      </c>
      <c r="B5" s="6">
        <f>SQRT(VAR(DT!AD4:AD1004))</f>
        <v>1.6167525750370366</v>
      </c>
    </row>
    <row r="6" spans="1:7">
      <c r="A6" s="29" t="str">
        <f>VLOOKUP(Read_First!B5,Items!A1:BI50,56,FALSE)</f>
        <v>Efficiency</v>
      </c>
      <c r="B6" s="6">
        <f>SQRT(VAR(DT!AE4:AE1004))</f>
        <v>0.87241682188682668</v>
      </c>
    </row>
    <row r="7" spans="1:7">
      <c r="A7" s="29" t="str">
        <f>VLOOKUP(Read_First!B5,Items!A1:BI50,57,FALSE)</f>
        <v>Dependability</v>
      </c>
      <c r="B7" s="6">
        <f>SQRT(VAR(DT!AF4:AF1004))</f>
        <v>0.83707493358984564</v>
      </c>
    </row>
    <row r="8" spans="1:7">
      <c r="A8" s="29" t="str">
        <f>VLOOKUP(Read_First!B5,Items!A1:BI50,58,FALSE)</f>
        <v>Stimulation</v>
      </c>
      <c r="B8" s="6">
        <f>SQRT(VAR(DT!AG4:AG1004))</f>
        <v>0.91628780049356395</v>
      </c>
    </row>
    <row r="9" spans="1:7">
      <c r="A9" s="29" t="str">
        <f>VLOOKUP(Read_First!B5,Items!A1:BI50,59,FALSE)</f>
        <v>Novelty</v>
      </c>
      <c r="B9" s="6">
        <f>SQRT(VAR(DT!AH4:AH1004))</f>
        <v>0.92833482944224144</v>
      </c>
    </row>
    <row r="11" spans="1:7">
      <c r="A11" s="101" t="s">
        <v>830</v>
      </c>
      <c r="B11" s="97" t="str">
        <f>VLOOKUP(Read_First!B5,Items!A1:BI50,54,FALSE)</f>
        <v>Attractiveness</v>
      </c>
      <c r="C11" s="99" t="str">
        <f>VLOOKUP(Read_First!B5,Items!A1:BI50,55,FALSE)</f>
        <v>Perspicuity</v>
      </c>
      <c r="D11" s="99" t="str">
        <f>VLOOKUP(Read_First!B5,Items!A1:BI50,56,FALSE)</f>
        <v>Efficiency</v>
      </c>
      <c r="E11" s="100" t="str">
        <f>VLOOKUP(Read_First!B5,Items!A1:BI50,57,FALSE)</f>
        <v>Dependability</v>
      </c>
      <c r="F11" s="97" t="str">
        <f>VLOOKUP(Read_First!B5,Items!A1:BI50,58,FALSE)</f>
        <v>Stimulation</v>
      </c>
      <c r="G11" s="98" t="str">
        <f>VLOOKUP(Read_First!B5,Items!A1:BI50,59,FALSE)</f>
        <v>Novelty</v>
      </c>
    </row>
    <row r="12" spans="1:7">
      <c r="A12" s="103" t="s">
        <v>833</v>
      </c>
      <c r="B12" s="4">
        <f>POWER((1.65*B4)/0.5,2)</f>
        <v>13.296555555555559</v>
      </c>
      <c r="C12" s="4">
        <f>POWER((1.65*B5)/0.5,2)</f>
        <v>28.465249999999994</v>
      </c>
      <c r="D12" s="4">
        <f>POWER((1.65*B6)/0.5,2)</f>
        <v>8.2884999999999991</v>
      </c>
      <c r="E12" s="4">
        <f>POWER((1.65*B7)/0.5,2)</f>
        <v>7.6305625000000008</v>
      </c>
      <c r="F12" s="4">
        <f>POWER((1.65*B8)/0.5,2)</f>
        <v>9.1430624999999992</v>
      </c>
      <c r="G12" s="4">
        <f>POWER((1.65*B9)/0.5,2)</f>
        <v>9.3850625000000001</v>
      </c>
    </row>
    <row r="13" spans="1:7">
      <c r="A13" s="103" t="s">
        <v>834</v>
      </c>
      <c r="B13" s="4">
        <f>POWER((1.96*B4)/0.5,2)</f>
        <v>18.762184691358033</v>
      </c>
      <c r="C13" s="4">
        <f>POWER((1.96*B5)/0.5,2)</f>
        <v>40.166062222222216</v>
      </c>
      <c r="D13" s="4">
        <f>POWER((1.96*B6)/0.5,2)</f>
        <v>11.695537777777776</v>
      </c>
      <c r="E13" s="4">
        <f>POWER((1.96*B7)/0.5,2)</f>
        <v>10.76715111111111</v>
      </c>
      <c r="F13" s="4">
        <f>POWER((1.96*B8)/0.5,2)</f>
        <v>12.901373333333332</v>
      </c>
      <c r="G13" s="4">
        <f>POWER((1.96*B9)/0.5,2)</f>
        <v>13.242848888888888</v>
      </c>
    </row>
    <row r="14" spans="1:7">
      <c r="A14" s="103" t="s">
        <v>835</v>
      </c>
      <c r="B14" s="4">
        <f>POWER((2.58*B4)/0.5,2)</f>
        <v>32.509528888888902</v>
      </c>
      <c r="C14" s="4">
        <f>POWER((2.58*B5)/0.5,2)</f>
        <v>69.596360000000004</v>
      </c>
      <c r="D14" s="4">
        <f>POWER((2.58*B6)/0.5,2)</f>
        <v>20.265039999999999</v>
      </c>
      <c r="E14" s="4">
        <f>POWER((2.58*B7)/0.5,2)</f>
        <v>18.656410000000001</v>
      </c>
      <c r="F14" s="4">
        <f>POWER((2.58*B8)/0.5,2)</f>
        <v>22.354409999999994</v>
      </c>
      <c r="G14" s="4">
        <f>POWER((2.58*B9)/0.5,2)</f>
        <v>22.946090000000002</v>
      </c>
    </row>
    <row r="15" spans="1:7">
      <c r="A15" s="103" t="s">
        <v>836</v>
      </c>
      <c r="B15" s="4">
        <f>POWER((1.65*B4)/0.25,2)</f>
        <v>53.186222222222234</v>
      </c>
      <c r="C15" s="4">
        <f>POWER((1.65*B5)/0.25,2)</f>
        <v>113.86099999999998</v>
      </c>
      <c r="D15" s="4">
        <f>POWER((1.65*B6)/0.25,2)</f>
        <v>33.153999999999996</v>
      </c>
      <c r="E15" s="4">
        <f>POWER((1.65*B7)/0.25,2)</f>
        <v>30.522250000000003</v>
      </c>
      <c r="F15" s="4">
        <f>POWER((1.65*B8)/0.25,2)</f>
        <v>36.572249999999997</v>
      </c>
      <c r="G15" s="4">
        <f>POWER((1.65*B9)/0.25,2)</f>
        <v>37.54025</v>
      </c>
    </row>
    <row r="16" spans="1:7">
      <c r="A16" s="103" t="s">
        <v>837</v>
      </c>
      <c r="B16" s="4">
        <f>POWER((1.96*B4)/0.25,2)</f>
        <v>75.048738765432134</v>
      </c>
      <c r="C16" s="4">
        <f>POWER((1.96*B5)/0.25,2)</f>
        <v>160.66424888888886</v>
      </c>
      <c r="D16" s="4">
        <f>POWER((1.96*B6)/0.25,2)</f>
        <v>46.782151111111105</v>
      </c>
      <c r="E16" s="4">
        <f>POWER((1.96*B7)/0.25,2)</f>
        <v>43.068604444444439</v>
      </c>
      <c r="F16" s="4">
        <f>POWER((1.96*B8)/0.25,2)</f>
        <v>51.605493333333328</v>
      </c>
      <c r="G16" s="4">
        <f>POWER((1.96*B9)/0.25,2)</f>
        <v>52.971395555555553</v>
      </c>
    </row>
    <row r="17" spans="1:7">
      <c r="A17" s="103" t="s">
        <v>838</v>
      </c>
      <c r="B17" s="4">
        <f>POWER((2.58*B4)/0.25,2)</f>
        <v>130.03811555555561</v>
      </c>
      <c r="C17" s="4">
        <f>POWER((2.58*B5)/0.25,2)</f>
        <v>278.38544000000002</v>
      </c>
      <c r="D17" s="4">
        <f>POWER((2.58*B6)/0.25,2)</f>
        <v>81.060159999999996</v>
      </c>
      <c r="E17" s="4">
        <f>POWER((2.58*B7)/0.25,2)</f>
        <v>74.625640000000004</v>
      </c>
      <c r="F17" s="4">
        <f>POWER((2.58*B8)/0.25,2)</f>
        <v>89.417639999999977</v>
      </c>
      <c r="G17" s="4">
        <f>POWER((2.58*B9)/0.25,2)</f>
        <v>91.784360000000007</v>
      </c>
    </row>
    <row r="18" spans="1:7">
      <c r="A18" s="103" t="s">
        <v>839</v>
      </c>
      <c r="B18" s="4">
        <f>POWER((1.65*B4)/0.1,2)</f>
        <v>332.41388888888889</v>
      </c>
      <c r="C18" s="4">
        <f>POWER((1.65*B5)/0.1,2)</f>
        <v>711.63124999999968</v>
      </c>
      <c r="D18" s="4">
        <f>POWER((1.65*B6)/0.1,2)</f>
        <v>207.21249999999992</v>
      </c>
      <c r="E18" s="4">
        <f>POWER((1.65*B7)/0.1,2)</f>
        <v>190.76406249999997</v>
      </c>
      <c r="F18" s="4">
        <f>POWER((1.65*B8)/0.1,2)</f>
        <v>228.57656249999997</v>
      </c>
      <c r="G18" s="4">
        <f>POWER((1.65*B9)/0.1,2)</f>
        <v>234.62656249999995</v>
      </c>
    </row>
    <row r="19" spans="1:7">
      <c r="A19" s="103" t="s">
        <v>840</v>
      </c>
      <c r="B19" s="4">
        <f>POWER((1.96*B4)/0.1,2)</f>
        <v>469.05461728395079</v>
      </c>
      <c r="C19" s="4">
        <f>POWER((1.96*B5)/0.1,2)</f>
        <v>1004.1515555555553</v>
      </c>
      <c r="D19" s="4">
        <f>POWER((1.96*B6)/0.1,2)</f>
        <v>292.38844444444436</v>
      </c>
      <c r="E19" s="4">
        <f>POWER((1.96*B7)/0.1,2)</f>
        <v>269.17877777777767</v>
      </c>
      <c r="F19" s="4">
        <f>POWER((1.96*B8)/0.1,2)</f>
        <v>322.53433333333322</v>
      </c>
      <c r="G19" s="4">
        <f>POWER((1.96*B9)/0.1,2)</f>
        <v>331.07122222222222</v>
      </c>
    </row>
    <row r="20" spans="1:7">
      <c r="A20" s="104" t="s">
        <v>841</v>
      </c>
      <c r="B20" s="4">
        <f>POWER((2.58*B4)/0.1,2)</f>
        <v>812.73822222222236</v>
      </c>
      <c r="C20" s="4">
        <f>POWER((2.58*B5)/0.1,2)</f>
        <v>1739.9090000000001</v>
      </c>
      <c r="D20" s="4">
        <f>POWER((2.58*B6)/0.1,2)</f>
        <v>506.62599999999998</v>
      </c>
      <c r="E20" s="4">
        <f>POWER((2.58*B7)/0.1,2)</f>
        <v>466.41024999999996</v>
      </c>
      <c r="F20" s="4">
        <f>POWER((2.58*B8)/0.1,2)</f>
        <v>558.86024999999984</v>
      </c>
      <c r="G20" s="4">
        <f>POWER((2.58*B9)/0.1,2)</f>
        <v>573.65225000000009</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9.140625" defaultRowHeight="15"/>
  <cols>
    <col min="1" max="6" width="12.7109375" customWidth="1"/>
    <col min="7" max="7" width="10.7109375" style="4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5" customFormat="1" ht="133.15" customHeight="1">
      <c r="A1" s="172" t="s">
        <v>1292</v>
      </c>
      <c r="B1" s="166"/>
      <c r="C1" s="166"/>
      <c r="D1" s="166"/>
      <c r="E1" s="166"/>
      <c r="F1" s="166"/>
      <c r="H1" s="61"/>
      <c r="I1" s="132" t="s">
        <v>1278</v>
      </c>
      <c r="J1" s="127" t="e">
        <f>AVERAGE(O4:O1004)</f>
        <v>#VALUE!</v>
      </c>
      <c r="K1" s="128" t="s">
        <v>1291</v>
      </c>
      <c r="L1" s="129" t="e">
        <f>STDEV(O4:O1004)</f>
        <v>#VALUE!</v>
      </c>
      <c r="M1" s="130" t="s">
        <v>1293</v>
      </c>
      <c r="N1" s="131" t="e">
        <f>CONFIDENCE(0.05,L1,Results!E3)</f>
        <v>#VALUE!</v>
      </c>
      <c r="O1" s="133"/>
    </row>
    <row r="2" spans="1:23">
      <c r="A2" s="183" t="s">
        <v>1275</v>
      </c>
      <c r="B2" s="183"/>
      <c r="C2" s="183"/>
      <c r="D2" s="183"/>
      <c r="E2" s="183"/>
      <c r="F2" s="183"/>
      <c r="G2" s="50"/>
      <c r="I2" s="183" t="s">
        <v>1276</v>
      </c>
      <c r="J2" s="183"/>
      <c r="K2" s="183"/>
      <c r="L2" s="183"/>
      <c r="M2" s="183"/>
      <c r="N2" s="183"/>
      <c r="O2" s="1"/>
      <c r="P2" s="14"/>
      <c r="Q2" s="184" t="s">
        <v>1535</v>
      </c>
      <c r="R2" s="184"/>
      <c r="S2" s="184"/>
      <c r="T2" s="184"/>
      <c r="U2" s="184"/>
      <c r="V2" s="184"/>
      <c r="W2" s="184"/>
    </row>
    <row r="3" spans="1:23">
      <c r="A3" s="96" t="str">
        <f>VLOOKUP(Read_First!B5,Items!A1:BI50,54,FALSE)</f>
        <v>Attractiveness</v>
      </c>
      <c r="B3" s="90" t="str">
        <f>VLOOKUP(Read_First!B5,Items!A1:BI50,55,FALSE)</f>
        <v>Perspicuity</v>
      </c>
      <c r="C3" s="90" t="str">
        <f>VLOOKUP(Read_First!B5,Items!A1:BI50,56,FALSE)</f>
        <v>Efficiency</v>
      </c>
      <c r="D3" s="90" t="str">
        <f>VLOOKUP(Read_First!B5,Items!A1:BI50,57,FALSE)</f>
        <v>Dependability</v>
      </c>
      <c r="E3" s="90" t="str">
        <f>VLOOKUP(Read_First!B5,Items!A1:BI50,58,FALSE)</f>
        <v>Stimulation</v>
      </c>
      <c r="F3" s="90" t="str">
        <f>VLOOKUP(Read_First!B5,Items!A1:BI50,59,FALSE)</f>
        <v>Novelty</v>
      </c>
      <c r="G3" s="89" t="s">
        <v>1277</v>
      </c>
      <c r="I3" s="125" t="str">
        <f>VLOOKUP(Read_First!B5,Items!A1:BI50,54,FALSE)</f>
        <v>Attractiveness</v>
      </c>
      <c r="J3" s="88" t="str">
        <f>VLOOKUP(Read_First!B5,Items!A1:BI50,55,FALSE)</f>
        <v>Perspicuity</v>
      </c>
      <c r="K3" s="87" t="str">
        <f>VLOOKUP(Read_First!B5,Items!A1:BI50,56,FALSE)</f>
        <v>Efficiency</v>
      </c>
      <c r="L3" s="87" t="str">
        <f>VLOOKUP(Read_First!B5,Items!A1:BI50,57,FALSE)</f>
        <v>Dependability</v>
      </c>
      <c r="M3" s="87" t="str">
        <f>VLOOKUP(Read_First!B5,Items!A1:BI50,58,FALSE)</f>
        <v>Stimulation</v>
      </c>
      <c r="N3" s="87" t="str">
        <f>VLOOKUP(Read_First!B5,Items!A1:BI50,59,FALSE)</f>
        <v>Novelty</v>
      </c>
      <c r="O3" s="126" t="s">
        <v>1278</v>
      </c>
      <c r="P3" s="14"/>
      <c r="Q3" s="146" t="s">
        <v>1532</v>
      </c>
      <c r="R3" s="146" t="s">
        <v>106</v>
      </c>
      <c r="S3" s="146" t="s">
        <v>1533</v>
      </c>
      <c r="T3" s="146" t="s">
        <v>3</v>
      </c>
      <c r="U3" s="146" t="s">
        <v>112</v>
      </c>
      <c r="V3" s="177" t="s">
        <v>1534</v>
      </c>
      <c r="W3" s="177"/>
    </row>
    <row r="4" spans="1:23">
      <c r="A4" s="65">
        <v>5</v>
      </c>
      <c r="B4" s="65">
        <v>5</v>
      </c>
      <c r="C4" s="65">
        <v>7</v>
      </c>
      <c r="D4" s="65">
        <v>6</v>
      </c>
      <c r="E4" s="65">
        <v>6</v>
      </c>
      <c r="F4" s="65">
        <v>5</v>
      </c>
      <c r="G4" s="67">
        <f>SUM(A4:F4)</f>
        <v>34</v>
      </c>
      <c r="I4" s="68">
        <f t="shared" ref="I4:I49" si="0">IF(G4&gt;0,A4/G4,"")</f>
        <v>0.14705882352941177</v>
      </c>
      <c r="J4" s="68">
        <f t="shared" ref="J4:J49" si="1">IF(G4&gt;0,B4/G4,"")</f>
        <v>0.14705882352941177</v>
      </c>
      <c r="K4" s="68">
        <f t="shared" ref="K4:K49" si="2">IF(G4&gt;0,C4/G4,"")</f>
        <v>0.20588235294117646</v>
      </c>
      <c r="L4" s="68">
        <f t="shared" ref="L4:L49" si="3">IF(G4&gt;0,D4/G4,"")</f>
        <v>0.17647058823529413</v>
      </c>
      <c r="M4" s="68">
        <f t="shared" ref="M4:M49" si="4">IF(G4&gt;0,E4/G4,"")</f>
        <v>0.17647058823529413</v>
      </c>
      <c r="N4" s="68">
        <f t="shared" ref="N4:N49" si="5">IF(G4&gt;0,F4/G4,"")</f>
        <v>0.14705882352941177</v>
      </c>
      <c r="O4" s="102">
        <f>IF(G4&gt;0,DT!AC4*I4+DT!AD4*J4+DT!AE4*K4+DT!AF4*L4+DT!AG4*M4+DT!AH4*N4,"")</f>
        <v>1.3186274509803924</v>
      </c>
      <c r="P4" s="14"/>
      <c r="Q4" s="147"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60">
        <v>7</v>
      </c>
      <c r="B5" s="60">
        <v>7</v>
      </c>
      <c r="C5" s="60">
        <v>7</v>
      </c>
      <c r="D5" s="60">
        <v>7</v>
      </c>
      <c r="E5" s="60">
        <v>7</v>
      </c>
      <c r="F5" s="60">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51">
        <f>IF(G5&gt;0,DT!AC5*I5+DT!AD5*J5+DT!AE5*K5+DT!AF5*L5+DT!AG5*M5+DT!AH5*N5,"")</f>
        <v>0.59722222222222221</v>
      </c>
      <c r="P5" s="14"/>
      <c r="Q5" s="147"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60">
        <v>6</v>
      </c>
      <c r="B6" s="60">
        <v>5</v>
      </c>
      <c r="C6" s="60">
        <v>7</v>
      </c>
      <c r="D6" s="60">
        <v>6</v>
      </c>
      <c r="E6" s="60">
        <v>6</v>
      </c>
      <c r="F6" s="60">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51">
        <f>IF(G6&gt;0,DT!AC6*I6+DT!AD6*J6+DT!AE6*K6+DT!AF6*L6+DT!AG6*M6+DT!AH6*N6,"")</f>
        <v>1.592857142857143</v>
      </c>
      <c r="P6" s="14"/>
      <c r="Q6" s="147"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60">
        <v>5</v>
      </c>
      <c r="B7" s="60">
        <v>5</v>
      </c>
      <c r="C7" s="60">
        <v>6</v>
      </c>
      <c r="D7" s="60">
        <v>6</v>
      </c>
      <c r="E7" s="60">
        <v>4</v>
      </c>
      <c r="F7" s="60">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51">
        <f>IF(G7&gt;0,DT!AC7*I7+DT!AD7*J7+DT!AE7*K7+DT!AF7*L7+DT!AG7*M7+DT!AH7*N7,"")</f>
        <v>-0.76388888888888884</v>
      </c>
      <c r="P7" s="14"/>
      <c r="Q7" s="147"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60">
        <v>6</v>
      </c>
      <c r="B8" s="60">
        <v>6</v>
      </c>
      <c r="C8" s="60">
        <v>7</v>
      </c>
      <c r="D8" s="60">
        <v>7</v>
      </c>
      <c r="E8" s="60">
        <v>5</v>
      </c>
      <c r="F8" s="60">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51">
        <f>IF(G8&gt;0,DT!AC8*I8+DT!AD8*J8+DT!AE8*K8+DT!AF8*L8+DT!AG8*M8+DT!AH8*N8,"")</f>
        <v>0.97916666666666652</v>
      </c>
      <c r="P8" s="14"/>
      <c r="Q8" s="147"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60">
        <v>2</v>
      </c>
      <c r="B9" s="60">
        <v>7</v>
      </c>
      <c r="C9" s="60">
        <v>7</v>
      </c>
      <c r="D9" s="60">
        <v>7</v>
      </c>
      <c r="E9" s="60">
        <v>2</v>
      </c>
      <c r="F9" s="60">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51">
        <f>IF(G9&gt;0,DT!AC9*I9+DT!AD9*J9+DT!AE9*K9+DT!AF9*L9+DT!AG9*M9+DT!AH9*N9,"")</f>
        <v>-0.30555555555555547</v>
      </c>
      <c r="P9" s="14"/>
      <c r="Q9" s="147"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60">
        <v>7</v>
      </c>
      <c r="B10" s="60">
        <v>7</v>
      </c>
      <c r="C10" s="60">
        <v>7</v>
      </c>
      <c r="D10" s="60">
        <v>7</v>
      </c>
      <c r="E10" s="60">
        <v>3</v>
      </c>
      <c r="F10" s="60">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51">
        <f>IF(G10&gt;0,DT!AC10*I10+DT!AD10*J10+DT!AE10*K10+DT!AF10*L10+DT!AG10*M10+DT!AH10*N10,"")</f>
        <v>0.52083333333333337</v>
      </c>
      <c r="P10" s="14"/>
    </row>
    <row r="11" spans="1:23">
      <c r="A11" s="60">
        <v>5</v>
      </c>
      <c r="B11" s="60">
        <v>5</v>
      </c>
      <c r="C11" s="60">
        <v>6</v>
      </c>
      <c r="D11" s="60">
        <v>7</v>
      </c>
      <c r="E11" s="60">
        <v>3</v>
      </c>
      <c r="F11" s="60">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51">
        <f>IF(G11&gt;0,DT!AC11*I11+DT!AD11*J11+DT!AE11*K11+DT!AF11*L11+DT!AG11*M11+DT!AH11*N11,"")</f>
        <v>0.2388888888888889</v>
      </c>
      <c r="P11" s="14"/>
    </row>
    <row r="12" spans="1:23">
      <c r="A12" s="60">
        <v>7</v>
      </c>
      <c r="B12" s="60">
        <v>6</v>
      </c>
      <c r="C12" s="60">
        <v>6</v>
      </c>
      <c r="D12" s="60">
        <v>7</v>
      </c>
      <c r="E12" s="60">
        <v>5</v>
      </c>
      <c r="F12" s="60">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51">
        <f>IF(G12&gt;0,DT!AC12*I12+DT!AD12*J12+DT!AE12*K12+DT!AF12*L12+DT!AG12*M12+DT!AH12*N12,"")</f>
        <v>-0.4932432432432432</v>
      </c>
      <c r="P12" s="14"/>
    </row>
    <row r="13" spans="1:23">
      <c r="A13" s="60">
        <v>7</v>
      </c>
      <c r="B13" s="60">
        <v>6</v>
      </c>
      <c r="C13" s="60">
        <v>7</v>
      </c>
      <c r="D13" s="60">
        <v>7</v>
      </c>
      <c r="E13" s="60">
        <v>6</v>
      </c>
      <c r="F13" s="60">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51">
        <f>IF(G13&gt;0,DT!AC13*I13+DT!AD13*J13+DT!AE13*K13+DT!AF13*L13+DT!AG13*M13+DT!AH13*N13,"")</f>
        <v>-0.18803418803418803</v>
      </c>
      <c r="P13" s="14"/>
    </row>
    <row r="14" spans="1:23">
      <c r="A14" s="60">
        <v>7</v>
      </c>
      <c r="B14" s="60">
        <v>7</v>
      </c>
      <c r="C14" s="60">
        <v>7</v>
      </c>
      <c r="D14" s="60">
        <v>6</v>
      </c>
      <c r="E14" s="60">
        <v>5</v>
      </c>
      <c r="F14" s="60">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51" t="e">
        <f>IF(G14&gt;0,DT!AC14*I14+DT!AD14*J14+DT!AE14*K14+DT!AF14*L14+DT!AG14*M14+DT!AH14*N14,"")</f>
        <v>#VALUE!</v>
      </c>
      <c r="P14" s="14"/>
    </row>
    <row r="15" spans="1:23">
      <c r="A15" s="60">
        <v>5</v>
      </c>
      <c r="B15" s="60">
        <v>5</v>
      </c>
      <c r="C15" s="60">
        <v>5</v>
      </c>
      <c r="D15" s="60">
        <v>5</v>
      </c>
      <c r="E15" s="60">
        <v>5</v>
      </c>
      <c r="F15" s="60">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51" t="e">
        <f>IF(G15&gt;0,DT!AC15*I15+DT!AD15*J15+DT!AE15*K15+DT!AF15*L15+DT!AG15*M15+DT!AH15*N15,"")</f>
        <v>#VALUE!</v>
      </c>
      <c r="P15" s="14"/>
    </row>
    <row r="16" spans="1:23">
      <c r="A16" s="60">
        <v>5</v>
      </c>
      <c r="B16" s="60">
        <v>6</v>
      </c>
      <c r="C16" s="60">
        <v>5</v>
      </c>
      <c r="D16" s="60">
        <v>5</v>
      </c>
      <c r="E16" s="60">
        <v>5</v>
      </c>
      <c r="F16" s="60">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51" t="e">
        <f>IF(G16&gt;0,DT!AC16*I16+DT!AD16*J16+DT!AE16*K16+DT!AF16*L16+DT!AG16*M16+DT!AH16*N16,"")</f>
        <v>#VALUE!</v>
      </c>
      <c r="P16" s="14"/>
    </row>
    <row r="17" spans="1:16">
      <c r="A17" s="60">
        <v>7</v>
      </c>
      <c r="B17" s="60">
        <v>7</v>
      </c>
      <c r="C17" s="60">
        <v>7</v>
      </c>
      <c r="D17" s="60">
        <v>7</v>
      </c>
      <c r="E17" s="60">
        <v>6</v>
      </c>
      <c r="F17" s="60">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51" t="e">
        <f>IF(G17&gt;0,DT!AC17*I17+DT!AD17*J17+DT!AE17*K17+DT!AF17*L17+DT!AG17*M17+DT!AH17*N17,"")</f>
        <v>#VALUE!</v>
      </c>
      <c r="P17" s="14"/>
    </row>
    <row r="18" spans="1:16">
      <c r="A18" s="60">
        <v>7</v>
      </c>
      <c r="B18" s="60">
        <v>7</v>
      </c>
      <c r="C18" s="60">
        <v>7</v>
      </c>
      <c r="D18" s="60">
        <v>7</v>
      </c>
      <c r="E18" s="60">
        <v>1</v>
      </c>
      <c r="F18" s="60">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51" t="e">
        <f>IF(G18&gt;0,DT!AC18*I18+DT!AD18*J18+DT!AE18*K18+DT!AF18*L18+DT!AG18*M18+DT!AH18*N18,"")</f>
        <v>#VALUE!</v>
      </c>
      <c r="P18" s="14"/>
    </row>
    <row r="19" spans="1:16">
      <c r="A19" s="60">
        <v>6</v>
      </c>
      <c r="B19" s="60">
        <v>7</v>
      </c>
      <c r="C19" s="60">
        <v>7</v>
      </c>
      <c r="D19" s="60">
        <v>7</v>
      </c>
      <c r="E19" s="60">
        <v>7</v>
      </c>
      <c r="F19" s="60">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51" t="e">
        <f>IF(G19&gt;0,DT!AC19*I19+DT!AD19*J19+DT!AE19*K19+DT!AF19*L19+DT!AG19*M19+DT!AH19*N19,"")</f>
        <v>#VALUE!</v>
      </c>
      <c r="P19" s="14"/>
    </row>
    <row r="20" spans="1:16">
      <c r="A20" s="60">
        <v>2</v>
      </c>
      <c r="B20" s="60">
        <v>6</v>
      </c>
      <c r="C20" s="60">
        <v>6</v>
      </c>
      <c r="D20" s="60">
        <v>7</v>
      </c>
      <c r="E20" s="60">
        <v>4</v>
      </c>
      <c r="F20" s="60">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51" t="e">
        <f>IF(G20&gt;0,DT!AC20*I20+DT!AD20*J20+DT!AE20*K20+DT!AF20*L20+DT!AG20*M20+DT!AH20*N20,"")</f>
        <v>#VALUE!</v>
      </c>
      <c r="P20" s="14"/>
    </row>
    <row r="21" spans="1:16">
      <c r="A21" s="60">
        <v>7</v>
      </c>
      <c r="B21" s="60">
        <v>6</v>
      </c>
      <c r="C21" s="60">
        <v>6</v>
      </c>
      <c r="D21" s="60">
        <v>5</v>
      </c>
      <c r="E21" s="60">
        <v>6</v>
      </c>
      <c r="F21" s="60">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51" t="e">
        <f>IF(G21&gt;0,DT!AC21*I21+DT!AD21*J21+DT!AE21*K21+DT!AF21*L21+DT!AG21*M21+DT!AH21*N21,"")</f>
        <v>#VALUE!</v>
      </c>
      <c r="P21" s="14"/>
    </row>
    <row r="22" spans="1:16">
      <c r="A22" s="60">
        <v>6</v>
      </c>
      <c r="B22" s="60">
        <v>6</v>
      </c>
      <c r="C22" s="60">
        <v>7</v>
      </c>
      <c r="D22" s="60">
        <v>7</v>
      </c>
      <c r="E22" s="60">
        <v>6</v>
      </c>
      <c r="F22" s="60">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51" t="e">
        <f>IF(G22&gt;0,DT!AC22*I22+DT!AD22*J22+DT!AE22*K22+DT!AF22*L22+DT!AG22*M22+DT!AH22*N22,"")</f>
        <v>#VALUE!</v>
      </c>
      <c r="P22" s="14"/>
    </row>
    <row r="23" spans="1:16">
      <c r="A23" s="60">
        <v>6</v>
      </c>
      <c r="B23" s="60">
        <v>7</v>
      </c>
      <c r="C23" s="60">
        <v>7</v>
      </c>
      <c r="D23" s="60">
        <v>7</v>
      </c>
      <c r="E23" s="60">
        <v>6</v>
      </c>
      <c r="F23" s="60">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51" t="e">
        <f>IF(G23&gt;0,DT!AC23*I23+DT!AD23*J23+DT!AE23*K23+DT!AF23*L23+DT!AG23*M23+DT!AH23*N23,"")</f>
        <v>#VALUE!</v>
      </c>
      <c r="P23" s="14"/>
    </row>
    <row r="24" spans="1:16">
      <c r="A24" s="60">
        <v>5</v>
      </c>
      <c r="B24" s="60">
        <v>6</v>
      </c>
      <c r="C24" s="60">
        <v>6</v>
      </c>
      <c r="D24" s="60">
        <v>5</v>
      </c>
      <c r="E24" s="60">
        <v>6</v>
      </c>
      <c r="F24" s="60">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51" t="e">
        <f>IF(G24&gt;0,DT!AC24*I24+DT!AD24*J24+DT!AE24*K24+DT!AF24*L24+DT!AG24*M24+DT!AH24*N24,"")</f>
        <v>#VALUE!</v>
      </c>
      <c r="P24" s="14"/>
    </row>
    <row r="25" spans="1:16">
      <c r="A25" s="60">
        <v>6</v>
      </c>
      <c r="B25" s="60">
        <v>7</v>
      </c>
      <c r="C25" s="60">
        <v>6</v>
      </c>
      <c r="D25" s="60">
        <v>6</v>
      </c>
      <c r="E25" s="60">
        <v>6</v>
      </c>
      <c r="F25" s="60">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51" t="e">
        <f>IF(G25&gt;0,DT!AC25*I25+DT!AD25*J25+DT!AE25*K25+DT!AF25*L25+DT!AG25*M25+DT!AH25*N25,"")</f>
        <v>#VALUE!</v>
      </c>
      <c r="P25" s="14"/>
    </row>
    <row r="26" spans="1:16">
      <c r="A26" s="60">
        <v>6</v>
      </c>
      <c r="B26" s="60">
        <v>6</v>
      </c>
      <c r="C26" s="60">
        <v>5</v>
      </c>
      <c r="D26" s="60">
        <v>7</v>
      </c>
      <c r="E26" s="60">
        <v>5</v>
      </c>
      <c r="F26" s="60">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51" t="e">
        <f>IF(G26&gt;0,DT!AC26*I26+DT!AD26*J26+DT!AE26*K26+DT!AF26*L26+DT!AG26*M26+DT!AH26*N26,"")</f>
        <v>#VALUE!</v>
      </c>
      <c r="P26" s="14"/>
    </row>
    <row r="27" spans="1:16">
      <c r="A27" s="60">
        <v>6</v>
      </c>
      <c r="B27" s="60">
        <v>6</v>
      </c>
      <c r="C27" s="60">
        <v>7</v>
      </c>
      <c r="D27" s="60">
        <v>7</v>
      </c>
      <c r="E27" s="60">
        <v>5</v>
      </c>
      <c r="F27" s="60">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51" t="e">
        <f>IF(G27&gt;0,DT!AC27*I27+DT!AD27*J27+DT!AE27*K27+DT!AF27*L27+DT!AG27*M27+DT!AH27*N27,"")</f>
        <v>#VALUE!</v>
      </c>
      <c r="P27" s="14"/>
    </row>
    <row r="28" spans="1:16">
      <c r="A28" s="60">
        <v>6</v>
      </c>
      <c r="B28" s="60">
        <v>6</v>
      </c>
      <c r="C28" s="60">
        <v>6</v>
      </c>
      <c r="D28" s="60">
        <v>7</v>
      </c>
      <c r="E28" s="60">
        <v>7</v>
      </c>
      <c r="F28" s="60">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51" t="e">
        <f>IF(G28&gt;0,DT!AC28*I28+DT!AD28*J28+DT!AE28*K28+DT!AF28*L28+DT!AG28*M28+DT!AH28*N28,"")</f>
        <v>#VALUE!</v>
      </c>
      <c r="P28" s="14"/>
    </row>
    <row r="29" spans="1:16">
      <c r="A29" s="60">
        <v>5</v>
      </c>
      <c r="B29" s="60">
        <v>5</v>
      </c>
      <c r="C29" s="60">
        <v>6</v>
      </c>
      <c r="D29" s="60">
        <v>6</v>
      </c>
      <c r="E29" s="60">
        <v>5</v>
      </c>
      <c r="F29" s="60">
        <v>5</v>
      </c>
      <c r="G29" s="1">
        <f t="shared" si="7"/>
        <v>32</v>
      </c>
      <c r="I29" s="6">
        <f t="shared" si="0"/>
        <v>0.15625</v>
      </c>
      <c r="J29" s="6">
        <f t="shared" si="1"/>
        <v>0.15625</v>
      </c>
      <c r="K29" s="6">
        <f t="shared" si="2"/>
        <v>0.1875</v>
      </c>
      <c r="L29" s="6">
        <f t="shared" si="3"/>
        <v>0.1875</v>
      </c>
      <c r="M29" s="6">
        <f t="shared" si="4"/>
        <v>0.15625</v>
      </c>
      <c r="N29" s="6">
        <f t="shared" si="5"/>
        <v>0.15625</v>
      </c>
      <c r="O29" s="51" t="e">
        <f>IF(G29&gt;0,DT!AC29*I29+DT!AD29*J29+DT!AE29*K29+DT!AF29*L29+DT!AG29*M29+DT!AH29*N29,"")</f>
        <v>#VALUE!</v>
      </c>
      <c r="P29" s="14"/>
    </row>
    <row r="30" spans="1:16">
      <c r="A30" s="60">
        <v>5</v>
      </c>
      <c r="B30" s="60">
        <v>1</v>
      </c>
      <c r="C30" s="60">
        <v>7</v>
      </c>
      <c r="D30" s="60">
        <v>7</v>
      </c>
      <c r="E30" s="60">
        <v>2</v>
      </c>
      <c r="F30" s="60">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51" t="e">
        <f>IF(G30&gt;0,DT!AC30*I30+DT!AD30*J30+DT!AE30*K30+DT!AF30*L30+DT!AG30*M30+DT!AH30*N30,"")</f>
        <v>#VALUE!</v>
      </c>
      <c r="P30" s="14"/>
    </row>
    <row r="31" spans="1:16">
      <c r="A31" s="60">
        <v>7</v>
      </c>
      <c r="B31" s="60">
        <v>5</v>
      </c>
      <c r="C31" s="60">
        <v>7</v>
      </c>
      <c r="D31" s="60">
        <v>7</v>
      </c>
      <c r="E31" s="60">
        <v>7</v>
      </c>
      <c r="F31" s="60">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51" t="e">
        <f>IF(G31&gt;0,DT!AC31*I31+DT!AD31*J31+DT!AE31*K31+DT!AF31*L31+DT!AG31*M31+DT!AH31*N31,"")</f>
        <v>#VALUE!</v>
      </c>
      <c r="P31" s="14"/>
    </row>
    <row r="32" spans="1:16">
      <c r="A32" s="60">
        <v>7</v>
      </c>
      <c r="B32" s="60">
        <v>7</v>
      </c>
      <c r="C32" s="60">
        <v>7</v>
      </c>
      <c r="D32" s="60">
        <v>5</v>
      </c>
      <c r="E32" s="60">
        <v>7</v>
      </c>
      <c r="F32" s="60">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51" t="e">
        <f>IF(G32&gt;0,DT!AC32*I32+DT!AD32*J32+DT!AE32*K32+DT!AF32*L32+DT!AG32*M32+DT!AH32*N32,"")</f>
        <v>#VALUE!</v>
      </c>
      <c r="P32" s="14"/>
    </row>
    <row r="33" spans="1:16">
      <c r="A33" s="60">
        <v>6</v>
      </c>
      <c r="B33" s="60">
        <v>7</v>
      </c>
      <c r="C33" s="60">
        <v>7</v>
      </c>
      <c r="D33" s="60">
        <v>7</v>
      </c>
      <c r="E33" s="60">
        <v>6</v>
      </c>
      <c r="F33" s="60">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51" t="e">
        <f>IF(G33&gt;0,DT!AC33*I33+DT!AD33*J33+DT!AE33*K33+DT!AF33*L33+DT!AG33*M33+DT!AH33*N33,"")</f>
        <v>#VALUE!</v>
      </c>
      <c r="P33" s="14"/>
    </row>
    <row r="34" spans="1:16">
      <c r="A34" s="60">
        <v>6</v>
      </c>
      <c r="B34" s="60">
        <v>6</v>
      </c>
      <c r="C34" s="60">
        <v>6</v>
      </c>
      <c r="D34" s="60">
        <v>7</v>
      </c>
      <c r="E34" s="60">
        <v>6</v>
      </c>
      <c r="F34" s="60">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51" t="e">
        <f>IF(G34&gt;0,DT!AC34*I34+DT!AD34*J34+DT!AE34*K34+DT!AF34*L34+DT!AG34*M34+DT!AH34*N34,"")</f>
        <v>#VALUE!</v>
      </c>
      <c r="P34" s="14"/>
    </row>
    <row r="35" spans="1:16">
      <c r="A35" s="60">
        <v>7</v>
      </c>
      <c r="B35" s="60">
        <v>5</v>
      </c>
      <c r="C35" s="60">
        <v>6</v>
      </c>
      <c r="D35" s="60">
        <v>5</v>
      </c>
      <c r="E35" s="60">
        <v>4</v>
      </c>
      <c r="F35" s="60">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51" t="e">
        <f>IF(G35&gt;0,DT!AC35*I35+DT!AD35*J35+DT!AE35*K35+DT!AF35*L35+DT!AG35*M35+DT!AH35*N35,"")</f>
        <v>#VALUE!</v>
      </c>
      <c r="P35" s="14"/>
    </row>
    <row r="36" spans="1:16">
      <c r="A36" s="60">
        <v>7</v>
      </c>
      <c r="B36" s="60">
        <v>7</v>
      </c>
      <c r="C36" s="60">
        <v>7</v>
      </c>
      <c r="D36" s="60">
        <v>7</v>
      </c>
      <c r="E36" s="60">
        <v>7</v>
      </c>
      <c r="F36" s="60">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51" t="e">
        <f>IF(G36&gt;0,DT!AC36*I36+DT!AD36*J36+DT!AE36*K36+DT!AF36*L36+DT!AG36*M36+DT!AH36*N36,"")</f>
        <v>#VALUE!</v>
      </c>
      <c r="P36" s="14"/>
    </row>
    <row r="37" spans="1:16">
      <c r="A37" s="60">
        <v>7</v>
      </c>
      <c r="B37" s="60">
        <v>7</v>
      </c>
      <c r="C37" s="60">
        <v>7</v>
      </c>
      <c r="D37" s="60">
        <v>7</v>
      </c>
      <c r="E37" s="60">
        <v>7</v>
      </c>
      <c r="F37" s="60">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51" t="e">
        <f>IF(G37&gt;0,DT!AC37*I37+DT!AD37*J37+DT!AE37*K37+DT!AF37*L37+DT!AG37*M37+DT!AH37*N37,"")</f>
        <v>#VALUE!</v>
      </c>
      <c r="P37" s="14"/>
    </row>
    <row r="38" spans="1:16">
      <c r="A38" s="60">
        <v>6</v>
      </c>
      <c r="B38" s="60">
        <v>7</v>
      </c>
      <c r="C38" s="60">
        <v>7</v>
      </c>
      <c r="D38" s="60">
        <v>7</v>
      </c>
      <c r="E38" s="60">
        <v>5</v>
      </c>
      <c r="F38" s="60">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51" t="e">
        <f>IF(G38&gt;0,DT!AC38*I38+DT!AD38*J38+DT!AE38*K38+DT!AF38*L38+DT!AG38*M38+DT!AH38*N38,"")</f>
        <v>#VALUE!</v>
      </c>
      <c r="P38" s="14"/>
    </row>
    <row r="39" spans="1:16">
      <c r="A39" s="60">
        <v>6</v>
      </c>
      <c r="B39" s="60">
        <v>7</v>
      </c>
      <c r="C39" s="60">
        <v>7</v>
      </c>
      <c r="D39" s="60">
        <v>7</v>
      </c>
      <c r="E39" s="60">
        <v>7</v>
      </c>
      <c r="F39" s="60">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51" t="e">
        <f>IF(G39&gt;0,DT!AC39*I39+DT!AD39*J39+DT!AE39*K39+DT!AF39*L39+DT!AG39*M39+DT!AH39*N39,"")</f>
        <v>#VALUE!</v>
      </c>
      <c r="P39" s="14"/>
    </row>
    <row r="40" spans="1:16">
      <c r="A40" s="60">
        <v>6</v>
      </c>
      <c r="B40" s="60">
        <v>6</v>
      </c>
      <c r="C40" s="60">
        <v>7</v>
      </c>
      <c r="D40" s="60">
        <v>7</v>
      </c>
      <c r="E40" s="60">
        <v>5</v>
      </c>
      <c r="F40" s="60">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51" t="e">
        <f>IF(G40&gt;0,DT!AC40*I40+DT!AD40*J40+DT!AE40*K40+DT!AF40*L40+DT!AG40*M40+DT!AH40*N40,"")</f>
        <v>#VALUE!</v>
      </c>
      <c r="P40" s="14"/>
    </row>
    <row r="41" spans="1:16">
      <c r="A41" s="60">
        <v>5</v>
      </c>
      <c r="B41" s="60">
        <v>5</v>
      </c>
      <c r="C41" s="60">
        <v>7</v>
      </c>
      <c r="D41" s="60">
        <v>7</v>
      </c>
      <c r="E41" s="60">
        <v>5</v>
      </c>
      <c r="F41" s="60">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51" t="e">
        <f>IF(G41&gt;0,DT!AC41*I41+DT!AD41*J41+DT!AE41*K41+DT!AF41*L41+DT!AG41*M41+DT!AH41*N41,"")</f>
        <v>#VALUE!</v>
      </c>
      <c r="P41" s="14"/>
    </row>
    <row r="42" spans="1:16">
      <c r="A42" s="60">
        <v>7</v>
      </c>
      <c r="B42" s="60">
        <v>7</v>
      </c>
      <c r="C42" s="60">
        <v>7</v>
      </c>
      <c r="D42" s="60">
        <v>7</v>
      </c>
      <c r="E42" s="60">
        <v>7</v>
      </c>
      <c r="F42" s="60">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51" t="e">
        <f>IF(G42&gt;0,DT!AC42*I42+DT!AD42*J42+DT!AE42*K42+DT!AF42*L42+DT!AG42*M42+DT!AH42*N42,"")</f>
        <v>#VALUE!</v>
      </c>
      <c r="P42" s="14"/>
    </row>
    <row r="43" spans="1:16">
      <c r="A43" s="60">
        <v>5</v>
      </c>
      <c r="B43" s="60">
        <v>6</v>
      </c>
      <c r="C43" s="60">
        <v>6</v>
      </c>
      <c r="D43" s="60">
        <v>6</v>
      </c>
      <c r="E43" s="60">
        <v>6</v>
      </c>
      <c r="F43" s="60">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51" t="e">
        <f>IF(G43&gt;0,DT!AC43*I43+DT!AD43*J43+DT!AE43*K43+DT!AF43*L43+DT!AG43*M43+DT!AH43*N43,"")</f>
        <v>#VALUE!</v>
      </c>
      <c r="P43" s="14"/>
    </row>
    <row r="44" spans="1:16">
      <c r="A44" s="60">
        <v>5</v>
      </c>
      <c r="B44" s="60">
        <v>5</v>
      </c>
      <c r="C44" s="60">
        <v>5</v>
      </c>
      <c r="D44" s="60">
        <v>5</v>
      </c>
      <c r="E44" s="60">
        <v>5</v>
      </c>
      <c r="F44" s="60">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51" t="e">
        <f>IF(G44&gt;0,DT!AC44*I44+DT!AD44*J44+DT!AE44*K44+DT!AF44*L44+DT!AG44*M44+DT!AH44*N44,"")</f>
        <v>#VALUE!</v>
      </c>
      <c r="P44" s="14"/>
    </row>
    <row r="45" spans="1:16">
      <c r="A45" s="60">
        <v>7</v>
      </c>
      <c r="B45" s="60">
        <v>7</v>
      </c>
      <c r="C45" s="60">
        <v>7</v>
      </c>
      <c r="D45" s="60">
        <v>7</v>
      </c>
      <c r="E45" s="60">
        <v>7</v>
      </c>
      <c r="F45" s="60">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51" t="e">
        <f>IF(G45&gt;0,DT!AC45*I45+DT!AD45*J45+DT!AE45*K45+DT!AF45*L45+DT!AG45*M45+DT!AH45*N45,"")</f>
        <v>#VALUE!</v>
      </c>
      <c r="P45" s="14"/>
    </row>
    <row r="46" spans="1:16">
      <c r="A46" s="60">
        <v>7</v>
      </c>
      <c r="B46" s="60">
        <v>6</v>
      </c>
      <c r="C46" s="60">
        <v>7</v>
      </c>
      <c r="D46" s="60">
        <v>5</v>
      </c>
      <c r="E46" s="60">
        <v>6</v>
      </c>
      <c r="F46" s="60">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51" t="e">
        <f>IF(G46&gt;0,DT!AC46*I46+DT!AD46*J46+DT!AE46*K46+DT!AF46*L46+DT!AG46*M46+DT!AH46*N46,"")</f>
        <v>#VALUE!</v>
      </c>
      <c r="P46" s="14"/>
    </row>
    <row r="47" spans="1:16">
      <c r="A47" s="60">
        <v>7</v>
      </c>
      <c r="B47" s="60">
        <v>7</v>
      </c>
      <c r="C47" s="60">
        <v>7</v>
      </c>
      <c r="D47" s="60">
        <v>7</v>
      </c>
      <c r="E47" s="60">
        <v>7</v>
      </c>
      <c r="F47" s="60">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51" t="e">
        <f>IF(G47&gt;0,DT!AC47*I47+DT!AD47*J47+DT!AE47*K47+DT!AF47*L47+DT!AG47*M47+DT!AH47*N47,"")</f>
        <v>#VALUE!</v>
      </c>
      <c r="P47" s="14"/>
    </row>
    <row r="48" spans="1:16">
      <c r="A48" s="60">
        <v>7</v>
      </c>
      <c r="B48" s="60">
        <v>7</v>
      </c>
      <c r="C48" s="60">
        <v>7</v>
      </c>
      <c r="D48" s="60">
        <v>7</v>
      </c>
      <c r="E48" s="60">
        <v>7</v>
      </c>
      <c r="F48" s="60">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51" t="e">
        <f>IF(G48&gt;0,DT!AC48*I48+DT!AD48*J48+DT!AE48*K48+DT!AF48*L48+DT!AG48*M48+DT!AH48*N48,"")</f>
        <v>#VALUE!</v>
      </c>
      <c r="P48" s="14"/>
    </row>
    <row r="49" spans="1:16">
      <c r="A49" s="60">
        <v>7</v>
      </c>
      <c r="B49" s="60">
        <v>6</v>
      </c>
      <c r="C49" s="60">
        <v>6</v>
      </c>
      <c r="D49" s="60">
        <v>6</v>
      </c>
      <c r="E49" s="60">
        <v>5</v>
      </c>
      <c r="F49" s="60">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51" t="e">
        <f>IF(G49&gt;0,DT!AC49*I49+DT!AD49*J49+DT!AE49*K49+DT!AF49*L49+DT!AG49*M49+DT!AH49*N49,"")</f>
        <v>#VALUE!</v>
      </c>
      <c r="P49" s="14"/>
    </row>
    <row r="50" spans="1:16">
      <c r="A50" s="60">
        <v>6</v>
      </c>
      <c r="B50" s="60">
        <v>7</v>
      </c>
      <c r="C50" s="60">
        <v>7</v>
      </c>
      <c r="D50" s="60">
        <v>6</v>
      </c>
      <c r="E50" s="60">
        <v>6</v>
      </c>
      <c r="F50" s="60">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51" t="e">
        <f>IF(G50&gt;0,DT!AC50*I50+DT!AD50*J50+DT!AE50*K50+DT!AF50*L50+DT!AG50*M50+DT!AH50*N50,"")</f>
        <v>#VALUE!</v>
      </c>
      <c r="P50" s="14"/>
    </row>
    <row r="51" spans="1:16">
      <c r="A51" s="60">
        <v>5</v>
      </c>
      <c r="B51" s="60">
        <v>7</v>
      </c>
      <c r="C51" s="60">
        <v>6</v>
      </c>
      <c r="D51" s="60">
        <v>7</v>
      </c>
      <c r="E51" s="60">
        <v>4</v>
      </c>
      <c r="F51" s="60">
        <v>3</v>
      </c>
      <c r="G51" s="1">
        <f t="shared" si="7"/>
        <v>32</v>
      </c>
      <c r="I51" s="6">
        <f>IF(G51&gt;0,A51/G51,"")</f>
        <v>0.15625</v>
      </c>
      <c r="J51" s="6">
        <f>IF(G51&gt;0,B51/G51,"")</f>
        <v>0.21875</v>
      </c>
      <c r="K51" s="6">
        <f>IF(G51&gt;0,C51/G51,"")</f>
        <v>0.1875</v>
      </c>
      <c r="L51" s="6">
        <f>IF(G51&gt;0,D51/G51,"")</f>
        <v>0.21875</v>
      </c>
      <c r="M51" s="6">
        <f>IF(G51&gt;0,E51/G51,"")</f>
        <v>0.125</v>
      </c>
      <c r="N51" s="6">
        <f>IF(G51&gt;0,F51/G51,"")</f>
        <v>9.375E-2</v>
      </c>
      <c r="O51" s="51" t="e">
        <f>IF(G51&gt;0,DT!AC51*I51+DT!AD51*J51+DT!AE51*K51+DT!AF51*L51+DT!AG51*M51+DT!AH51*N51,"")</f>
        <v>#VALUE!</v>
      </c>
      <c r="P51" s="14"/>
    </row>
    <row r="52" spans="1:16">
      <c r="A52" s="60">
        <v>6</v>
      </c>
      <c r="B52" s="60">
        <v>7</v>
      </c>
      <c r="C52" s="60">
        <v>7</v>
      </c>
      <c r="D52" s="60">
        <v>6</v>
      </c>
      <c r="E52" s="60">
        <v>7</v>
      </c>
      <c r="F52" s="60">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51" t="e">
        <f>IF(G52&gt;0,DT!AC52*I52+DT!AD52*J52+DT!AE52*K52+DT!AF52*L52+DT!AG52*M52+DT!AH52*N52,"")</f>
        <v>#VALUE!</v>
      </c>
      <c r="P52" s="14"/>
    </row>
    <row r="53" spans="1:16">
      <c r="A53" s="60">
        <v>4</v>
      </c>
      <c r="B53" s="60">
        <v>4</v>
      </c>
      <c r="C53" s="60">
        <v>4</v>
      </c>
      <c r="D53" s="60">
        <v>5</v>
      </c>
      <c r="E53" s="60">
        <v>5</v>
      </c>
      <c r="F53" s="60">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51" t="e">
        <f>IF(G53&gt;0,DT!AC53*I53+DT!AD53*J53+DT!AE53*K53+DT!AF53*L53+DT!AG53*M53+DT!AH53*N53,"")</f>
        <v>#VALUE!</v>
      </c>
      <c r="P53" s="14"/>
    </row>
    <row r="54" spans="1:16">
      <c r="A54" s="60">
        <v>4</v>
      </c>
      <c r="B54" s="60">
        <v>5</v>
      </c>
      <c r="C54" s="60">
        <v>3</v>
      </c>
      <c r="D54" s="60">
        <v>5</v>
      </c>
      <c r="E54" s="60">
        <v>4</v>
      </c>
      <c r="F54" s="60">
        <v>4</v>
      </c>
      <c r="G54" s="1">
        <f t="shared" si="7"/>
        <v>25</v>
      </c>
      <c r="I54" s="6">
        <f t="shared" si="10"/>
        <v>0.16</v>
      </c>
      <c r="J54" s="6">
        <f t="shared" si="11"/>
        <v>0.2</v>
      </c>
      <c r="K54" s="6">
        <f t="shared" si="12"/>
        <v>0.12</v>
      </c>
      <c r="L54" s="6">
        <f t="shared" si="13"/>
        <v>0.2</v>
      </c>
      <c r="M54" s="6">
        <f t="shared" si="14"/>
        <v>0.16</v>
      </c>
      <c r="N54" s="6">
        <f t="shared" si="15"/>
        <v>0.16</v>
      </c>
      <c r="O54" s="51" t="e">
        <f>IF(G54&gt;0,DT!AC54*I54+DT!AD54*J54+DT!AE54*K54+DT!AF54*L54+DT!AG54*M54+DT!AH54*N54,"")</f>
        <v>#VALUE!</v>
      </c>
      <c r="P54" s="14"/>
    </row>
    <row r="55" spans="1:16">
      <c r="A55" s="60">
        <v>6</v>
      </c>
      <c r="B55" s="60">
        <v>6</v>
      </c>
      <c r="C55" s="60">
        <v>7</v>
      </c>
      <c r="D55" s="60">
        <v>6</v>
      </c>
      <c r="E55" s="60">
        <v>6</v>
      </c>
      <c r="F55" s="60">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51" t="e">
        <f>IF(G55&gt;0,DT!AC55*I55+DT!AD55*J55+DT!AE55*K55+DT!AF55*L55+DT!AG55*M55+DT!AH55*N55,"")</f>
        <v>#VALUE!</v>
      </c>
      <c r="P55" s="14"/>
    </row>
    <row r="56" spans="1:16">
      <c r="A56" s="60">
        <v>7</v>
      </c>
      <c r="B56" s="60">
        <v>7</v>
      </c>
      <c r="C56" s="60">
        <v>7</v>
      </c>
      <c r="D56" s="60">
        <v>6</v>
      </c>
      <c r="E56" s="60">
        <v>7</v>
      </c>
      <c r="F56" s="60">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51" t="e">
        <f>IF(G56&gt;0,DT!AC56*I56+DT!AD56*J56+DT!AE56*K56+DT!AF56*L56+DT!AG56*M56+DT!AH56*N56,"")</f>
        <v>#VALUE!</v>
      </c>
      <c r="P56" s="14"/>
    </row>
    <row r="57" spans="1:16">
      <c r="A57" s="60">
        <v>6</v>
      </c>
      <c r="B57" s="60">
        <v>7</v>
      </c>
      <c r="C57" s="60">
        <v>7</v>
      </c>
      <c r="D57" s="60">
        <v>7</v>
      </c>
      <c r="E57" s="60">
        <v>6</v>
      </c>
      <c r="F57" s="60">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51" t="e">
        <f>IF(G57&gt;0,DT!AC57*I57+DT!AD57*J57+DT!AE57*K57+DT!AF57*L57+DT!AG57*M57+DT!AH57*N57,"")</f>
        <v>#VALUE!</v>
      </c>
      <c r="P57" s="14"/>
    </row>
    <row r="58" spans="1:16">
      <c r="A58" s="60">
        <v>7</v>
      </c>
      <c r="B58" s="60">
        <v>7</v>
      </c>
      <c r="C58" s="60">
        <v>7</v>
      </c>
      <c r="D58" s="60">
        <v>7</v>
      </c>
      <c r="E58" s="60">
        <v>7</v>
      </c>
      <c r="F58" s="60">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51" t="e">
        <f>IF(G58&gt;0,DT!AC58*I58+DT!AD58*J58+DT!AE58*K58+DT!AF58*L58+DT!AG58*M58+DT!AH58*N58,"")</f>
        <v>#VALUE!</v>
      </c>
      <c r="P58" s="14"/>
    </row>
    <row r="59" spans="1:16">
      <c r="A59" s="60">
        <v>6</v>
      </c>
      <c r="B59" s="60">
        <v>7</v>
      </c>
      <c r="C59" s="60">
        <v>7</v>
      </c>
      <c r="D59" s="60">
        <v>6</v>
      </c>
      <c r="E59" s="60">
        <v>4</v>
      </c>
      <c r="F59" s="60">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51" t="e">
        <f>IF(G59&gt;0,DT!AC59*I59+DT!AD59*J59+DT!AE59*K59+DT!AF59*L59+DT!AG59*M59+DT!AH59*N59,"")</f>
        <v>#VALUE!</v>
      </c>
      <c r="P59" s="14"/>
    </row>
    <row r="60" spans="1:16">
      <c r="A60" s="60">
        <v>6</v>
      </c>
      <c r="B60" s="60">
        <v>7</v>
      </c>
      <c r="C60" s="60">
        <v>6</v>
      </c>
      <c r="D60" s="60">
        <v>7</v>
      </c>
      <c r="E60" s="60">
        <v>5</v>
      </c>
      <c r="F60" s="60">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51" t="e">
        <f>IF(G60&gt;0,DT!AC60*I60+DT!AD60*J60+DT!AE60*K60+DT!AF60*L60+DT!AG60*M60+DT!AH60*N60,"")</f>
        <v>#VALUE!</v>
      </c>
      <c r="P60" s="14"/>
    </row>
    <row r="61" spans="1:16">
      <c r="A61" s="60">
        <v>6</v>
      </c>
      <c r="B61" s="60">
        <v>6</v>
      </c>
      <c r="C61" s="60">
        <v>4</v>
      </c>
      <c r="D61" s="60">
        <v>7</v>
      </c>
      <c r="E61" s="60">
        <v>5</v>
      </c>
      <c r="F61" s="60">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51" t="e">
        <f>IF(G61&gt;0,DT!AC61*I61+DT!AD61*J61+DT!AE61*K61+DT!AF61*L61+DT!AG61*M61+DT!AH61*N61,"")</f>
        <v>#VALUE!</v>
      </c>
      <c r="P61" s="14"/>
    </row>
    <row r="62" spans="1:16">
      <c r="A62" s="60">
        <v>7</v>
      </c>
      <c r="B62" s="60">
        <v>7</v>
      </c>
      <c r="C62" s="60">
        <v>7</v>
      </c>
      <c r="D62" s="60">
        <v>7</v>
      </c>
      <c r="E62" s="60">
        <v>7</v>
      </c>
      <c r="F62" s="60">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51" t="e">
        <f>IF(G62&gt;0,DT!AC62*I62+DT!AD62*J62+DT!AE62*K62+DT!AF62*L62+DT!AG62*M62+DT!AH62*N62,"")</f>
        <v>#VALUE!</v>
      </c>
      <c r="P62" s="14"/>
    </row>
    <row r="63" spans="1:16">
      <c r="A63" s="60">
        <v>7</v>
      </c>
      <c r="B63" s="60">
        <v>7</v>
      </c>
      <c r="C63" s="60">
        <v>7</v>
      </c>
      <c r="D63" s="60">
        <v>7</v>
      </c>
      <c r="E63" s="60">
        <v>6</v>
      </c>
      <c r="F63" s="60">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51" t="e">
        <f>IF(G63&gt;0,DT!AC63*I63+DT!AD63*J63+DT!AE63*K63+DT!AF63*L63+DT!AG63*M63+DT!AH63*N63,"")</f>
        <v>#VALUE!</v>
      </c>
      <c r="P63" s="14"/>
    </row>
    <row r="64" spans="1:16">
      <c r="A64" s="60">
        <v>6</v>
      </c>
      <c r="B64" s="60">
        <v>7</v>
      </c>
      <c r="C64" s="60">
        <v>7</v>
      </c>
      <c r="D64" s="60">
        <v>7</v>
      </c>
      <c r="E64" s="60">
        <v>6</v>
      </c>
      <c r="F64" s="60">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51" t="e">
        <f>IF(G64&gt;0,DT!AC64*I64+DT!AD64*J64+DT!AE64*K64+DT!AF64*L64+DT!AG64*M64+DT!AH64*N64,"")</f>
        <v>#VALUE!</v>
      </c>
      <c r="P64" s="14"/>
    </row>
    <row r="65" spans="1:16">
      <c r="A65" s="60">
        <v>6</v>
      </c>
      <c r="B65" s="60">
        <v>7</v>
      </c>
      <c r="C65" s="60">
        <v>7</v>
      </c>
      <c r="D65" s="60">
        <v>7</v>
      </c>
      <c r="E65" s="60">
        <v>5</v>
      </c>
      <c r="F65" s="60">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51" t="e">
        <f>IF(G65&gt;0,DT!AC65*I65+DT!AD65*J65+DT!AE65*K65+DT!AF65*L65+DT!AG65*M65+DT!AH65*N65,"")</f>
        <v>#VALUE!</v>
      </c>
      <c r="P65" s="14"/>
    </row>
    <row r="66" spans="1:16">
      <c r="A66" s="60">
        <v>5</v>
      </c>
      <c r="B66" s="60">
        <v>5</v>
      </c>
      <c r="C66" s="60">
        <v>4</v>
      </c>
      <c r="D66" s="60">
        <v>4</v>
      </c>
      <c r="E66" s="60">
        <v>4</v>
      </c>
      <c r="F66" s="60">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51" t="e">
        <f>IF(G66&gt;0,DT!AC66*I66+DT!AD66*J66+DT!AE66*K66+DT!AF66*L66+DT!AG66*M66+DT!AH66*N66,"")</f>
        <v>#VALUE!</v>
      </c>
      <c r="P66" s="14"/>
    </row>
    <row r="67" spans="1:16">
      <c r="A67" s="60">
        <v>6</v>
      </c>
      <c r="B67" s="60">
        <v>7</v>
      </c>
      <c r="C67" s="60">
        <v>6</v>
      </c>
      <c r="D67" s="60">
        <v>5</v>
      </c>
      <c r="E67" s="60">
        <v>6</v>
      </c>
      <c r="F67" s="60">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51" t="e">
        <f>IF(G67&gt;0,DT!AC67*I67+DT!AD67*J67+DT!AE67*K67+DT!AF67*L67+DT!AG67*M67+DT!AH67*N67,"")</f>
        <v>#VALUE!</v>
      </c>
      <c r="P67" s="14"/>
    </row>
    <row r="68" spans="1:16">
      <c r="A68" s="60">
        <v>4</v>
      </c>
      <c r="B68" s="60">
        <v>7</v>
      </c>
      <c r="C68" s="60">
        <v>7</v>
      </c>
      <c r="D68" s="60">
        <v>7</v>
      </c>
      <c r="E68" s="60">
        <v>6</v>
      </c>
      <c r="F68" s="60">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51" t="e">
        <f>IF(G68&gt;0,DT!AC68*I68+DT!AD68*J68+DT!AE68*K68+DT!AF68*L68+DT!AG68*M68+DT!AH68*N68,"")</f>
        <v>#VALUE!</v>
      </c>
      <c r="P68" s="14"/>
    </row>
    <row r="69" spans="1:16">
      <c r="A69" s="60">
        <v>4</v>
      </c>
      <c r="B69" s="60">
        <v>7</v>
      </c>
      <c r="C69" s="60">
        <v>7</v>
      </c>
      <c r="D69" s="60">
        <v>6</v>
      </c>
      <c r="E69" s="60">
        <v>4</v>
      </c>
      <c r="F69" s="60">
        <v>4</v>
      </c>
      <c r="G69" s="1">
        <f t="shared" ref="G69:G132" si="16">SUM(A69:F69)</f>
        <v>32</v>
      </c>
      <c r="I69" s="6">
        <f t="shared" si="10"/>
        <v>0.125</v>
      </c>
      <c r="J69" s="6">
        <f t="shared" si="11"/>
        <v>0.21875</v>
      </c>
      <c r="K69" s="6">
        <f t="shared" si="12"/>
        <v>0.21875</v>
      </c>
      <c r="L69" s="6">
        <f t="shared" si="13"/>
        <v>0.1875</v>
      </c>
      <c r="M69" s="6">
        <f t="shared" si="14"/>
        <v>0.125</v>
      </c>
      <c r="N69" s="6">
        <f t="shared" si="15"/>
        <v>0.125</v>
      </c>
      <c r="O69" s="51" t="e">
        <f>IF(G69&gt;0,DT!AC69*I69+DT!AD69*J69+DT!AE69*K69+DT!AF69*L69+DT!AG69*M69+DT!AH69*N69,"")</f>
        <v>#VALUE!</v>
      </c>
      <c r="P69" s="14"/>
    </row>
    <row r="70" spans="1:16">
      <c r="A70" s="60">
        <v>2</v>
      </c>
      <c r="B70" s="60">
        <v>5</v>
      </c>
      <c r="C70" s="60">
        <v>6</v>
      </c>
      <c r="D70" s="60">
        <v>5</v>
      </c>
      <c r="E70" s="60">
        <v>5</v>
      </c>
      <c r="F70" s="60">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51" t="e">
        <f>IF(G70&gt;0,DT!AC70*I70+DT!AD70*J70+DT!AE70*K70+DT!AF70*L70+DT!AG70*M70+DT!AH70*N70,"")</f>
        <v>#VALUE!</v>
      </c>
      <c r="P70" s="14"/>
    </row>
    <row r="71" spans="1:16">
      <c r="A71" s="60">
        <v>3</v>
      </c>
      <c r="B71" s="60">
        <v>7</v>
      </c>
      <c r="C71" s="60">
        <v>7</v>
      </c>
      <c r="D71" s="60">
        <v>7</v>
      </c>
      <c r="E71" s="60">
        <v>1</v>
      </c>
      <c r="F71" s="60">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51" t="e">
        <f>IF(G71&gt;0,DT!AC71*I71+DT!AD71*J71+DT!AE71*K71+DT!AF71*L71+DT!AG71*M71+DT!AH71*N71,"")</f>
        <v>#VALUE!</v>
      </c>
      <c r="P71" s="14"/>
    </row>
    <row r="72" spans="1:16">
      <c r="A72" s="60">
        <v>2</v>
      </c>
      <c r="B72" s="60">
        <v>5</v>
      </c>
      <c r="C72" s="60">
        <v>4</v>
      </c>
      <c r="D72" s="60">
        <v>3</v>
      </c>
      <c r="E72" s="60">
        <v>2</v>
      </c>
      <c r="F72" s="60">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51" t="e">
        <f>IF(G72&gt;0,DT!AC72*I72+DT!AD72*J72+DT!AE72*K72+DT!AF72*L72+DT!AG72*M72+DT!AH72*N72,"")</f>
        <v>#VALUE!</v>
      </c>
      <c r="P72" s="14"/>
    </row>
    <row r="73" spans="1:16">
      <c r="A73" s="60">
        <v>5</v>
      </c>
      <c r="B73" s="60">
        <v>5</v>
      </c>
      <c r="C73" s="60">
        <v>6</v>
      </c>
      <c r="D73" s="60">
        <v>3</v>
      </c>
      <c r="E73" s="60">
        <v>4</v>
      </c>
      <c r="F73" s="60">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51" t="e">
        <f>IF(G73&gt;0,DT!AC73*I73+DT!AD73*J73+DT!AE73*K73+DT!AF73*L73+DT!AG73*M73+DT!AH73*N73,"")</f>
        <v>#VALUE!</v>
      </c>
      <c r="P73" s="14"/>
    </row>
    <row r="74" spans="1:16">
      <c r="A74" s="60">
        <v>6</v>
      </c>
      <c r="B74" s="60">
        <v>6</v>
      </c>
      <c r="C74" s="60">
        <v>7</v>
      </c>
      <c r="D74" s="60">
        <v>7</v>
      </c>
      <c r="E74" s="60">
        <v>6</v>
      </c>
      <c r="F74" s="60">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51" t="e">
        <f>IF(G74&gt;0,DT!AC74*I74+DT!AD74*J74+DT!AE74*K74+DT!AF74*L74+DT!AG74*M74+DT!AH74*N74,"")</f>
        <v>#VALUE!</v>
      </c>
      <c r="P74" s="14"/>
    </row>
    <row r="75" spans="1:16">
      <c r="A75" s="60">
        <v>5</v>
      </c>
      <c r="B75" s="60">
        <v>7</v>
      </c>
      <c r="C75" s="60">
        <v>7</v>
      </c>
      <c r="D75" s="60">
        <v>7</v>
      </c>
      <c r="E75" s="60">
        <v>6</v>
      </c>
      <c r="F75" s="60">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51" t="e">
        <f>IF(G75&gt;0,DT!AC75*I75+DT!AD75*J75+DT!AE75*K75+DT!AF75*L75+DT!AG75*M75+DT!AH75*N75,"")</f>
        <v>#VALUE!</v>
      </c>
      <c r="P75" s="14"/>
    </row>
    <row r="76" spans="1:16">
      <c r="A76" s="60">
        <v>5</v>
      </c>
      <c r="B76" s="60">
        <v>5</v>
      </c>
      <c r="C76" s="60">
        <v>7</v>
      </c>
      <c r="D76" s="60">
        <v>7</v>
      </c>
      <c r="E76" s="60">
        <v>5</v>
      </c>
      <c r="F76" s="60">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51" t="e">
        <f>IF(G76&gt;0,DT!AC76*I76+DT!AD76*J76+DT!AE76*K76+DT!AF76*L76+DT!AG76*M76+DT!AH76*N76,"")</f>
        <v>#VALUE!</v>
      </c>
      <c r="P76" s="14"/>
    </row>
    <row r="77" spans="1:16">
      <c r="A77" s="60">
        <v>7</v>
      </c>
      <c r="B77" s="60">
        <v>6</v>
      </c>
      <c r="C77" s="60">
        <v>7</v>
      </c>
      <c r="D77" s="60">
        <v>6</v>
      </c>
      <c r="E77" s="60">
        <v>6</v>
      </c>
      <c r="F77" s="60">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51" t="e">
        <f>IF(G77&gt;0,DT!AC77*I77+DT!AD77*J77+DT!AE77*K77+DT!AF77*L77+DT!AG77*M77+DT!AH77*N77,"")</f>
        <v>#VALUE!</v>
      </c>
      <c r="P77" s="14"/>
    </row>
    <row r="78" spans="1:16">
      <c r="A78" s="60">
        <v>6</v>
      </c>
      <c r="B78" s="60">
        <v>6</v>
      </c>
      <c r="C78" s="60">
        <v>7</v>
      </c>
      <c r="D78" s="60">
        <v>5</v>
      </c>
      <c r="E78" s="60">
        <v>3</v>
      </c>
      <c r="F78" s="60">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51" t="e">
        <f>IF(G78&gt;0,DT!AC78*I78+DT!AD78*J78+DT!AE78*K78+DT!AF78*L78+DT!AG78*M78+DT!AH78*N78,"")</f>
        <v>#VALUE!</v>
      </c>
      <c r="P78" s="14"/>
    </row>
    <row r="79" spans="1:16">
      <c r="A79" s="60">
        <v>7</v>
      </c>
      <c r="B79" s="60">
        <v>7</v>
      </c>
      <c r="C79" s="60">
        <v>7</v>
      </c>
      <c r="D79" s="60">
        <v>7</v>
      </c>
      <c r="E79" s="60">
        <v>7</v>
      </c>
      <c r="F79" s="60">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51" t="e">
        <f>IF(G79&gt;0,DT!AC79*I79+DT!AD79*J79+DT!AE79*K79+DT!AF79*L79+DT!AG79*M79+DT!AH79*N79,"")</f>
        <v>#VALUE!</v>
      </c>
      <c r="P79" s="14"/>
    </row>
    <row r="80" spans="1:16">
      <c r="A80" s="60">
        <v>5</v>
      </c>
      <c r="B80" s="60">
        <v>6</v>
      </c>
      <c r="C80" s="60">
        <v>7</v>
      </c>
      <c r="D80" s="60">
        <v>5</v>
      </c>
      <c r="E80" s="60">
        <v>5</v>
      </c>
      <c r="F80" s="60">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51" t="e">
        <f>IF(G80&gt;0,DT!AC80*I80+DT!AD80*J80+DT!AE80*K80+DT!AF80*L80+DT!AG80*M80+DT!AH80*N80,"")</f>
        <v>#VALUE!</v>
      </c>
      <c r="P80" s="14"/>
    </row>
    <row r="81" spans="1:16">
      <c r="A81" s="60">
        <v>7</v>
      </c>
      <c r="B81" s="60">
        <v>7</v>
      </c>
      <c r="C81" s="60">
        <v>6</v>
      </c>
      <c r="D81" s="60">
        <v>7</v>
      </c>
      <c r="E81" s="60">
        <v>7</v>
      </c>
      <c r="F81" s="60">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51" t="e">
        <f>IF(G81&gt;0,DT!AC81*I81+DT!AD81*J81+DT!AE81*K81+DT!AF81*L81+DT!AG81*M81+DT!AH81*N81,"")</f>
        <v>#VALUE!</v>
      </c>
      <c r="P81" s="14"/>
    </row>
    <row r="82" spans="1:16">
      <c r="A82" s="60">
        <v>6</v>
      </c>
      <c r="B82" s="60">
        <v>6</v>
      </c>
      <c r="C82" s="60">
        <v>7</v>
      </c>
      <c r="D82" s="60">
        <v>7</v>
      </c>
      <c r="E82" s="60">
        <v>5</v>
      </c>
      <c r="F82" s="60">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51" t="e">
        <f>IF(G82&gt;0,DT!AC82*I82+DT!AD82*J82+DT!AE82*K82+DT!AF82*L82+DT!AG82*M82+DT!AH82*N82,"")</f>
        <v>#VALUE!</v>
      </c>
      <c r="P82" s="14"/>
    </row>
    <row r="83" spans="1:16">
      <c r="A83" s="60">
        <v>5</v>
      </c>
      <c r="B83" s="60">
        <v>4</v>
      </c>
      <c r="C83" s="60">
        <v>6</v>
      </c>
      <c r="D83" s="60">
        <v>6</v>
      </c>
      <c r="E83" s="60">
        <v>4</v>
      </c>
      <c r="F83" s="60">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51" t="e">
        <f>IF(G83&gt;0,DT!AC83*I83+DT!AD83*J83+DT!AE83*K83+DT!AF83*L83+DT!AG83*M83+DT!AH83*N83,"")</f>
        <v>#VALUE!</v>
      </c>
      <c r="P83" s="14"/>
    </row>
    <row r="84" spans="1:16">
      <c r="A84" s="60">
        <v>7</v>
      </c>
      <c r="B84" s="60">
        <v>7</v>
      </c>
      <c r="C84" s="60">
        <v>7</v>
      </c>
      <c r="D84" s="60">
        <v>7</v>
      </c>
      <c r="E84" s="60">
        <v>7</v>
      </c>
      <c r="F84" s="60">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51" t="e">
        <f>IF(G84&gt;0,DT!AC84*I84+DT!AD84*J84+DT!AE84*K84+DT!AF84*L84+DT!AG84*M84+DT!AH84*N84,"")</f>
        <v>#VALUE!</v>
      </c>
      <c r="P84" s="14"/>
    </row>
    <row r="85" spans="1:16">
      <c r="A85" s="60">
        <v>7</v>
      </c>
      <c r="B85" s="60">
        <v>7</v>
      </c>
      <c r="C85" s="60">
        <v>7</v>
      </c>
      <c r="D85" s="60">
        <v>7</v>
      </c>
      <c r="E85" s="60">
        <v>7</v>
      </c>
      <c r="F85" s="60">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51" t="e">
        <f>IF(G85&gt;0,DT!AC85*I85+DT!AD85*J85+DT!AE85*K85+DT!AF85*L85+DT!AG85*M85+DT!AH85*N85,"")</f>
        <v>#VALUE!</v>
      </c>
      <c r="P85" s="14"/>
    </row>
    <row r="86" spans="1:16">
      <c r="A86" s="60">
        <v>7</v>
      </c>
      <c r="B86" s="60">
        <v>6</v>
      </c>
      <c r="C86" s="60">
        <v>6</v>
      </c>
      <c r="D86" s="60">
        <v>7</v>
      </c>
      <c r="E86" s="60">
        <v>5</v>
      </c>
      <c r="F86" s="60">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51" t="e">
        <f>IF(G86&gt;0,DT!AC86*I86+DT!AD86*J86+DT!AE86*K86+DT!AF86*L86+DT!AG86*M86+DT!AH86*N86,"")</f>
        <v>#VALUE!</v>
      </c>
      <c r="P86" s="14"/>
    </row>
    <row r="87" spans="1:16">
      <c r="A87" s="60">
        <v>6</v>
      </c>
      <c r="B87" s="60">
        <v>6</v>
      </c>
      <c r="C87" s="60">
        <v>7</v>
      </c>
      <c r="D87" s="60">
        <v>6</v>
      </c>
      <c r="E87" s="60">
        <v>7</v>
      </c>
      <c r="F87" s="60">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51" t="e">
        <f>IF(G87&gt;0,DT!AC87*I87+DT!AD87*J87+DT!AE87*K87+DT!AF87*L87+DT!AG87*M87+DT!AH87*N87,"")</f>
        <v>#VALUE!</v>
      </c>
      <c r="P87" s="14"/>
    </row>
    <row r="88" spans="1:16">
      <c r="A88" s="60">
        <v>6</v>
      </c>
      <c r="B88" s="60">
        <v>5</v>
      </c>
      <c r="C88" s="60">
        <v>6</v>
      </c>
      <c r="D88" s="60">
        <v>6</v>
      </c>
      <c r="E88" s="60">
        <v>5</v>
      </c>
      <c r="F88" s="60">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51" t="e">
        <f>IF(G88&gt;0,DT!AC88*I88+DT!AD88*J88+DT!AE88*K88+DT!AF88*L88+DT!AG88*M88+DT!AH88*N88,"")</f>
        <v>#VALUE!</v>
      </c>
      <c r="P88" s="14"/>
    </row>
    <row r="89" spans="1:16">
      <c r="A89" s="60">
        <v>7</v>
      </c>
      <c r="B89" s="60">
        <v>7</v>
      </c>
      <c r="C89" s="60">
        <v>7</v>
      </c>
      <c r="D89" s="60">
        <v>7</v>
      </c>
      <c r="E89" s="60">
        <v>7</v>
      </c>
      <c r="F89" s="60">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51" t="e">
        <f>IF(G89&gt;0,DT!AC89*I89+DT!AD89*J89+DT!AE89*K89+DT!AF89*L89+DT!AG89*M89+DT!AH89*N89,"")</f>
        <v>#VALUE!</v>
      </c>
      <c r="P89" s="14"/>
    </row>
    <row r="90" spans="1:16">
      <c r="A90" s="60">
        <v>3</v>
      </c>
      <c r="B90" s="60">
        <v>7</v>
      </c>
      <c r="C90" s="60">
        <v>7</v>
      </c>
      <c r="D90" s="60">
        <v>7</v>
      </c>
      <c r="E90" s="60">
        <v>4</v>
      </c>
      <c r="F90" s="60">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51" t="e">
        <f>IF(G90&gt;0,DT!AC90*I90+DT!AD90*J90+DT!AE90*K90+DT!AF90*L90+DT!AG90*M90+DT!AH90*N90,"")</f>
        <v>#VALUE!</v>
      </c>
      <c r="P90" s="14"/>
    </row>
    <row r="91" spans="1:16">
      <c r="A91" s="60">
        <v>6</v>
      </c>
      <c r="B91" s="60">
        <v>7</v>
      </c>
      <c r="C91" s="60">
        <v>7</v>
      </c>
      <c r="D91" s="60">
        <v>7</v>
      </c>
      <c r="E91" s="60">
        <v>5</v>
      </c>
      <c r="F91" s="60">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51" t="e">
        <f>IF(G91&gt;0,DT!AC91*I91+DT!AD91*J91+DT!AE91*K91+DT!AF91*L91+DT!AG91*M91+DT!AH91*N91,"")</f>
        <v>#VALUE!</v>
      </c>
      <c r="P91" s="14"/>
    </row>
    <row r="92" spans="1:16">
      <c r="A92" s="60">
        <v>7</v>
      </c>
      <c r="B92" s="60">
        <v>7</v>
      </c>
      <c r="C92" s="60">
        <v>7</v>
      </c>
      <c r="D92" s="60">
        <v>7</v>
      </c>
      <c r="E92" s="60">
        <v>5</v>
      </c>
      <c r="F92" s="60">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51" t="e">
        <f>IF(G92&gt;0,DT!AC92*I92+DT!AD92*J92+DT!AE92*K92+DT!AF92*L92+DT!AG92*M92+DT!AH92*N92,"")</f>
        <v>#VALUE!</v>
      </c>
      <c r="P92" s="14"/>
    </row>
    <row r="93" spans="1:16">
      <c r="A93" s="60">
        <v>7</v>
      </c>
      <c r="B93" s="60">
        <v>7</v>
      </c>
      <c r="C93" s="60">
        <v>7</v>
      </c>
      <c r="D93" s="60">
        <v>7</v>
      </c>
      <c r="E93" s="60">
        <v>5</v>
      </c>
      <c r="F93" s="60">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51" t="e">
        <f>IF(G93&gt;0,DT!AC93*I93+DT!AD93*J93+DT!AE93*K93+DT!AF93*L93+DT!AG93*M93+DT!AH93*N93,"")</f>
        <v>#VALUE!</v>
      </c>
      <c r="P93" s="14"/>
    </row>
    <row r="94" spans="1:16">
      <c r="A94" s="60">
        <v>3</v>
      </c>
      <c r="B94" s="60">
        <v>6</v>
      </c>
      <c r="C94" s="60">
        <v>7</v>
      </c>
      <c r="D94" s="60">
        <v>7</v>
      </c>
      <c r="E94" s="60">
        <v>3</v>
      </c>
      <c r="F94" s="60">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51" t="e">
        <f>IF(G94&gt;0,DT!AC94*I94+DT!AD94*J94+DT!AE94*K94+DT!AF94*L94+DT!AG94*M94+DT!AH94*N94,"")</f>
        <v>#VALUE!</v>
      </c>
      <c r="P94" s="14"/>
    </row>
    <row r="95" spans="1:16">
      <c r="A95" s="60">
        <v>7</v>
      </c>
      <c r="B95" s="60">
        <v>7</v>
      </c>
      <c r="C95" s="60">
        <v>7</v>
      </c>
      <c r="D95" s="60">
        <v>7</v>
      </c>
      <c r="E95" s="60">
        <v>7</v>
      </c>
      <c r="F95" s="60">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51" t="e">
        <f>IF(G95&gt;0,DT!AC95*I95+DT!AD95*J95+DT!AE95*K95+DT!AF95*L95+DT!AG95*M95+DT!AH95*N95,"")</f>
        <v>#VALUE!</v>
      </c>
      <c r="P95" s="14"/>
    </row>
    <row r="96" spans="1:16">
      <c r="A96" s="60">
        <v>3</v>
      </c>
      <c r="B96" s="60">
        <v>6</v>
      </c>
      <c r="C96" s="60">
        <v>7</v>
      </c>
      <c r="D96" s="60">
        <v>6</v>
      </c>
      <c r="E96" s="60">
        <v>2</v>
      </c>
      <c r="F96" s="60">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51" t="e">
        <f>IF(G96&gt;0,DT!AC96*I96+DT!AD96*J96+DT!AE96*K96+DT!AF96*L96+DT!AG96*M96+DT!AH96*N96,"")</f>
        <v>#VALUE!</v>
      </c>
      <c r="P96" s="14"/>
    </row>
    <row r="97" spans="1:16">
      <c r="A97" s="60">
        <v>6</v>
      </c>
      <c r="B97" s="60">
        <v>7</v>
      </c>
      <c r="C97" s="60">
        <v>7</v>
      </c>
      <c r="D97" s="60">
        <v>6</v>
      </c>
      <c r="E97" s="60">
        <v>6</v>
      </c>
      <c r="F97" s="60">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51" t="e">
        <f>IF(G97&gt;0,DT!AC97*I97+DT!AD97*J97+DT!AE97*K97+DT!AF97*L97+DT!AG97*M97+DT!AH97*N97,"")</f>
        <v>#VALUE!</v>
      </c>
      <c r="P97" s="14"/>
    </row>
    <row r="98" spans="1:16">
      <c r="A98" s="60">
        <v>7</v>
      </c>
      <c r="B98" s="60">
        <v>7</v>
      </c>
      <c r="C98" s="60">
        <v>7</v>
      </c>
      <c r="D98" s="60">
        <v>7</v>
      </c>
      <c r="E98" s="60">
        <v>4</v>
      </c>
      <c r="F98" s="60">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51" t="e">
        <f>IF(G98&gt;0,DT!AC98*I98+DT!AD98*J98+DT!AE98*K98+DT!AF98*L98+DT!AG98*M98+DT!AH98*N98,"")</f>
        <v>#VALUE!</v>
      </c>
      <c r="P98" s="14"/>
    </row>
    <row r="99" spans="1:16">
      <c r="A99" s="60">
        <v>7</v>
      </c>
      <c r="B99" s="60">
        <v>7</v>
      </c>
      <c r="C99" s="60">
        <v>6</v>
      </c>
      <c r="D99" s="60">
        <v>4</v>
      </c>
      <c r="E99" s="60">
        <v>4</v>
      </c>
      <c r="F99" s="60">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51" t="e">
        <f>IF(G99&gt;0,DT!AC99*I99+DT!AD99*J99+DT!AE99*K99+DT!AF99*L99+DT!AG99*M99+DT!AH99*N99,"")</f>
        <v>#VALUE!</v>
      </c>
      <c r="P99" s="14"/>
    </row>
    <row r="100" spans="1:16">
      <c r="A100" s="60">
        <v>5</v>
      </c>
      <c r="B100" s="60">
        <v>7</v>
      </c>
      <c r="C100" s="60">
        <v>6</v>
      </c>
      <c r="D100" s="60">
        <v>7</v>
      </c>
      <c r="E100" s="60">
        <v>4</v>
      </c>
      <c r="F100" s="60">
        <v>3</v>
      </c>
      <c r="G100" s="1">
        <f t="shared" si="16"/>
        <v>32</v>
      </c>
      <c r="I100" s="6">
        <f t="shared" si="10"/>
        <v>0.15625</v>
      </c>
      <c r="J100" s="6">
        <f t="shared" si="11"/>
        <v>0.21875</v>
      </c>
      <c r="K100" s="6">
        <f t="shared" si="12"/>
        <v>0.1875</v>
      </c>
      <c r="L100" s="6">
        <f t="shared" si="13"/>
        <v>0.21875</v>
      </c>
      <c r="M100" s="6">
        <f t="shared" si="14"/>
        <v>0.125</v>
      </c>
      <c r="N100" s="6">
        <f t="shared" si="15"/>
        <v>9.375E-2</v>
      </c>
      <c r="O100" s="51" t="e">
        <f>IF(G100&gt;0,DT!AC100*I100+DT!AD100*J100+DT!AE100*K100+DT!AF100*L100+DT!AG100*M100+DT!AH100*N100,"")</f>
        <v>#VALUE!</v>
      </c>
      <c r="P100" s="14"/>
    </row>
    <row r="101" spans="1:16">
      <c r="A101" s="60">
        <v>5</v>
      </c>
      <c r="B101" s="60">
        <v>7</v>
      </c>
      <c r="C101" s="60">
        <v>6</v>
      </c>
      <c r="D101" s="60">
        <v>7</v>
      </c>
      <c r="E101" s="60">
        <v>4</v>
      </c>
      <c r="F101" s="60">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51" t="e">
        <f>IF(G101&gt;0,DT!AC101*I101+DT!AD101*J101+DT!AE101*K101+DT!AF101*L101+DT!AG101*M101+DT!AH101*N101,"")</f>
        <v>#VALUE!</v>
      </c>
      <c r="P101" s="14"/>
    </row>
    <row r="102" spans="1:16">
      <c r="A102" s="60">
        <v>6</v>
      </c>
      <c r="B102" s="60">
        <v>3</v>
      </c>
      <c r="C102" s="60">
        <v>7</v>
      </c>
      <c r="D102" s="60">
        <v>5</v>
      </c>
      <c r="E102" s="60">
        <v>6</v>
      </c>
      <c r="F102" s="60">
        <v>5</v>
      </c>
      <c r="G102" s="1">
        <f t="shared" si="16"/>
        <v>32</v>
      </c>
      <c r="I102" s="6">
        <f t="shared" si="10"/>
        <v>0.1875</v>
      </c>
      <c r="J102" s="6">
        <f t="shared" si="11"/>
        <v>9.375E-2</v>
      </c>
      <c r="K102" s="6">
        <f t="shared" si="12"/>
        <v>0.21875</v>
      </c>
      <c r="L102" s="6">
        <f t="shared" si="13"/>
        <v>0.15625</v>
      </c>
      <c r="M102" s="6">
        <f t="shared" si="14"/>
        <v>0.1875</v>
      </c>
      <c r="N102" s="6">
        <f t="shared" si="15"/>
        <v>0.15625</v>
      </c>
      <c r="O102" s="51" t="e">
        <f>IF(G102&gt;0,DT!AC102*I102+DT!AD102*J102+DT!AE102*K102+DT!AF102*L102+DT!AG102*M102+DT!AH102*N102,"")</f>
        <v>#VALUE!</v>
      </c>
      <c r="P102" s="14"/>
    </row>
    <row r="103" spans="1:16">
      <c r="A103" s="60">
        <v>6</v>
      </c>
      <c r="B103" s="60">
        <v>7</v>
      </c>
      <c r="C103" s="60">
        <v>6</v>
      </c>
      <c r="D103" s="60">
        <v>7</v>
      </c>
      <c r="E103" s="60">
        <v>5</v>
      </c>
      <c r="F103" s="60">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51" t="e">
        <f>IF(G103&gt;0,DT!AC103*I103+DT!AD103*J103+DT!AE103*K103+DT!AF103*L103+DT!AG103*M103+DT!AH103*N103,"")</f>
        <v>#VALUE!</v>
      </c>
      <c r="P103" s="14"/>
    </row>
    <row r="104" spans="1:16">
      <c r="A104" s="60">
        <v>5</v>
      </c>
      <c r="B104" s="60">
        <v>7</v>
      </c>
      <c r="C104" s="60">
        <v>7</v>
      </c>
      <c r="D104" s="60">
        <v>7</v>
      </c>
      <c r="E104" s="60">
        <v>3</v>
      </c>
      <c r="F104" s="60">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51" t="e">
        <f>IF(G104&gt;0,DT!AC104*I104+DT!AD104*J104+DT!AE104*K104+DT!AF104*L104+DT!AG104*M104+DT!AH104*N104,"")</f>
        <v>#VALUE!</v>
      </c>
      <c r="P104" s="14"/>
    </row>
    <row r="105" spans="1:16">
      <c r="A105" s="60">
        <v>7</v>
      </c>
      <c r="B105" s="60">
        <v>7</v>
      </c>
      <c r="C105" s="60">
        <v>7</v>
      </c>
      <c r="D105" s="60">
        <v>7</v>
      </c>
      <c r="E105" s="60">
        <v>7</v>
      </c>
      <c r="F105" s="60">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51" t="e">
        <f>IF(G105&gt;0,DT!AC105*I105+DT!AD105*J105+DT!AE105*K105+DT!AF105*L105+DT!AG105*M105+DT!AH105*N105,"")</f>
        <v>#VALUE!</v>
      </c>
      <c r="P105" s="14"/>
    </row>
    <row r="106" spans="1:16">
      <c r="A106" s="60">
        <v>7</v>
      </c>
      <c r="B106" s="60">
        <v>7</v>
      </c>
      <c r="C106" s="60">
        <v>7</v>
      </c>
      <c r="D106" s="60">
        <v>7</v>
      </c>
      <c r="E106" s="60">
        <v>7</v>
      </c>
      <c r="F106" s="60">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51" t="e">
        <f>IF(G106&gt;0,DT!AC106*I106+DT!AD106*J106+DT!AE106*K106+DT!AF106*L106+DT!AG106*M106+DT!AH106*N106,"")</f>
        <v>#VALUE!</v>
      </c>
      <c r="P106" s="14"/>
    </row>
    <row r="107" spans="1:16">
      <c r="A107" s="60">
        <v>6</v>
      </c>
      <c r="B107" s="60">
        <v>7</v>
      </c>
      <c r="C107" s="60">
        <v>7</v>
      </c>
      <c r="D107" s="60">
        <v>6</v>
      </c>
      <c r="E107" s="60">
        <v>5</v>
      </c>
      <c r="F107" s="60">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51" t="e">
        <f>IF(G107&gt;0,DT!AC107*I107+DT!AD107*J107+DT!AE107*K107+DT!AF107*L107+DT!AG107*M107+DT!AH107*N107,"")</f>
        <v>#VALUE!</v>
      </c>
      <c r="P107" s="14"/>
    </row>
    <row r="108" spans="1:16">
      <c r="A108" s="60">
        <v>5</v>
      </c>
      <c r="B108" s="60">
        <v>7</v>
      </c>
      <c r="C108" s="60">
        <v>7</v>
      </c>
      <c r="D108" s="60">
        <v>5</v>
      </c>
      <c r="E108" s="60">
        <v>4</v>
      </c>
      <c r="F108" s="60">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51" t="e">
        <f>IF(G108&gt;0,DT!AC108*I108+DT!AD108*J108+DT!AE108*K108+DT!AF108*L108+DT!AG108*M108+DT!AH108*N108,"")</f>
        <v>#VALUE!</v>
      </c>
      <c r="P108" s="14"/>
    </row>
    <row r="109" spans="1:16">
      <c r="A109" s="60">
        <v>5</v>
      </c>
      <c r="B109" s="60">
        <v>7</v>
      </c>
      <c r="C109" s="60">
        <v>6</v>
      </c>
      <c r="D109" s="60">
        <v>7</v>
      </c>
      <c r="E109" s="60">
        <v>6</v>
      </c>
      <c r="F109" s="60">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51" t="e">
        <f>IF(G109&gt;0,DT!AC109*I109+DT!AD109*J109+DT!AE109*K109+DT!AF109*L109+DT!AG109*M109+DT!AH109*N109,"")</f>
        <v>#VALUE!</v>
      </c>
      <c r="P109" s="14"/>
    </row>
    <row r="110" spans="1:16">
      <c r="A110" s="60">
        <v>2</v>
      </c>
      <c r="B110" s="60">
        <v>7</v>
      </c>
      <c r="C110" s="60">
        <v>7</v>
      </c>
      <c r="D110" s="60">
        <v>7</v>
      </c>
      <c r="E110" s="60">
        <v>5</v>
      </c>
      <c r="F110" s="60">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51" t="e">
        <f>IF(G110&gt;0,DT!AC110*I110+DT!AD110*J110+DT!AE110*K110+DT!AF110*L110+DT!AG110*M110+DT!AH110*N110,"")</f>
        <v>#VALUE!</v>
      </c>
      <c r="P110" s="14"/>
    </row>
    <row r="111" spans="1:16">
      <c r="A111" s="60">
        <v>3</v>
      </c>
      <c r="B111" s="60">
        <v>7</v>
      </c>
      <c r="C111" s="60">
        <v>7</v>
      </c>
      <c r="D111" s="60">
        <v>5</v>
      </c>
      <c r="E111" s="60">
        <v>4</v>
      </c>
      <c r="F111" s="60">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51" t="e">
        <f>IF(G111&gt;0,DT!AC111*I111+DT!AD111*J111+DT!AE111*K111+DT!AF111*L111+DT!AG111*M111+DT!AH111*N111,"")</f>
        <v>#VALUE!</v>
      </c>
      <c r="P111" s="14"/>
    </row>
    <row r="112" spans="1:16">
      <c r="A112" s="60">
        <v>6</v>
      </c>
      <c r="B112" s="60">
        <v>7</v>
      </c>
      <c r="C112" s="60">
        <v>7</v>
      </c>
      <c r="D112" s="60">
        <v>6</v>
      </c>
      <c r="E112" s="60">
        <v>5</v>
      </c>
      <c r="F112" s="60">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51" t="e">
        <f>IF(G112&gt;0,DT!AC112*I112+DT!AD112*J112+DT!AE112*K112+DT!AF112*L112+DT!AG112*M112+DT!AH112*N112,"")</f>
        <v>#VALUE!</v>
      </c>
      <c r="P112" s="14"/>
    </row>
    <row r="113" spans="1:16">
      <c r="A113" s="60">
        <v>6</v>
      </c>
      <c r="B113" s="60">
        <v>6</v>
      </c>
      <c r="C113" s="60">
        <v>6</v>
      </c>
      <c r="D113" s="60">
        <v>5</v>
      </c>
      <c r="E113" s="60">
        <v>6</v>
      </c>
      <c r="F113" s="60">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51" t="e">
        <f>IF(G113&gt;0,DT!AC113*I113+DT!AD113*J113+DT!AE113*K113+DT!AF113*L113+DT!AG113*M113+DT!AH113*N113,"")</f>
        <v>#VALUE!</v>
      </c>
      <c r="P113" s="14"/>
    </row>
    <row r="114" spans="1:16">
      <c r="A114" s="60">
        <v>7</v>
      </c>
      <c r="B114" s="60">
        <v>5</v>
      </c>
      <c r="C114" s="60">
        <v>7</v>
      </c>
      <c r="D114" s="60">
        <v>7</v>
      </c>
      <c r="E114" s="60">
        <v>7</v>
      </c>
      <c r="F114" s="60">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51" t="e">
        <f>IF(G114&gt;0,DT!AC114*I114+DT!AD114*J114+DT!AE114*K114+DT!AF114*L114+DT!AG114*M114+DT!AH114*N114,"")</f>
        <v>#VALUE!</v>
      </c>
      <c r="P114" s="14"/>
    </row>
    <row r="115" spans="1:16">
      <c r="A115" s="60">
        <v>7</v>
      </c>
      <c r="B115" s="60">
        <v>5</v>
      </c>
      <c r="C115" s="60">
        <v>7</v>
      </c>
      <c r="D115" s="60">
        <v>7</v>
      </c>
      <c r="E115" s="60">
        <v>7</v>
      </c>
      <c r="F115" s="60">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51" t="e">
        <f>IF(G115&gt;0,DT!AC115*I115+DT!AD115*J115+DT!AE115*K115+DT!AF115*L115+DT!AG115*M115+DT!AH115*N115,"")</f>
        <v>#VALUE!</v>
      </c>
      <c r="P115" s="14"/>
    </row>
    <row r="116" spans="1:16">
      <c r="A116" s="60">
        <v>5</v>
      </c>
      <c r="B116" s="60">
        <v>7</v>
      </c>
      <c r="C116" s="60">
        <v>7</v>
      </c>
      <c r="D116" s="60">
        <v>6</v>
      </c>
      <c r="E116" s="60">
        <v>2</v>
      </c>
      <c r="F116" s="60">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51" t="e">
        <f>IF(G116&gt;0,DT!AC116*I116+DT!AD116*J116+DT!AE116*K116+DT!AF116*L116+DT!AG116*M116+DT!AH116*N116,"")</f>
        <v>#VALUE!</v>
      </c>
      <c r="P116" s="14"/>
    </row>
    <row r="117" spans="1:16">
      <c r="A117" s="60">
        <v>6</v>
      </c>
      <c r="B117" s="60">
        <v>7</v>
      </c>
      <c r="C117" s="60">
        <v>7</v>
      </c>
      <c r="D117" s="60">
        <v>7</v>
      </c>
      <c r="E117" s="60">
        <v>6</v>
      </c>
      <c r="F117" s="60">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51" t="e">
        <f>IF(G117&gt;0,DT!AC117*I117+DT!AD117*J117+DT!AE117*K117+DT!AF117*L117+DT!AG117*M117+DT!AH117*N117,"")</f>
        <v>#VALUE!</v>
      </c>
      <c r="P117" s="14"/>
    </row>
    <row r="118" spans="1:16">
      <c r="A118" s="60">
        <v>4</v>
      </c>
      <c r="B118" s="60">
        <v>5</v>
      </c>
      <c r="C118" s="60">
        <v>5</v>
      </c>
      <c r="D118" s="60">
        <v>4</v>
      </c>
      <c r="E118" s="60">
        <v>3</v>
      </c>
      <c r="F118" s="60">
        <v>4</v>
      </c>
      <c r="G118" s="1">
        <f t="shared" si="16"/>
        <v>25</v>
      </c>
      <c r="I118" s="6">
        <f t="shared" si="17"/>
        <v>0.16</v>
      </c>
      <c r="J118" s="6">
        <f t="shared" si="18"/>
        <v>0.2</v>
      </c>
      <c r="K118" s="6">
        <f t="shared" si="19"/>
        <v>0.2</v>
      </c>
      <c r="L118" s="6">
        <f t="shared" si="20"/>
        <v>0.16</v>
      </c>
      <c r="M118" s="6">
        <f t="shared" si="21"/>
        <v>0.12</v>
      </c>
      <c r="N118" s="6">
        <f t="shared" si="22"/>
        <v>0.16</v>
      </c>
      <c r="O118" s="51" t="e">
        <f>IF(G118&gt;0,DT!AC118*I118+DT!AD118*J118+DT!AE118*K118+DT!AF118*L118+DT!AG118*M118+DT!AH118*N118,"")</f>
        <v>#VALUE!</v>
      </c>
      <c r="P118" s="14"/>
    </row>
    <row r="119" spans="1:16">
      <c r="A119" s="60">
        <v>5</v>
      </c>
      <c r="B119" s="60">
        <v>7</v>
      </c>
      <c r="C119" s="60">
        <v>7</v>
      </c>
      <c r="D119" s="60">
        <v>5</v>
      </c>
      <c r="E119" s="60">
        <v>3</v>
      </c>
      <c r="F119" s="60">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51" t="e">
        <f>IF(G119&gt;0,DT!AC119*I119+DT!AD119*J119+DT!AE119*K119+DT!AF119*L119+DT!AG119*M119+DT!AH119*N119,"")</f>
        <v>#VALUE!</v>
      </c>
      <c r="P119" s="14"/>
    </row>
    <row r="120" spans="1:16">
      <c r="A120" s="60">
        <v>5</v>
      </c>
      <c r="B120" s="60">
        <v>6</v>
      </c>
      <c r="C120" s="60">
        <v>6</v>
      </c>
      <c r="D120" s="60">
        <v>6</v>
      </c>
      <c r="E120" s="60">
        <v>5</v>
      </c>
      <c r="F120" s="60">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51" t="e">
        <f>IF(G120&gt;0,DT!AC120*I120+DT!AD120*J120+DT!AE120*K120+DT!AF120*L120+DT!AG120*M120+DT!AH120*N120,"")</f>
        <v>#VALUE!</v>
      </c>
      <c r="P120" s="14"/>
    </row>
    <row r="121" spans="1:16">
      <c r="A121" s="60">
        <v>7</v>
      </c>
      <c r="B121" s="60">
        <v>7</v>
      </c>
      <c r="C121" s="60">
        <v>7</v>
      </c>
      <c r="D121" s="60">
        <v>7</v>
      </c>
      <c r="E121" s="60">
        <v>7</v>
      </c>
      <c r="F121" s="60">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51" t="e">
        <f>IF(G121&gt;0,DT!AC121*I121+DT!AD121*J121+DT!AE121*K121+DT!AF121*L121+DT!AG121*M121+DT!AH121*N121,"")</f>
        <v>#VALUE!</v>
      </c>
      <c r="P121" s="14"/>
    </row>
    <row r="122" spans="1:16">
      <c r="A122" s="60">
        <v>6</v>
      </c>
      <c r="B122" s="60">
        <v>5</v>
      </c>
      <c r="C122" s="60">
        <v>6</v>
      </c>
      <c r="D122" s="60">
        <v>6</v>
      </c>
      <c r="E122" s="60">
        <v>6</v>
      </c>
      <c r="F122" s="60">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51" t="e">
        <f>IF(G122&gt;0,DT!AC122*I122+DT!AD122*J122+DT!AE122*K122+DT!AF122*L122+DT!AG122*M122+DT!AH122*N122,"")</f>
        <v>#VALUE!</v>
      </c>
      <c r="P122" s="14"/>
    </row>
    <row r="123" spans="1:16">
      <c r="A123" s="60">
        <v>5</v>
      </c>
      <c r="B123" s="60">
        <v>5</v>
      </c>
      <c r="C123" s="60">
        <v>6</v>
      </c>
      <c r="D123" s="60">
        <v>5</v>
      </c>
      <c r="E123" s="60">
        <v>4</v>
      </c>
      <c r="F123" s="60">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51" t="e">
        <f>IF(G123&gt;0,DT!AC123*I123+DT!AD123*J123+DT!AE123*K123+DT!AF123*L123+DT!AG123*M123+DT!AH123*N123,"")</f>
        <v>#VALUE!</v>
      </c>
      <c r="P123" s="14"/>
    </row>
    <row r="124" spans="1:16">
      <c r="A124" s="60">
        <v>6</v>
      </c>
      <c r="B124" s="60">
        <v>6</v>
      </c>
      <c r="C124" s="60">
        <v>7</v>
      </c>
      <c r="D124" s="60">
        <v>6</v>
      </c>
      <c r="E124" s="60">
        <v>6</v>
      </c>
      <c r="F124" s="60">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51" t="e">
        <f>IF(G124&gt;0,DT!AC124*I124+DT!AD124*J124+DT!AE124*K124+DT!AF124*L124+DT!AG124*M124+DT!AH124*N124,"")</f>
        <v>#VALUE!</v>
      </c>
      <c r="P124" s="14"/>
    </row>
    <row r="125" spans="1:16">
      <c r="A125" s="60">
        <v>5</v>
      </c>
      <c r="B125" s="60">
        <v>7</v>
      </c>
      <c r="C125" s="60">
        <v>7</v>
      </c>
      <c r="D125" s="60">
        <v>7</v>
      </c>
      <c r="E125" s="60">
        <v>4</v>
      </c>
      <c r="F125" s="60">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51" t="e">
        <f>IF(G125&gt;0,DT!AC125*I125+DT!AD125*J125+DT!AE125*K125+DT!AF125*L125+DT!AG125*M125+DT!AH125*N125,"")</f>
        <v>#VALUE!</v>
      </c>
      <c r="P125" s="14"/>
    </row>
    <row r="126" spans="1:16">
      <c r="A126" s="60">
        <v>7</v>
      </c>
      <c r="B126" s="60">
        <v>7</v>
      </c>
      <c r="C126" s="60">
        <v>7</v>
      </c>
      <c r="D126" s="60">
        <v>5</v>
      </c>
      <c r="E126" s="60">
        <v>7</v>
      </c>
      <c r="F126" s="60">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51" t="e">
        <f>IF(G126&gt;0,DT!AC126*I126+DT!AD126*J126+DT!AE126*K126+DT!AF126*L126+DT!AG126*M126+DT!AH126*N126,"")</f>
        <v>#VALUE!</v>
      </c>
      <c r="P126" s="14"/>
    </row>
    <row r="127" spans="1:16">
      <c r="A127" s="60">
        <v>5</v>
      </c>
      <c r="B127" s="60">
        <v>7</v>
      </c>
      <c r="C127" s="60">
        <v>4</v>
      </c>
      <c r="D127" s="60">
        <v>7</v>
      </c>
      <c r="E127" s="60">
        <v>3</v>
      </c>
      <c r="F127" s="60">
        <v>6</v>
      </c>
      <c r="G127" s="1">
        <f t="shared" si="16"/>
        <v>32</v>
      </c>
      <c r="I127" s="6">
        <f t="shared" si="17"/>
        <v>0.15625</v>
      </c>
      <c r="J127" s="6">
        <f t="shared" si="18"/>
        <v>0.21875</v>
      </c>
      <c r="K127" s="6">
        <f t="shared" si="19"/>
        <v>0.125</v>
      </c>
      <c r="L127" s="6">
        <f t="shared" si="20"/>
        <v>0.21875</v>
      </c>
      <c r="M127" s="6">
        <f t="shared" si="21"/>
        <v>9.375E-2</v>
      </c>
      <c r="N127" s="6">
        <f t="shared" si="22"/>
        <v>0.1875</v>
      </c>
      <c r="O127" s="51" t="e">
        <f>IF(G127&gt;0,DT!AC127*I127+DT!AD127*J127+DT!AE127*K127+DT!AF127*L127+DT!AG127*M127+DT!AH127*N127,"")</f>
        <v>#VALUE!</v>
      </c>
      <c r="P127" s="14"/>
    </row>
    <row r="128" spans="1:16">
      <c r="A128" s="60">
        <v>5</v>
      </c>
      <c r="B128" s="60">
        <v>6</v>
      </c>
      <c r="C128" s="60">
        <v>5</v>
      </c>
      <c r="D128" s="60">
        <v>6</v>
      </c>
      <c r="E128" s="60">
        <v>4</v>
      </c>
      <c r="F128" s="60">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51" t="e">
        <f>IF(G128&gt;0,DT!AC128*I128+DT!AD128*J128+DT!AE128*K128+DT!AF128*L128+DT!AG128*M128+DT!AH128*N128,"")</f>
        <v>#VALUE!</v>
      </c>
      <c r="P128" s="14"/>
    </row>
    <row r="129" spans="1:16">
      <c r="A129" s="60">
        <v>5</v>
      </c>
      <c r="B129" s="60">
        <v>7</v>
      </c>
      <c r="C129" s="60">
        <v>7</v>
      </c>
      <c r="D129" s="60">
        <v>7</v>
      </c>
      <c r="E129" s="60">
        <v>3</v>
      </c>
      <c r="F129" s="60">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51" t="e">
        <f>IF(G129&gt;0,DT!AC129*I129+DT!AD129*J129+DT!AE129*K129+DT!AF129*L129+DT!AG129*M129+DT!AH129*N129,"")</f>
        <v>#VALUE!</v>
      </c>
      <c r="P129" s="14"/>
    </row>
    <row r="130" spans="1:16">
      <c r="A130" s="60">
        <v>7</v>
      </c>
      <c r="B130" s="60">
        <v>7</v>
      </c>
      <c r="C130" s="60">
        <v>4</v>
      </c>
      <c r="D130" s="60">
        <v>5</v>
      </c>
      <c r="E130" s="60">
        <v>3</v>
      </c>
      <c r="F130" s="60">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51" t="e">
        <f>IF(G130&gt;0,DT!AC130*I130+DT!AD130*J130+DT!AE130*K130+DT!AF130*L130+DT!AG130*M130+DT!AH130*N130,"")</f>
        <v>#VALUE!</v>
      </c>
      <c r="P130" s="14"/>
    </row>
    <row r="131" spans="1:16">
      <c r="A131" s="60">
        <v>4</v>
      </c>
      <c r="B131" s="60">
        <v>3</v>
      </c>
      <c r="C131" s="60">
        <v>6</v>
      </c>
      <c r="D131" s="60">
        <v>5</v>
      </c>
      <c r="E131" s="60">
        <v>5</v>
      </c>
      <c r="F131" s="60">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51" t="e">
        <f>IF(G131&gt;0,DT!AC131*I131+DT!AD131*J131+DT!AE131*K131+DT!AF131*L131+DT!AG131*M131+DT!AH131*N131,"")</f>
        <v>#VALUE!</v>
      </c>
      <c r="P131" s="14"/>
    </row>
    <row r="132" spans="1:16">
      <c r="A132" s="60">
        <v>5</v>
      </c>
      <c r="B132" s="60">
        <v>7</v>
      </c>
      <c r="C132" s="60">
        <v>7</v>
      </c>
      <c r="D132" s="60">
        <v>7</v>
      </c>
      <c r="E132" s="60">
        <v>6</v>
      </c>
      <c r="F132" s="60">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51" t="e">
        <f>IF(G132&gt;0,DT!AC132*I132+DT!AD132*J132+DT!AE132*K132+DT!AF132*L132+DT!AG132*M132+DT!AH132*N132,"")</f>
        <v>#VALUE!</v>
      </c>
      <c r="P132" s="14"/>
    </row>
    <row r="133" spans="1:16">
      <c r="A133" s="60">
        <v>7</v>
      </c>
      <c r="B133" s="60">
        <v>7</v>
      </c>
      <c r="C133" s="60">
        <v>7</v>
      </c>
      <c r="D133" s="60">
        <v>7</v>
      </c>
      <c r="E133" s="60">
        <v>3</v>
      </c>
      <c r="F133" s="60">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51" t="e">
        <f>IF(G133&gt;0,DT!AC133*I133+DT!AD133*J133+DT!AE133*K133+DT!AF133*L133+DT!AG133*M133+DT!AH133*N133,"")</f>
        <v>#VALUE!</v>
      </c>
      <c r="P133" s="14"/>
    </row>
    <row r="134" spans="1:16">
      <c r="A134" s="60">
        <v>5</v>
      </c>
      <c r="B134" s="60">
        <v>5</v>
      </c>
      <c r="C134" s="60">
        <v>6</v>
      </c>
      <c r="D134" s="60">
        <v>7</v>
      </c>
      <c r="E134" s="60">
        <v>5</v>
      </c>
      <c r="F134" s="60">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51" t="e">
        <f>IF(G134&gt;0,DT!AC134*I134+DT!AD134*J134+DT!AE134*K134+DT!AF134*L134+DT!AG134*M134+DT!AH134*N134,"")</f>
        <v>#VALUE!</v>
      </c>
      <c r="P134" s="14"/>
    </row>
    <row r="135" spans="1:16">
      <c r="A135" s="60">
        <v>5</v>
      </c>
      <c r="B135" s="60">
        <v>6</v>
      </c>
      <c r="C135" s="60">
        <v>5</v>
      </c>
      <c r="D135" s="60">
        <v>5</v>
      </c>
      <c r="E135" s="60">
        <v>6</v>
      </c>
      <c r="F135" s="60">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51" t="e">
        <f>IF(G135&gt;0,DT!AC135*I135+DT!AD135*J135+DT!AE135*K135+DT!AF135*L135+DT!AG135*M135+DT!AH135*N135,"")</f>
        <v>#VALUE!</v>
      </c>
      <c r="P135" s="14"/>
    </row>
    <row r="136" spans="1:16">
      <c r="A136" s="60">
        <v>3</v>
      </c>
      <c r="B136" s="60">
        <v>6</v>
      </c>
      <c r="C136" s="60">
        <v>6</v>
      </c>
      <c r="D136" s="60">
        <v>6</v>
      </c>
      <c r="E136" s="60">
        <v>3</v>
      </c>
      <c r="F136" s="60">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51" t="e">
        <f>IF(G136&gt;0,DT!AC136*I136+DT!AD136*J136+DT!AE136*K136+DT!AF136*L136+DT!AG136*M136+DT!AH136*N136,"")</f>
        <v>#VALUE!</v>
      </c>
      <c r="P136" s="14"/>
    </row>
    <row r="137" spans="1:16">
      <c r="A137" s="60">
        <v>7</v>
      </c>
      <c r="B137" s="60">
        <v>7</v>
      </c>
      <c r="C137" s="60">
        <v>7</v>
      </c>
      <c r="D137" s="60">
        <v>7</v>
      </c>
      <c r="E137" s="60">
        <v>5</v>
      </c>
      <c r="F137" s="60">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51" t="e">
        <f>IF(G137&gt;0,DT!AC137*I137+DT!AD137*J137+DT!AE137*K137+DT!AF137*L137+DT!AG137*M137+DT!AH137*N137,"")</f>
        <v>#VALUE!</v>
      </c>
      <c r="P137" s="14"/>
    </row>
    <row r="138" spans="1:16">
      <c r="A138" s="60">
        <v>6</v>
      </c>
      <c r="B138" s="60">
        <v>7</v>
      </c>
      <c r="C138" s="60">
        <v>7</v>
      </c>
      <c r="D138" s="60">
        <v>6</v>
      </c>
      <c r="E138" s="60">
        <v>5</v>
      </c>
      <c r="F138" s="60">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51" t="e">
        <f>IF(G138&gt;0,DT!AC138*I138+DT!AD138*J138+DT!AE138*K138+DT!AF138*L138+DT!AG138*M138+DT!AH138*N138,"")</f>
        <v>#VALUE!</v>
      </c>
      <c r="P138" s="14"/>
    </row>
    <row r="139" spans="1:16">
      <c r="A139" s="60">
        <v>5</v>
      </c>
      <c r="B139" s="60">
        <v>6</v>
      </c>
      <c r="C139" s="60">
        <v>6</v>
      </c>
      <c r="D139" s="60">
        <v>7</v>
      </c>
      <c r="E139" s="60">
        <v>4</v>
      </c>
      <c r="F139" s="60">
        <v>4</v>
      </c>
      <c r="G139" s="1">
        <f t="shared" si="23"/>
        <v>32</v>
      </c>
      <c r="I139" s="6">
        <f t="shared" si="17"/>
        <v>0.15625</v>
      </c>
      <c r="J139" s="6">
        <f t="shared" si="18"/>
        <v>0.1875</v>
      </c>
      <c r="K139" s="6">
        <f t="shared" si="19"/>
        <v>0.1875</v>
      </c>
      <c r="L139" s="6">
        <f t="shared" si="20"/>
        <v>0.21875</v>
      </c>
      <c r="M139" s="6">
        <f t="shared" si="21"/>
        <v>0.125</v>
      </c>
      <c r="N139" s="6">
        <f t="shared" si="22"/>
        <v>0.125</v>
      </c>
      <c r="O139" s="51" t="e">
        <f>IF(G139&gt;0,DT!AC139*I139+DT!AD139*J139+DT!AE139*K139+DT!AF139*L139+DT!AG139*M139+DT!AH139*N139,"")</f>
        <v>#VALUE!</v>
      </c>
      <c r="P139" s="14"/>
    </row>
    <row r="140" spans="1:16">
      <c r="A140" s="60">
        <v>5</v>
      </c>
      <c r="B140" s="60">
        <v>5</v>
      </c>
      <c r="C140" s="60">
        <v>6</v>
      </c>
      <c r="D140" s="60">
        <v>4</v>
      </c>
      <c r="E140" s="60">
        <v>5</v>
      </c>
      <c r="F140" s="60">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51" t="e">
        <f>IF(G140&gt;0,DT!AC140*I140+DT!AD140*J140+DT!AE140*K140+DT!AF140*L140+DT!AG140*M140+DT!AH140*N140,"")</f>
        <v>#VALUE!</v>
      </c>
      <c r="P140" s="14"/>
    </row>
    <row r="141" spans="1:16">
      <c r="A141" s="60">
        <v>6</v>
      </c>
      <c r="B141" s="60">
        <v>7</v>
      </c>
      <c r="C141" s="60">
        <v>7</v>
      </c>
      <c r="D141" s="60">
        <v>6</v>
      </c>
      <c r="E141" s="60">
        <v>5</v>
      </c>
      <c r="F141" s="60">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51" t="e">
        <f>IF(G141&gt;0,DT!AC141*I141+DT!AD141*J141+DT!AE141*K141+DT!AF141*L141+DT!AG141*M141+DT!AH141*N141,"")</f>
        <v>#VALUE!</v>
      </c>
      <c r="P141" s="14"/>
    </row>
    <row r="142" spans="1:16">
      <c r="A142" s="60">
        <v>7</v>
      </c>
      <c r="B142" s="60">
        <v>4</v>
      </c>
      <c r="C142" s="60">
        <v>7</v>
      </c>
      <c r="D142" s="60">
        <v>5</v>
      </c>
      <c r="E142" s="60">
        <v>5</v>
      </c>
      <c r="F142" s="60">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51" t="e">
        <f>IF(G142&gt;0,DT!AC142*I142+DT!AD142*J142+DT!AE142*K142+DT!AF142*L142+DT!AG142*M142+DT!AH142*N142,"")</f>
        <v>#VALUE!</v>
      </c>
      <c r="P142" s="14"/>
    </row>
    <row r="143" spans="1:16">
      <c r="A143" s="60">
        <v>5</v>
      </c>
      <c r="B143" s="60">
        <v>6</v>
      </c>
      <c r="C143" s="60">
        <v>7</v>
      </c>
      <c r="D143" s="60">
        <v>7</v>
      </c>
      <c r="E143" s="60">
        <v>5</v>
      </c>
      <c r="F143" s="60">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51" t="e">
        <f>IF(G143&gt;0,DT!AC143*I143+DT!AD143*J143+DT!AE143*K143+DT!AF143*L143+DT!AG143*M143+DT!AH143*N143,"")</f>
        <v>#VALUE!</v>
      </c>
      <c r="P143" s="14"/>
    </row>
    <row r="144" spans="1:16">
      <c r="A144" s="60">
        <v>6</v>
      </c>
      <c r="B144" s="60">
        <v>7</v>
      </c>
      <c r="C144" s="60">
        <v>6</v>
      </c>
      <c r="D144" s="60">
        <v>6</v>
      </c>
      <c r="E144" s="60">
        <v>6</v>
      </c>
      <c r="F144" s="60">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51" t="e">
        <f>IF(G144&gt;0,DT!AC144*I144+DT!AD144*J144+DT!AE144*K144+DT!AF144*L144+DT!AG144*M144+DT!AH144*N144,"")</f>
        <v>#VALUE!</v>
      </c>
      <c r="P144" s="14"/>
    </row>
    <row r="145" spans="1:16">
      <c r="A145" s="60">
        <v>6</v>
      </c>
      <c r="B145" s="60">
        <v>4</v>
      </c>
      <c r="C145" s="60">
        <v>6</v>
      </c>
      <c r="D145" s="60">
        <v>6</v>
      </c>
      <c r="E145" s="60">
        <v>5</v>
      </c>
      <c r="F145" s="60">
        <v>5</v>
      </c>
      <c r="G145" s="1">
        <f t="shared" si="23"/>
        <v>32</v>
      </c>
      <c r="I145" s="6">
        <f t="shared" si="17"/>
        <v>0.1875</v>
      </c>
      <c r="J145" s="6">
        <f t="shared" si="18"/>
        <v>0.125</v>
      </c>
      <c r="K145" s="6">
        <f t="shared" si="19"/>
        <v>0.1875</v>
      </c>
      <c r="L145" s="6">
        <f t="shared" si="20"/>
        <v>0.1875</v>
      </c>
      <c r="M145" s="6">
        <f t="shared" si="21"/>
        <v>0.15625</v>
      </c>
      <c r="N145" s="6">
        <f t="shared" si="22"/>
        <v>0.15625</v>
      </c>
      <c r="O145" s="51" t="e">
        <f>IF(G145&gt;0,DT!AC145*I145+DT!AD145*J145+DT!AE145*K145+DT!AF145*L145+DT!AG145*M145+DT!AH145*N145,"")</f>
        <v>#VALUE!</v>
      </c>
      <c r="P145" s="14"/>
    </row>
    <row r="146" spans="1:16">
      <c r="A146" s="60">
        <v>6</v>
      </c>
      <c r="B146" s="60">
        <v>5</v>
      </c>
      <c r="C146" s="60">
        <v>6</v>
      </c>
      <c r="D146" s="60">
        <v>4</v>
      </c>
      <c r="E146" s="60">
        <v>6</v>
      </c>
      <c r="F146" s="60">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51" t="e">
        <f>IF(G146&gt;0,DT!AC146*I146+DT!AD146*J146+DT!AE146*K146+DT!AF146*L146+DT!AG146*M146+DT!AH146*N146,"")</f>
        <v>#VALUE!</v>
      </c>
      <c r="P146" s="14"/>
    </row>
    <row r="147" spans="1:16">
      <c r="A147" s="60">
        <v>7</v>
      </c>
      <c r="B147" s="60">
        <v>6</v>
      </c>
      <c r="C147" s="60">
        <v>7</v>
      </c>
      <c r="D147" s="60">
        <v>7</v>
      </c>
      <c r="E147" s="60">
        <v>1</v>
      </c>
      <c r="F147" s="60">
        <v>4</v>
      </c>
      <c r="G147" s="1">
        <f t="shared" si="23"/>
        <v>32</v>
      </c>
      <c r="I147" s="6">
        <f t="shared" si="17"/>
        <v>0.21875</v>
      </c>
      <c r="J147" s="6">
        <f t="shared" si="18"/>
        <v>0.1875</v>
      </c>
      <c r="K147" s="6">
        <f t="shared" si="19"/>
        <v>0.21875</v>
      </c>
      <c r="L147" s="6">
        <f t="shared" si="20"/>
        <v>0.21875</v>
      </c>
      <c r="M147" s="6">
        <f t="shared" si="21"/>
        <v>3.125E-2</v>
      </c>
      <c r="N147" s="6">
        <f t="shared" si="22"/>
        <v>0.125</v>
      </c>
      <c r="O147" s="51" t="e">
        <f>IF(G147&gt;0,DT!AC147*I147+DT!AD147*J147+DT!AE147*K147+DT!AF147*L147+DT!AG147*M147+DT!AH147*N147,"")</f>
        <v>#VALUE!</v>
      </c>
      <c r="P147" s="14"/>
    </row>
    <row r="148" spans="1:16">
      <c r="A148" s="60">
        <v>6</v>
      </c>
      <c r="B148" s="60">
        <v>6</v>
      </c>
      <c r="C148" s="60">
        <v>7</v>
      </c>
      <c r="D148" s="60">
        <v>6</v>
      </c>
      <c r="E148" s="60">
        <v>4</v>
      </c>
      <c r="F148" s="60">
        <v>3</v>
      </c>
      <c r="G148" s="1">
        <f t="shared" si="23"/>
        <v>32</v>
      </c>
      <c r="I148" s="6">
        <f t="shared" si="17"/>
        <v>0.1875</v>
      </c>
      <c r="J148" s="6">
        <f t="shared" si="18"/>
        <v>0.1875</v>
      </c>
      <c r="K148" s="6">
        <f t="shared" si="19"/>
        <v>0.21875</v>
      </c>
      <c r="L148" s="6">
        <f t="shared" si="20"/>
        <v>0.1875</v>
      </c>
      <c r="M148" s="6">
        <f t="shared" si="21"/>
        <v>0.125</v>
      </c>
      <c r="N148" s="6">
        <f t="shared" si="22"/>
        <v>9.375E-2</v>
      </c>
      <c r="O148" s="51" t="e">
        <f>IF(G148&gt;0,DT!AC148*I148+DT!AD148*J148+DT!AE148*K148+DT!AF148*L148+DT!AG148*M148+DT!AH148*N148,"")</f>
        <v>#VALUE!</v>
      </c>
      <c r="P148" s="14"/>
    </row>
    <row r="149" spans="1:16">
      <c r="A149" s="60">
        <v>6</v>
      </c>
      <c r="B149" s="60">
        <v>6</v>
      </c>
      <c r="C149" s="60">
        <v>7</v>
      </c>
      <c r="D149" s="60">
        <v>7</v>
      </c>
      <c r="E149" s="60">
        <v>5</v>
      </c>
      <c r="F149" s="60">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51" t="e">
        <f>IF(G149&gt;0,DT!AC149*I149+DT!AD149*J149+DT!AE149*K149+DT!AF149*L149+DT!AG149*M149+DT!AH149*N149,"")</f>
        <v>#VALUE!</v>
      </c>
      <c r="P149" s="14"/>
    </row>
    <row r="150" spans="1:16">
      <c r="A150" s="60">
        <v>5</v>
      </c>
      <c r="B150" s="60">
        <v>7</v>
      </c>
      <c r="C150" s="60">
        <v>7</v>
      </c>
      <c r="D150" s="60">
        <v>7</v>
      </c>
      <c r="E150" s="60">
        <v>5</v>
      </c>
      <c r="F150" s="60">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51" t="e">
        <f>IF(G150&gt;0,DT!AC150*I150+DT!AD150*J150+DT!AE150*K150+DT!AF150*L150+DT!AG150*M150+DT!AH150*N150,"")</f>
        <v>#VALUE!</v>
      </c>
      <c r="P150" s="14"/>
    </row>
    <row r="151" spans="1:16">
      <c r="A151" s="60">
        <v>6</v>
      </c>
      <c r="B151" s="60">
        <v>7</v>
      </c>
      <c r="C151" s="60">
        <v>7</v>
      </c>
      <c r="D151" s="60">
        <v>5</v>
      </c>
      <c r="E151" s="60">
        <v>6</v>
      </c>
      <c r="F151" s="60">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51" t="e">
        <f>IF(G151&gt;0,DT!AC151*I151+DT!AD151*J151+DT!AE151*K151+DT!AF151*L151+DT!AG151*M151+DT!AH151*N151,"")</f>
        <v>#VALUE!</v>
      </c>
      <c r="P151" s="14"/>
    </row>
    <row r="152" spans="1:16">
      <c r="A152" s="60">
        <v>6</v>
      </c>
      <c r="B152" s="60">
        <v>6</v>
      </c>
      <c r="C152" s="60">
        <v>6</v>
      </c>
      <c r="D152" s="60">
        <v>7</v>
      </c>
      <c r="E152" s="60">
        <v>5</v>
      </c>
      <c r="F152" s="60">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51" t="e">
        <f>IF(G152&gt;0,DT!AC152*I152+DT!AD152*J152+DT!AE152*K152+DT!AF152*L152+DT!AG152*M152+DT!AH152*N152,"")</f>
        <v>#VALUE!</v>
      </c>
      <c r="P152" s="14"/>
    </row>
    <row r="153" spans="1:16">
      <c r="A153" s="60">
        <v>6</v>
      </c>
      <c r="B153" s="60">
        <v>7</v>
      </c>
      <c r="C153" s="60">
        <v>6</v>
      </c>
      <c r="D153" s="60">
        <v>6</v>
      </c>
      <c r="E153" s="60">
        <v>6</v>
      </c>
      <c r="F153" s="60">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51" t="e">
        <f>IF(G153&gt;0,DT!AC153*I153+DT!AD153*J153+DT!AE153*K153+DT!AF153*L153+DT!AG153*M153+DT!AH153*N153,"")</f>
        <v>#VALUE!</v>
      </c>
      <c r="P153" s="14"/>
    </row>
    <row r="154" spans="1:16">
      <c r="A154" s="60">
        <v>4</v>
      </c>
      <c r="B154" s="60">
        <v>6</v>
      </c>
      <c r="C154" s="60">
        <v>6</v>
      </c>
      <c r="D154" s="60">
        <v>6</v>
      </c>
      <c r="E154" s="60">
        <v>4</v>
      </c>
      <c r="F154" s="60">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51" t="e">
        <f>IF(G154&gt;0,DT!AC154*I154+DT!AD154*J154+DT!AE154*K154+DT!AF154*L154+DT!AG154*M154+DT!AH154*N154,"")</f>
        <v>#VALUE!</v>
      </c>
      <c r="P154" s="14"/>
    </row>
    <row r="155" spans="1:16">
      <c r="A155" s="60">
        <v>5</v>
      </c>
      <c r="B155" s="60">
        <v>5</v>
      </c>
      <c r="C155" s="60">
        <v>6</v>
      </c>
      <c r="D155" s="60">
        <v>5</v>
      </c>
      <c r="E155" s="60">
        <v>4</v>
      </c>
      <c r="F155" s="60">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51" t="e">
        <f>IF(G155&gt;0,DT!AC155*I155+DT!AD155*J155+DT!AE155*K155+DT!AF155*L155+DT!AG155*M155+DT!AH155*N155,"")</f>
        <v>#VALUE!</v>
      </c>
      <c r="P155" s="14"/>
    </row>
    <row r="156" spans="1:16">
      <c r="A156" s="60">
        <v>6</v>
      </c>
      <c r="B156" s="60">
        <v>6</v>
      </c>
      <c r="C156" s="60">
        <v>6</v>
      </c>
      <c r="D156" s="60">
        <v>5</v>
      </c>
      <c r="E156" s="60">
        <v>4</v>
      </c>
      <c r="F156" s="60">
        <v>5</v>
      </c>
      <c r="G156" s="1">
        <f t="shared" si="23"/>
        <v>32</v>
      </c>
      <c r="I156" s="6">
        <f t="shared" si="17"/>
        <v>0.1875</v>
      </c>
      <c r="J156" s="6">
        <f t="shared" si="18"/>
        <v>0.1875</v>
      </c>
      <c r="K156" s="6">
        <f t="shared" si="19"/>
        <v>0.1875</v>
      </c>
      <c r="L156" s="6">
        <f t="shared" si="20"/>
        <v>0.15625</v>
      </c>
      <c r="M156" s="6">
        <f t="shared" si="21"/>
        <v>0.125</v>
      </c>
      <c r="N156" s="6">
        <f t="shared" si="22"/>
        <v>0.15625</v>
      </c>
      <c r="O156" s="51" t="e">
        <f>IF(G156&gt;0,DT!AC156*I156+DT!AD156*J156+DT!AE156*K156+DT!AF156*L156+DT!AG156*M156+DT!AH156*N156,"")</f>
        <v>#VALUE!</v>
      </c>
      <c r="P156" s="14"/>
    </row>
    <row r="157" spans="1:16">
      <c r="A157" s="60">
        <v>2</v>
      </c>
      <c r="B157" s="60">
        <v>7</v>
      </c>
      <c r="C157" s="60">
        <v>7</v>
      </c>
      <c r="D157" s="60">
        <v>6</v>
      </c>
      <c r="E157" s="60">
        <v>3</v>
      </c>
      <c r="F157" s="60">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51" t="e">
        <f>IF(G157&gt;0,DT!AC157*I157+DT!AD157*J157+DT!AE157*K157+DT!AF157*L157+DT!AG157*M157+DT!AH157*N157,"")</f>
        <v>#VALUE!</v>
      </c>
      <c r="P157" s="14"/>
    </row>
    <row r="158" spans="1:16">
      <c r="A158" s="60">
        <v>5</v>
      </c>
      <c r="B158" s="60">
        <v>4</v>
      </c>
      <c r="C158" s="60">
        <v>5</v>
      </c>
      <c r="D158" s="60">
        <v>5</v>
      </c>
      <c r="E158" s="60">
        <v>6</v>
      </c>
      <c r="F158" s="60">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51" t="e">
        <f>IF(G158&gt;0,DT!AC158*I158+DT!AD158*J158+DT!AE158*K158+DT!AF158*L158+DT!AG158*M158+DT!AH158*N158,"")</f>
        <v>#VALUE!</v>
      </c>
      <c r="P158" s="14"/>
    </row>
    <row r="159" spans="1:16">
      <c r="A159" s="60">
        <v>4</v>
      </c>
      <c r="B159" s="60">
        <v>5</v>
      </c>
      <c r="C159" s="60">
        <v>6</v>
      </c>
      <c r="D159" s="60">
        <v>6</v>
      </c>
      <c r="E159" s="60">
        <v>4</v>
      </c>
      <c r="F159" s="60">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51" t="e">
        <f>IF(G159&gt;0,DT!AC159*I159+DT!AD159*J159+DT!AE159*K159+DT!AF159*L159+DT!AG159*M159+DT!AH159*N159,"")</f>
        <v>#VALUE!</v>
      </c>
      <c r="P159" s="14"/>
    </row>
    <row r="160" spans="1:16">
      <c r="A160" s="60">
        <v>7</v>
      </c>
      <c r="B160" s="60">
        <v>7</v>
      </c>
      <c r="C160" s="60">
        <v>7</v>
      </c>
      <c r="D160" s="60">
        <v>5</v>
      </c>
      <c r="E160" s="60">
        <v>6</v>
      </c>
      <c r="F160" s="60">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51" t="e">
        <f>IF(G160&gt;0,DT!AC160*I160+DT!AD160*J160+DT!AE160*K160+DT!AF160*L160+DT!AG160*M160+DT!AH160*N160,"")</f>
        <v>#VALUE!</v>
      </c>
      <c r="P160" s="14"/>
    </row>
    <row r="161" spans="1:16">
      <c r="A161" s="60">
        <v>5</v>
      </c>
      <c r="B161" s="60">
        <v>7</v>
      </c>
      <c r="C161" s="60">
        <v>7</v>
      </c>
      <c r="D161" s="60">
        <v>7</v>
      </c>
      <c r="E161" s="60">
        <v>4</v>
      </c>
      <c r="F161" s="60">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51" t="e">
        <f>IF(G161&gt;0,DT!AC161*I161+DT!AD161*J161+DT!AE161*K161+DT!AF161*L161+DT!AG161*M161+DT!AH161*N161,"")</f>
        <v>#VALUE!</v>
      </c>
      <c r="P161" s="14"/>
    </row>
    <row r="162" spans="1:16">
      <c r="A162" s="60">
        <v>7</v>
      </c>
      <c r="B162" s="60">
        <v>7</v>
      </c>
      <c r="C162" s="60">
        <v>7</v>
      </c>
      <c r="D162" s="60">
        <v>7</v>
      </c>
      <c r="E162" s="60">
        <v>7</v>
      </c>
      <c r="F162" s="60">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51" t="e">
        <f>IF(G162&gt;0,DT!AC162*I162+DT!AD162*J162+DT!AE162*K162+DT!AF162*L162+DT!AG162*M162+DT!AH162*N162,"")</f>
        <v>#VALUE!</v>
      </c>
      <c r="P162" s="14"/>
    </row>
    <row r="163" spans="1:16">
      <c r="A163" s="60">
        <v>7</v>
      </c>
      <c r="B163" s="60">
        <v>6</v>
      </c>
      <c r="C163" s="60">
        <v>6</v>
      </c>
      <c r="D163" s="60">
        <v>6</v>
      </c>
      <c r="E163" s="60">
        <v>7</v>
      </c>
      <c r="F163" s="60">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51" t="e">
        <f>IF(G163&gt;0,DT!AC163*I163+DT!AD163*J163+DT!AE163*K163+DT!AF163*L163+DT!AG163*M163+DT!AH163*N163,"")</f>
        <v>#VALUE!</v>
      </c>
      <c r="P163" s="14"/>
    </row>
    <row r="164" spans="1:16">
      <c r="A164" s="60">
        <v>5</v>
      </c>
      <c r="B164" s="60">
        <v>5</v>
      </c>
      <c r="C164" s="60">
        <v>7</v>
      </c>
      <c r="D164" s="60">
        <v>6</v>
      </c>
      <c r="E164" s="60">
        <v>6</v>
      </c>
      <c r="F164" s="60">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51" t="e">
        <f>IF(G164&gt;0,DT!AC164*I164+DT!AD164*J164+DT!AE164*K164+DT!AF164*L164+DT!AG164*M164+DT!AH164*N164,"")</f>
        <v>#VALUE!</v>
      </c>
      <c r="P164" s="14"/>
    </row>
    <row r="165" spans="1:16">
      <c r="A165" s="60">
        <v>7</v>
      </c>
      <c r="B165" s="60">
        <v>6</v>
      </c>
      <c r="C165" s="60">
        <v>7</v>
      </c>
      <c r="D165" s="60">
        <v>7</v>
      </c>
      <c r="E165" s="60">
        <v>7</v>
      </c>
      <c r="F165" s="60">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51" t="e">
        <f>IF(G165&gt;0,DT!AC165*I165+DT!AD165*J165+DT!AE165*K165+DT!AF165*L165+DT!AG165*M165+DT!AH165*N165,"")</f>
        <v>#VALUE!</v>
      </c>
      <c r="P165" s="14"/>
    </row>
    <row r="166" spans="1:16">
      <c r="A166" s="60">
        <v>6</v>
      </c>
      <c r="B166" s="60">
        <v>5</v>
      </c>
      <c r="C166" s="60">
        <v>7</v>
      </c>
      <c r="D166" s="60">
        <v>5</v>
      </c>
      <c r="E166" s="60">
        <v>6</v>
      </c>
      <c r="F166" s="60">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51" t="e">
        <f>IF(G166&gt;0,DT!AC166*I166+DT!AD166*J166+DT!AE166*K166+DT!AF166*L166+DT!AG166*M166+DT!AH166*N166,"")</f>
        <v>#VALUE!</v>
      </c>
      <c r="P166" s="14"/>
    </row>
    <row r="167" spans="1:16">
      <c r="A167" s="60">
        <v>7</v>
      </c>
      <c r="B167" s="60">
        <v>7</v>
      </c>
      <c r="C167" s="60">
        <v>6</v>
      </c>
      <c r="D167" s="60">
        <v>6</v>
      </c>
      <c r="E167" s="60">
        <v>6</v>
      </c>
      <c r="F167" s="60">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51" t="e">
        <f>IF(G167&gt;0,DT!AC167*I167+DT!AD167*J167+DT!AE167*K167+DT!AF167*L167+DT!AG167*M167+DT!AH167*N167,"")</f>
        <v>#VALUE!</v>
      </c>
      <c r="P167" s="14"/>
    </row>
    <row r="168" spans="1:16">
      <c r="A168" s="60">
        <v>6</v>
      </c>
      <c r="B168" s="60">
        <v>5</v>
      </c>
      <c r="C168" s="60">
        <v>6</v>
      </c>
      <c r="D168" s="60">
        <v>6</v>
      </c>
      <c r="E168" s="60">
        <v>6</v>
      </c>
      <c r="F168" s="60">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51" t="e">
        <f>IF(G168&gt;0,DT!AC168*I168+DT!AD168*J168+DT!AE168*K168+DT!AF168*L168+DT!AG168*M168+DT!AH168*N168,"")</f>
        <v>#VALUE!</v>
      </c>
      <c r="P168" s="14"/>
    </row>
    <row r="169" spans="1:16">
      <c r="A169" s="60">
        <v>6</v>
      </c>
      <c r="B169" s="60">
        <v>5</v>
      </c>
      <c r="C169" s="60">
        <v>6</v>
      </c>
      <c r="D169" s="60">
        <v>5</v>
      </c>
      <c r="E169" s="60">
        <v>4</v>
      </c>
      <c r="F169" s="60">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51" t="e">
        <f>IF(G169&gt;0,DT!AC169*I169+DT!AD169*J169+DT!AE169*K169+DT!AF169*L169+DT!AG169*M169+DT!AH169*N169,"")</f>
        <v>#VALUE!</v>
      </c>
      <c r="P169" s="14"/>
    </row>
    <row r="170" spans="1:16">
      <c r="A170" s="60">
        <v>5</v>
      </c>
      <c r="B170" s="60">
        <v>6</v>
      </c>
      <c r="C170" s="60">
        <v>7</v>
      </c>
      <c r="D170" s="60">
        <v>6</v>
      </c>
      <c r="E170" s="60">
        <v>7</v>
      </c>
      <c r="F170" s="60">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51" t="e">
        <f>IF(G170&gt;0,DT!AC170*I170+DT!AD170*J170+DT!AE170*K170+DT!AF170*L170+DT!AG170*M170+DT!AH170*N170,"")</f>
        <v>#VALUE!</v>
      </c>
      <c r="P170" s="14"/>
    </row>
    <row r="171" spans="1:16">
      <c r="A171" s="60">
        <v>7</v>
      </c>
      <c r="B171" s="60">
        <v>7</v>
      </c>
      <c r="C171" s="60">
        <v>7</v>
      </c>
      <c r="D171" s="60">
        <v>7</v>
      </c>
      <c r="E171" s="60">
        <v>7</v>
      </c>
      <c r="F171" s="60">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51" t="e">
        <f>IF(G171&gt;0,DT!AC171*I171+DT!AD171*J171+DT!AE171*K171+DT!AF171*L171+DT!AG171*M171+DT!AH171*N171,"")</f>
        <v>#VALUE!</v>
      </c>
      <c r="P171" s="14"/>
    </row>
    <row r="172" spans="1:16">
      <c r="A172" s="60">
        <v>3</v>
      </c>
      <c r="B172" s="60">
        <v>5</v>
      </c>
      <c r="C172" s="60">
        <v>5</v>
      </c>
      <c r="D172" s="60">
        <v>4</v>
      </c>
      <c r="E172" s="60">
        <v>4</v>
      </c>
      <c r="F172" s="60">
        <v>4</v>
      </c>
      <c r="G172" s="1">
        <f t="shared" si="23"/>
        <v>25</v>
      </c>
      <c r="I172" s="6">
        <f t="shared" si="17"/>
        <v>0.12</v>
      </c>
      <c r="J172" s="6">
        <f t="shared" si="18"/>
        <v>0.2</v>
      </c>
      <c r="K172" s="6">
        <f t="shared" si="19"/>
        <v>0.2</v>
      </c>
      <c r="L172" s="6">
        <f t="shared" si="20"/>
        <v>0.16</v>
      </c>
      <c r="M172" s="6">
        <f t="shared" si="21"/>
        <v>0.16</v>
      </c>
      <c r="N172" s="6">
        <f t="shared" si="22"/>
        <v>0.16</v>
      </c>
      <c r="O172" s="51" t="e">
        <f>IF(G172&gt;0,DT!AC172*I172+DT!AD172*J172+DT!AE172*K172+DT!AF172*L172+DT!AG172*M172+DT!AH172*N172,"")</f>
        <v>#VALUE!</v>
      </c>
      <c r="P172" s="14"/>
    </row>
    <row r="173" spans="1:16">
      <c r="A173" s="60">
        <v>6</v>
      </c>
      <c r="B173" s="60">
        <v>6</v>
      </c>
      <c r="C173" s="60">
        <v>6</v>
      </c>
      <c r="D173" s="60">
        <v>5</v>
      </c>
      <c r="E173" s="60">
        <v>4</v>
      </c>
      <c r="F173" s="60">
        <v>5</v>
      </c>
      <c r="G173" s="1">
        <f t="shared" si="23"/>
        <v>32</v>
      </c>
      <c r="I173" s="6">
        <f t="shared" si="17"/>
        <v>0.1875</v>
      </c>
      <c r="J173" s="6">
        <f t="shared" si="18"/>
        <v>0.1875</v>
      </c>
      <c r="K173" s="6">
        <f t="shared" si="19"/>
        <v>0.1875</v>
      </c>
      <c r="L173" s="6">
        <f t="shared" si="20"/>
        <v>0.15625</v>
      </c>
      <c r="M173" s="6">
        <f t="shared" si="21"/>
        <v>0.125</v>
      </c>
      <c r="N173" s="6">
        <f t="shared" si="22"/>
        <v>0.15625</v>
      </c>
      <c r="O173" s="51" t="e">
        <f>IF(G173&gt;0,DT!AC173*I173+DT!AD173*J173+DT!AE173*K173+DT!AF173*L173+DT!AG173*M173+DT!AH173*N173,"")</f>
        <v>#VALUE!</v>
      </c>
      <c r="P173" s="14"/>
    </row>
    <row r="174" spans="1:16">
      <c r="A174" s="60">
        <v>5</v>
      </c>
      <c r="B174" s="60">
        <v>6</v>
      </c>
      <c r="C174" s="60">
        <v>6</v>
      </c>
      <c r="D174" s="60">
        <v>7</v>
      </c>
      <c r="E174" s="60">
        <v>5</v>
      </c>
      <c r="F174" s="60">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51" t="e">
        <f>IF(G174&gt;0,DT!AC174*I174+DT!AD174*J174+DT!AE174*K174+DT!AF174*L174+DT!AG174*M174+DT!AH174*N174,"")</f>
        <v>#VALUE!</v>
      </c>
      <c r="P174" s="14"/>
    </row>
    <row r="175" spans="1:16">
      <c r="A175" s="60">
        <v>5</v>
      </c>
      <c r="B175" s="60">
        <v>5</v>
      </c>
      <c r="C175" s="60">
        <v>6</v>
      </c>
      <c r="D175" s="60">
        <v>7</v>
      </c>
      <c r="E175" s="60">
        <v>4</v>
      </c>
      <c r="F175" s="60">
        <v>5</v>
      </c>
      <c r="G175" s="1">
        <f t="shared" si="23"/>
        <v>32</v>
      </c>
      <c r="I175" s="6">
        <f t="shared" si="17"/>
        <v>0.15625</v>
      </c>
      <c r="J175" s="6">
        <f t="shared" si="18"/>
        <v>0.15625</v>
      </c>
      <c r="K175" s="6">
        <f t="shared" si="19"/>
        <v>0.1875</v>
      </c>
      <c r="L175" s="6">
        <f t="shared" si="20"/>
        <v>0.21875</v>
      </c>
      <c r="M175" s="6">
        <f t="shared" si="21"/>
        <v>0.125</v>
      </c>
      <c r="N175" s="6">
        <f t="shared" si="22"/>
        <v>0.15625</v>
      </c>
      <c r="O175" s="51" t="e">
        <f>IF(G175&gt;0,DT!AC175*I175+DT!AD175*J175+DT!AE175*K175+DT!AF175*L175+DT!AG175*M175+DT!AH175*N175,"")</f>
        <v>#VALUE!</v>
      </c>
      <c r="P175" s="14"/>
    </row>
    <row r="176" spans="1:16">
      <c r="A176" s="60">
        <v>4</v>
      </c>
      <c r="B176" s="60">
        <v>5</v>
      </c>
      <c r="C176" s="60">
        <v>4</v>
      </c>
      <c r="D176" s="60">
        <v>4</v>
      </c>
      <c r="E176" s="60">
        <v>4</v>
      </c>
      <c r="F176" s="60">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51" t="e">
        <f>IF(G176&gt;0,DT!AC176*I176+DT!AD176*J176+DT!AE176*K176+DT!AF176*L176+DT!AG176*M176+DT!AH176*N176,"")</f>
        <v>#VALUE!</v>
      </c>
      <c r="P176" s="14"/>
    </row>
    <row r="177" spans="1:16">
      <c r="A177" s="60">
        <v>3</v>
      </c>
      <c r="B177" s="60">
        <v>5</v>
      </c>
      <c r="C177" s="60">
        <v>5</v>
      </c>
      <c r="D177" s="60">
        <v>5</v>
      </c>
      <c r="E177" s="60">
        <v>2</v>
      </c>
      <c r="F177" s="60">
        <v>5</v>
      </c>
      <c r="G177" s="1">
        <f t="shared" si="23"/>
        <v>25</v>
      </c>
      <c r="I177" s="6">
        <f t="shared" si="17"/>
        <v>0.12</v>
      </c>
      <c r="J177" s="6">
        <f t="shared" si="18"/>
        <v>0.2</v>
      </c>
      <c r="K177" s="6">
        <f t="shared" si="19"/>
        <v>0.2</v>
      </c>
      <c r="L177" s="6">
        <f t="shared" si="20"/>
        <v>0.2</v>
      </c>
      <c r="M177" s="6">
        <f t="shared" si="21"/>
        <v>0.08</v>
      </c>
      <c r="N177" s="6">
        <f t="shared" si="22"/>
        <v>0.2</v>
      </c>
      <c r="O177" s="51" t="e">
        <f>IF(G177&gt;0,DT!AC177*I177+DT!AD177*J177+DT!AE177*K177+DT!AF177*L177+DT!AG177*M177+DT!AH177*N177,"")</f>
        <v>#VALUE!</v>
      </c>
      <c r="P177" s="14"/>
    </row>
    <row r="178" spans="1:16">
      <c r="A178" s="60">
        <v>6</v>
      </c>
      <c r="B178" s="60">
        <v>6</v>
      </c>
      <c r="C178" s="60">
        <v>7</v>
      </c>
      <c r="D178" s="60">
        <v>5</v>
      </c>
      <c r="E178" s="60">
        <v>3</v>
      </c>
      <c r="F178" s="60">
        <v>5</v>
      </c>
      <c r="G178" s="1">
        <f t="shared" si="23"/>
        <v>32</v>
      </c>
      <c r="I178" s="6">
        <f t="shared" si="17"/>
        <v>0.1875</v>
      </c>
      <c r="J178" s="6">
        <f t="shared" si="18"/>
        <v>0.1875</v>
      </c>
      <c r="K178" s="6">
        <f t="shared" si="19"/>
        <v>0.21875</v>
      </c>
      <c r="L178" s="6">
        <f t="shared" si="20"/>
        <v>0.15625</v>
      </c>
      <c r="M178" s="6">
        <f t="shared" si="21"/>
        <v>9.375E-2</v>
      </c>
      <c r="N178" s="6">
        <f t="shared" si="22"/>
        <v>0.15625</v>
      </c>
      <c r="O178" s="51" t="e">
        <f>IF(G178&gt;0,DT!AC178*I178+DT!AD178*J178+DT!AE178*K178+DT!AF178*L178+DT!AG178*M178+DT!AH178*N178,"")</f>
        <v>#VALUE!</v>
      </c>
      <c r="P178" s="14"/>
    </row>
    <row r="179" spans="1:16">
      <c r="A179" s="60">
        <v>7</v>
      </c>
      <c r="B179" s="60">
        <v>7</v>
      </c>
      <c r="C179" s="60">
        <v>7</v>
      </c>
      <c r="D179" s="60">
        <v>7</v>
      </c>
      <c r="E179" s="60">
        <v>7</v>
      </c>
      <c r="F179" s="60">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51" t="e">
        <f>IF(G179&gt;0,DT!AC179*I179+DT!AD179*J179+DT!AE179*K179+DT!AF179*L179+DT!AG179*M179+DT!AH179*N179,"")</f>
        <v>#VALUE!</v>
      </c>
      <c r="P179" s="14"/>
    </row>
    <row r="180" spans="1:16">
      <c r="A180" s="60">
        <v>6</v>
      </c>
      <c r="B180" s="60">
        <v>7</v>
      </c>
      <c r="C180" s="60">
        <v>6</v>
      </c>
      <c r="D180" s="60">
        <v>6</v>
      </c>
      <c r="E180" s="60">
        <v>4</v>
      </c>
      <c r="F180" s="60">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51" t="e">
        <f>IF(G180&gt;0,DT!AC180*I180+DT!AD180*J180+DT!AE180*K180+DT!AF180*L180+DT!AG180*M180+DT!AH180*N180,"")</f>
        <v>#VALUE!</v>
      </c>
      <c r="P180" s="14"/>
    </row>
    <row r="181" spans="1:16">
      <c r="A181" s="60">
        <v>3</v>
      </c>
      <c r="B181" s="60">
        <v>6</v>
      </c>
      <c r="C181" s="60">
        <v>6</v>
      </c>
      <c r="D181" s="60">
        <v>6</v>
      </c>
      <c r="E181" s="60">
        <v>3</v>
      </c>
      <c r="F181" s="60">
        <v>6</v>
      </c>
      <c r="G181" s="1">
        <f t="shared" si="23"/>
        <v>30</v>
      </c>
      <c r="I181" s="6">
        <f t="shared" si="24"/>
        <v>0.1</v>
      </c>
      <c r="J181" s="6">
        <f t="shared" si="25"/>
        <v>0.2</v>
      </c>
      <c r="K181" s="6">
        <f t="shared" si="26"/>
        <v>0.2</v>
      </c>
      <c r="L181" s="6">
        <f t="shared" si="27"/>
        <v>0.2</v>
      </c>
      <c r="M181" s="6">
        <f t="shared" si="28"/>
        <v>0.1</v>
      </c>
      <c r="N181" s="6">
        <f t="shared" si="29"/>
        <v>0.2</v>
      </c>
      <c r="O181" s="51" t="e">
        <f>IF(G181&gt;0,DT!AC181*I181+DT!AD181*J181+DT!AE181*K181+DT!AF181*L181+DT!AG181*M181+DT!AH181*N181,"")</f>
        <v>#VALUE!</v>
      </c>
      <c r="P181" s="14"/>
    </row>
    <row r="182" spans="1:16">
      <c r="A182" s="60">
        <v>5</v>
      </c>
      <c r="B182" s="60">
        <v>6</v>
      </c>
      <c r="C182" s="60">
        <v>7</v>
      </c>
      <c r="D182" s="60">
        <v>6</v>
      </c>
      <c r="E182" s="60">
        <v>4</v>
      </c>
      <c r="F182" s="60">
        <v>4</v>
      </c>
      <c r="G182" s="1">
        <f t="shared" si="23"/>
        <v>32</v>
      </c>
      <c r="I182" s="6">
        <f t="shared" si="24"/>
        <v>0.15625</v>
      </c>
      <c r="J182" s="6">
        <f t="shared" si="25"/>
        <v>0.1875</v>
      </c>
      <c r="K182" s="6">
        <f t="shared" si="26"/>
        <v>0.21875</v>
      </c>
      <c r="L182" s="6">
        <f t="shared" si="27"/>
        <v>0.1875</v>
      </c>
      <c r="M182" s="6">
        <f t="shared" si="28"/>
        <v>0.125</v>
      </c>
      <c r="N182" s="6">
        <f t="shared" si="29"/>
        <v>0.125</v>
      </c>
      <c r="O182" s="51" t="e">
        <f>IF(G182&gt;0,DT!AC182*I182+DT!AD182*J182+DT!AE182*K182+DT!AF182*L182+DT!AG182*M182+DT!AH182*N182,"")</f>
        <v>#VALUE!</v>
      </c>
      <c r="P182" s="14"/>
    </row>
    <row r="183" spans="1:16">
      <c r="A183" s="60">
        <v>5</v>
      </c>
      <c r="B183" s="60">
        <v>6</v>
      </c>
      <c r="C183" s="60">
        <v>6</v>
      </c>
      <c r="D183" s="60">
        <v>6</v>
      </c>
      <c r="E183" s="60">
        <v>6</v>
      </c>
      <c r="F183" s="60">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51" t="e">
        <f>IF(G183&gt;0,DT!AC183*I183+DT!AD183*J183+DT!AE183*K183+DT!AF183*L183+DT!AG183*M183+DT!AH183*N183,"")</f>
        <v>#VALUE!</v>
      </c>
      <c r="P183" s="14"/>
    </row>
    <row r="184" spans="1:16">
      <c r="A184" s="60">
        <v>6</v>
      </c>
      <c r="B184" s="60">
        <v>6</v>
      </c>
      <c r="C184" s="60">
        <v>7</v>
      </c>
      <c r="D184" s="60">
        <v>7</v>
      </c>
      <c r="E184" s="60">
        <v>4</v>
      </c>
      <c r="F184" s="60">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51" t="e">
        <f>IF(G184&gt;0,DT!AC184*I184+DT!AD184*J184+DT!AE184*K184+DT!AF184*L184+DT!AG184*M184+DT!AH184*N184,"")</f>
        <v>#VALUE!</v>
      </c>
      <c r="P184" s="14"/>
    </row>
    <row r="185" spans="1:16">
      <c r="A185" s="60">
        <v>7</v>
      </c>
      <c r="B185" s="60">
        <v>7</v>
      </c>
      <c r="C185" s="60">
        <v>7</v>
      </c>
      <c r="D185" s="60">
        <v>7</v>
      </c>
      <c r="E185" s="60">
        <v>7</v>
      </c>
      <c r="F185" s="60">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51" t="e">
        <f>IF(G185&gt;0,DT!AC185*I185+DT!AD185*J185+DT!AE185*K185+DT!AF185*L185+DT!AG185*M185+DT!AH185*N185,"")</f>
        <v>#VALUE!</v>
      </c>
      <c r="P185" s="14"/>
    </row>
    <row r="186" spans="1:16">
      <c r="A186" s="60">
        <v>7</v>
      </c>
      <c r="B186" s="60">
        <v>7</v>
      </c>
      <c r="C186" s="60">
        <v>7</v>
      </c>
      <c r="D186" s="60">
        <v>7</v>
      </c>
      <c r="E186" s="60">
        <v>7</v>
      </c>
      <c r="F186" s="60">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51" t="e">
        <f>IF(G186&gt;0,DT!AC186*I186+DT!AD186*J186+DT!AE186*K186+DT!AF186*L186+DT!AG186*M186+DT!AH186*N186,"")</f>
        <v>#VALUE!</v>
      </c>
      <c r="P186" s="14"/>
    </row>
    <row r="187" spans="1:16">
      <c r="A187" s="60">
        <v>5</v>
      </c>
      <c r="B187" s="60">
        <v>7</v>
      </c>
      <c r="C187" s="60">
        <v>7</v>
      </c>
      <c r="D187" s="60">
        <v>7</v>
      </c>
      <c r="E187" s="60">
        <v>4</v>
      </c>
      <c r="F187" s="60">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51" t="e">
        <f>IF(G187&gt;0,DT!AC187*I187+DT!AD187*J187+DT!AE187*K187+DT!AF187*L187+DT!AG187*M187+DT!AH187*N187,"")</f>
        <v>#VALUE!</v>
      </c>
      <c r="P187" s="14"/>
    </row>
    <row r="188" spans="1:16">
      <c r="A188" s="60">
        <v>5</v>
      </c>
      <c r="B188" s="60">
        <v>6</v>
      </c>
      <c r="C188" s="60">
        <v>6</v>
      </c>
      <c r="D188" s="60">
        <v>6</v>
      </c>
      <c r="E188" s="60">
        <v>6</v>
      </c>
      <c r="F188" s="60">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51" t="e">
        <f>IF(G188&gt;0,DT!AC188*I188+DT!AD188*J188+DT!AE188*K188+DT!AF188*L188+DT!AG188*M188+DT!AH188*N188,"")</f>
        <v>#VALUE!</v>
      </c>
      <c r="P188" s="14"/>
    </row>
    <row r="189" spans="1:16">
      <c r="A189" s="60">
        <v>6</v>
      </c>
      <c r="B189" s="60">
        <v>7</v>
      </c>
      <c r="C189" s="60">
        <v>6</v>
      </c>
      <c r="D189" s="60">
        <v>7</v>
      </c>
      <c r="E189" s="60">
        <v>6</v>
      </c>
      <c r="F189" s="60">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51" t="e">
        <f>IF(G189&gt;0,DT!AC189*I189+DT!AD189*J189+DT!AE189*K189+DT!AF189*L189+DT!AG189*M189+DT!AH189*N189,"")</f>
        <v>#VALUE!</v>
      </c>
      <c r="P189" s="14"/>
    </row>
    <row r="190" spans="1:16">
      <c r="A190" s="60">
        <v>5</v>
      </c>
      <c r="B190" s="60">
        <v>7</v>
      </c>
      <c r="C190" s="60">
        <v>7</v>
      </c>
      <c r="D190" s="60">
        <v>7</v>
      </c>
      <c r="E190" s="60">
        <v>5</v>
      </c>
      <c r="F190" s="60">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51" t="e">
        <f>IF(G190&gt;0,DT!AC190*I190+DT!AD190*J190+DT!AE190*K190+DT!AF190*L190+DT!AG190*M190+DT!AH190*N190,"")</f>
        <v>#VALUE!</v>
      </c>
      <c r="P190" s="14"/>
    </row>
    <row r="191" spans="1:16">
      <c r="A191" s="60">
        <v>5</v>
      </c>
      <c r="B191" s="60">
        <v>6</v>
      </c>
      <c r="C191" s="60">
        <v>7</v>
      </c>
      <c r="D191" s="60">
        <v>6</v>
      </c>
      <c r="E191" s="60">
        <v>3</v>
      </c>
      <c r="F191" s="60">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51" t="e">
        <f>IF(G191&gt;0,DT!AC191*I191+DT!AD191*J191+DT!AE191*K191+DT!AF191*L191+DT!AG191*M191+DT!AH191*N191,"")</f>
        <v>#VALUE!</v>
      </c>
      <c r="P191" s="14"/>
    </row>
    <row r="192" spans="1:16">
      <c r="A192" s="60">
        <v>5</v>
      </c>
      <c r="B192" s="60">
        <v>6</v>
      </c>
      <c r="C192" s="60">
        <v>5</v>
      </c>
      <c r="D192" s="60">
        <v>6</v>
      </c>
      <c r="E192" s="60">
        <v>5</v>
      </c>
      <c r="F192" s="60">
        <v>5</v>
      </c>
      <c r="G192" s="1">
        <f t="shared" si="23"/>
        <v>32</v>
      </c>
      <c r="I192" s="6">
        <f t="shared" si="24"/>
        <v>0.15625</v>
      </c>
      <c r="J192" s="6">
        <f t="shared" si="25"/>
        <v>0.1875</v>
      </c>
      <c r="K192" s="6">
        <f t="shared" si="26"/>
        <v>0.15625</v>
      </c>
      <c r="L192" s="6">
        <f t="shared" si="27"/>
        <v>0.1875</v>
      </c>
      <c r="M192" s="6">
        <f t="shared" si="28"/>
        <v>0.15625</v>
      </c>
      <c r="N192" s="6">
        <f t="shared" si="29"/>
        <v>0.15625</v>
      </c>
      <c r="O192" s="51" t="e">
        <f>IF(G192&gt;0,DT!AC192*I192+DT!AD192*J192+DT!AE192*K192+DT!AF192*L192+DT!AG192*M192+DT!AH192*N192,"")</f>
        <v>#VALUE!</v>
      </c>
      <c r="P192" s="14"/>
    </row>
    <row r="193" spans="1:16">
      <c r="A193" s="60">
        <v>6</v>
      </c>
      <c r="B193" s="60">
        <v>6</v>
      </c>
      <c r="C193" s="60">
        <v>6</v>
      </c>
      <c r="D193" s="60">
        <v>7</v>
      </c>
      <c r="E193" s="60">
        <v>5</v>
      </c>
      <c r="F193" s="60">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51" t="e">
        <f>IF(G193&gt;0,DT!AC193*I193+DT!AD193*J193+DT!AE193*K193+DT!AF193*L193+DT!AG193*M193+DT!AH193*N193,"")</f>
        <v>#VALUE!</v>
      </c>
      <c r="P193" s="14"/>
    </row>
    <row r="194" spans="1:16">
      <c r="A194" s="60">
        <v>5</v>
      </c>
      <c r="B194" s="60">
        <v>6</v>
      </c>
      <c r="C194" s="60">
        <v>7</v>
      </c>
      <c r="D194" s="60">
        <v>7</v>
      </c>
      <c r="E194" s="60">
        <v>3</v>
      </c>
      <c r="F194" s="60">
        <v>4</v>
      </c>
      <c r="G194" s="1">
        <f t="shared" si="23"/>
        <v>32</v>
      </c>
      <c r="I194" s="6">
        <f t="shared" si="24"/>
        <v>0.15625</v>
      </c>
      <c r="J194" s="6">
        <f t="shared" si="25"/>
        <v>0.1875</v>
      </c>
      <c r="K194" s="6">
        <f t="shared" si="26"/>
        <v>0.21875</v>
      </c>
      <c r="L194" s="6">
        <f t="shared" si="27"/>
        <v>0.21875</v>
      </c>
      <c r="M194" s="6">
        <f t="shared" si="28"/>
        <v>9.375E-2</v>
      </c>
      <c r="N194" s="6">
        <f t="shared" si="29"/>
        <v>0.125</v>
      </c>
      <c r="O194" s="51" t="e">
        <f>IF(G194&gt;0,DT!AC194*I194+DT!AD194*J194+DT!AE194*K194+DT!AF194*L194+DT!AG194*M194+DT!AH194*N194,"")</f>
        <v>#VALUE!</v>
      </c>
      <c r="P194" s="14"/>
    </row>
    <row r="195" spans="1:16">
      <c r="A195" s="60">
        <v>7</v>
      </c>
      <c r="B195" s="60">
        <v>7</v>
      </c>
      <c r="C195" s="60">
        <v>7</v>
      </c>
      <c r="D195" s="60">
        <v>7</v>
      </c>
      <c r="E195" s="60">
        <v>7</v>
      </c>
      <c r="F195" s="60">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51" t="e">
        <f>IF(G195&gt;0,DT!AC195*I195+DT!AD195*J195+DT!AE195*K195+DT!AF195*L195+DT!AG195*M195+DT!AH195*N195,"")</f>
        <v>#VALUE!</v>
      </c>
      <c r="P195" s="14"/>
    </row>
    <row r="196" spans="1:16">
      <c r="A196" s="60">
        <v>6</v>
      </c>
      <c r="B196" s="60">
        <v>7</v>
      </c>
      <c r="C196" s="60">
        <v>5</v>
      </c>
      <c r="D196" s="60">
        <v>4</v>
      </c>
      <c r="E196" s="60">
        <v>3</v>
      </c>
      <c r="F196" s="60">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51" t="e">
        <f>IF(G196&gt;0,DT!AC196*I196+DT!AD196*J196+DT!AE196*K196+DT!AF196*L196+DT!AG196*M196+DT!AH196*N196,"")</f>
        <v>#VALUE!</v>
      </c>
      <c r="P196" s="14"/>
    </row>
    <row r="197" spans="1:16">
      <c r="A197" s="60">
        <v>6</v>
      </c>
      <c r="B197" s="60">
        <v>7</v>
      </c>
      <c r="C197" s="60">
        <v>7</v>
      </c>
      <c r="D197" s="60">
        <v>5</v>
      </c>
      <c r="E197" s="60">
        <v>4</v>
      </c>
      <c r="F197" s="60">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51" t="e">
        <f>IF(G197&gt;0,DT!AC197*I197+DT!AD197*J197+DT!AE197*K197+DT!AF197*L197+DT!AG197*M197+DT!AH197*N197,"")</f>
        <v>#VALUE!</v>
      </c>
      <c r="P197" s="14"/>
    </row>
    <row r="198" spans="1:16">
      <c r="A198" s="60">
        <v>7</v>
      </c>
      <c r="B198" s="60">
        <v>7</v>
      </c>
      <c r="C198" s="60">
        <v>7</v>
      </c>
      <c r="D198" s="60">
        <v>7</v>
      </c>
      <c r="E198" s="60">
        <v>6</v>
      </c>
      <c r="F198" s="60">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51" t="e">
        <f>IF(G198&gt;0,DT!AC198*I198+DT!AD198*J198+DT!AE198*K198+DT!AF198*L198+DT!AG198*M198+DT!AH198*N198,"")</f>
        <v>#VALUE!</v>
      </c>
      <c r="P198" s="14"/>
    </row>
    <row r="199" spans="1:16">
      <c r="A199" s="60">
        <v>6</v>
      </c>
      <c r="B199" s="60">
        <v>6</v>
      </c>
      <c r="C199" s="60">
        <v>7</v>
      </c>
      <c r="D199" s="60">
        <v>6</v>
      </c>
      <c r="E199" s="60">
        <v>6</v>
      </c>
      <c r="F199" s="60">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51" t="e">
        <f>IF(G199&gt;0,DT!AC199*I199+DT!AD199*J199+DT!AE199*K199+DT!AF199*L199+DT!AG199*M199+DT!AH199*N199,"")</f>
        <v>#VALUE!</v>
      </c>
      <c r="P199" s="14"/>
    </row>
    <row r="200" spans="1:16">
      <c r="A200" s="60">
        <v>6</v>
      </c>
      <c r="B200" s="60">
        <v>6</v>
      </c>
      <c r="C200" s="60">
        <v>6</v>
      </c>
      <c r="D200" s="60">
        <v>6</v>
      </c>
      <c r="E200" s="60">
        <v>4</v>
      </c>
      <c r="F200" s="60">
        <v>4</v>
      </c>
      <c r="G200" s="1">
        <f t="shared" si="30"/>
        <v>32</v>
      </c>
      <c r="I200" s="6">
        <f t="shared" si="24"/>
        <v>0.1875</v>
      </c>
      <c r="J200" s="6">
        <f t="shared" si="25"/>
        <v>0.1875</v>
      </c>
      <c r="K200" s="6">
        <f t="shared" si="26"/>
        <v>0.1875</v>
      </c>
      <c r="L200" s="6">
        <f t="shared" si="27"/>
        <v>0.1875</v>
      </c>
      <c r="M200" s="6">
        <f t="shared" si="28"/>
        <v>0.125</v>
      </c>
      <c r="N200" s="6">
        <f t="shared" si="29"/>
        <v>0.125</v>
      </c>
      <c r="O200" s="51" t="e">
        <f>IF(G200&gt;0,DT!AC200*I200+DT!AD200*J200+DT!AE200*K200+DT!AF200*L200+DT!AG200*M200+DT!AH200*N200,"")</f>
        <v>#VALUE!</v>
      </c>
      <c r="P200" s="14"/>
    </row>
    <row r="201" spans="1:16">
      <c r="A201" s="60">
        <v>5</v>
      </c>
      <c r="B201" s="60">
        <v>1</v>
      </c>
      <c r="C201" s="60">
        <v>6</v>
      </c>
      <c r="D201" s="60">
        <v>7</v>
      </c>
      <c r="E201" s="60">
        <v>4</v>
      </c>
      <c r="F201" s="60">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51" t="e">
        <f>IF(G201&gt;0,DT!AC201*I201+DT!AD201*J201+DT!AE201*K201+DT!AF201*L201+DT!AG201*M201+DT!AH201*N201,"")</f>
        <v>#VALUE!</v>
      </c>
      <c r="P201" s="14"/>
    </row>
    <row r="202" spans="1:16">
      <c r="A202" s="60">
        <v>6</v>
      </c>
      <c r="B202" s="60">
        <v>6</v>
      </c>
      <c r="C202" s="60">
        <v>7</v>
      </c>
      <c r="D202" s="60">
        <v>6</v>
      </c>
      <c r="E202" s="60">
        <v>6</v>
      </c>
      <c r="F202" s="60">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51" t="e">
        <f>IF(G202&gt;0,DT!AC202*I202+DT!AD202*J202+DT!AE202*K202+DT!AF202*L202+DT!AG202*M202+DT!AH202*N202,"")</f>
        <v>#VALUE!</v>
      </c>
      <c r="P202" s="14"/>
    </row>
    <row r="203" spans="1:16">
      <c r="A203" s="60">
        <v>5</v>
      </c>
      <c r="B203" s="60">
        <v>6</v>
      </c>
      <c r="C203" s="60">
        <v>7</v>
      </c>
      <c r="D203" s="60">
        <v>7</v>
      </c>
      <c r="E203" s="60">
        <v>5</v>
      </c>
      <c r="F203" s="60">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51" t="e">
        <f>IF(G203&gt;0,DT!AC203*I203+DT!AD203*J203+DT!AE203*K203+DT!AF203*L203+DT!AG203*M203+DT!AH203*N203,"")</f>
        <v>#VALUE!</v>
      </c>
      <c r="P203" s="14"/>
    </row>
    <row r="204" spans="1:16">
      <c r="A204" s="60">
        <v>6</v>
      </c>
      <c r="B204" s="60">
        <v>6</v>
      </c>
      <c r="C204" s="60">
        <v>7</v>
      </c>
      <c r="D204" s="60">
        <v>7</v>
      </c>
      <c r="E204" s="60">
        <v>5</v>
      </c>
      <c r="F204" s="60">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51" t="e">
        <f>IF(G204&gt;0,DT!AC204*I204+DT!AD204*J204+DT!AE204*K204+DT!AF204*L204+DT!AG204*M204+DT!AH204*N204,"")</f>
        <v>#VALUE!</v>
      </c>
      <c r="P204" s="14"/>
    </row>
    <row r="205" spans="1:16">
      <c r="A205" s="60">
        <v>5</v>
      </c>
      <c r="B205" s="60">
        <v>6</v>
      </c>
      <c r="C205" s="60">
        <v>6</v>
      </c>
      <c r="D205" s="60">
        <v>6</v>
      </c>
      <c r="E205" s="60">
        <v>4</v>
      </c>
      <c r="F205" s="60">
        <v>5</v>
      </c>
      <c r="G205" s="1">
        <f t="shared" si="30"/>
        <v>32</v>
      </c>
      <c r="I205" s="6">
        <f t="shared" si="24"/>
        <v>0.15625</v>
      </c>
      <c r="J205" s="6">
        <f t="shared" si="25"/>
        <v>0.1875</v>
      </c>
      <c r="K205" s="6">
        <f t="shared" si="26"/>
        <v>0.1875</v>
      </c>
      <c r="L205" s="6">
        <f t="shared" si="27"/>
        <v>0.1875</v>
      </c>
      <c r="M205" s="6">
        <f t="shared" si="28"/>
        <v>0.125</v>
      </c>
      <c r="N205" s="6">
        <f t="shared" si="29"/>
        <v>0.15625</v>
      </c>
      <c r="O205" s="51" t="e">
        <f>IF(G205&gt;0,DT!AC205*I205+DT!AD205*J205+DT!AE205*K205+DT!AF205*L205+DT!AG205*M205+DT!AH205*N205,"")</f>
        <v>#VALUE!</v>
      </c>
      <c r="P205" s="14"/>
    </row>
    <row r="206" spans="1:16">
      <c r="A206" s="60">
        <v>5</v>
      </c>
      <c r="B206" s="60">
        <v>7</v>
      </c>
      <c r="C206" s="60">
        <v>7</v>
      </c>
      <c r="D206" s="60">
        <v>7</v>
      </c>
      <c r="E206" s="60">
        <v>4</v>
      </c>
      <c r="F206" s="60">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51" t="e">
        <f>IF(G206&gt;0,DT!AC206*I206+DT!AD206*J206+DT!AE206*K206+DT!AF206*L206+DT!AG206*M206+DT!AH206*N206,"")</f>
        <v>#VALUE!</v>
      </c>
      <c r="P206" s="14"/>
    </row>
    <row r="207" spans="1:16">
      <c r="A207" s="60">
        <v>6</v>
      </c>
      <c r="B207" s="60">
        <v>7</v>
      </c>
      <c r="C207" s="60">
        <v>7</v>
      </c>
      <c r="D207" s="60">
        <v>7</v>
      </c>
      <c r="E207" s="60">
        <v>4</v>
      </c>
      <c r="F207" s="60">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51" t="e">
        <f>IF(G207&gt;0,DT!AC207*I207+DT!AD207*J207+DT!AE207*K207+DT!AF207*L207+DT!AG207*M207+DT!AH207*N207,"")</f>
        <v>#VALUE!</v>
      </c>
      <c r="P207" s="14"/>
    </row>
    <row r="208" spans="1:16">
      <c r="A208" s="60">
        <v>7</v>
      </c>
      <c r="B208" s="60">
        <v>7</v>
      </c>
      <c r="C208" s="60">
        <v>6</v>
      </c>
      <c r="D208" s="60">
        <v>7</v>
      </c>
      <c r="E208" s="60">
        <v>6</v>
      </c>
      <c r="F208" s="60">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51" t="e">
        <f>IF(G208&gt;0,DT!AC208*I208+DT!AD208*J208+DT!AE208*K208+DT!AF208*L208+DT!AG208*M208+DT!AH208*N208,"")</f>
        <v>#VALUE!</v>
      </c>
      <c r="P208" s="14"/>
    </row>
    <row r="209" spans="1:16">
      <c r="A209" s="60">
        <v>5</v>
      </c>
      <c r="B209" s="60">
        <v>5</v>
      </c>
      <c r="C209" s="60">
        <v>6</v>
      </c>
      <c r="D209" s="60">
        <v>6</v>
      </c>
      <c r="E209" s="60">
        <v>5</v>
      </c>
      <c r="F209" s="60">
        <v>5</v>
      </c>
      <c r="G209" s="1">
        <f t="shared" si="30"/>
        <v>32</v>
      </c>
      <c r="I209" s="6">
        <f t="shared" si="24"/>
        <v>0.15625</v>
      </c>
      <c r="J209" s="6">
        <f t="shared" si="25"/>
        <v>0.15625</v>
      </c>
      <c r="K209" s="6">
        <f t="shared" si="26"/>
        <v>0.1875</v>
      </c>
      <c r="L209" s="6">
        <f t="shared" si="27"/>
        <v>0.1875</v>
      </c>
      <c r="M209" s="6">
        <f t="shared" si="28"/>
        <v>0.15625</v>
      </c>
      <c r="N209" s="6">
        <f t="shared" si="29"/>
        <v>0.15625</v>
      </c>
      <c r="O209" s="51" t="e">
        <f>IF(G209&gt;0,DT!AC209*I209+DT!AD209*J209+DT!AE209*K209+DT!AF209*L209+DT!AG209*M209+DT!AH209*N209,"")</f>
        <v>#VALUE!</v>
      </c>
      <c r="P209" s="14"/>
    </row>
    <row r="210" spans="1:16">
      <c r="A210" s="60">
        <v>5</v>
      </c>
      <c r="B210" s="60">
        <v>5</v>
      </c>
      <c r="C210" s="60">
        <v>6</v>
      </c>
      <c r="D210" s="60">
        <v>6</v>
      </c>
      <c r="E210" s="60">
        <v>4</v>
      </c>
      <c r="F210" s="60">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51" t="e">
        <f>IF(G210&gt;0,DT!AC210*I210+DT!AD210*J210+DT!AE210*K210+DT!AF210*L210+DT!AG210*M210+DT!AH210*N210,"")</f>
        <v>#VALUE!</v>
      </c>
      <c r="P210" s="14"/>
    </row>
    <row r="211" spans="1:16">
      <c r="A211" s="60">
        <v>5</v>
      </c>
      <c r="B211" s="60">
        <v>6</v>
      </c>
      <c r="C211" s="60">
        <v>6</v>
      </c>
      <c r="D211" s="60">
        <v>4</v>
      </c>
      <c r="E211" s="60">
        <v>5</v>
      </c>
      <c r="F211" s="60">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51" t="e">
        <f>IF(G211&gt;0,DT!AC211*I211+DT!AD211*J211+DT!AE211*K211+DT!AF211*L211+DT!AG211*M211+DT!AH211*N211,"")</f>
        <v>#VALUE!</v>
      </c>
      <c r="P211" s="14"/>
    </row>
    <row r="212" spans="1:16">
      <c r="A212" s="60">
        <v>5</v>
      </c>
      <c r="B212" s="60">
        <v>5</v>
      </c>
      <c r="C212" s="60">
        <v>5</v>
      </c>
      <c r="D212" s="60">
        <v>5</v>
      </c>
      <c r="E212" s="60">
        <v>5</v>
      </c>
      <c r="F212" s="60">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51" t="e">
        <f>IF(G212&gt;0,DT!AC212*I212+DT!AD212*J212+DT!AE212*K212+DT!AF212*L212+DT!AG212*M212+DT!AH212*N212,"")</f>
        <v>#VALUE!</v>
      </c>
      <c r="P212" s="14"/>
    </row>
    <row r="213" spans="1:16">
      <c r="A213" s="60">
        <v>7</v>
      </c>
      <c r="B213" s="60">
        <v>6</v>
      </c>
      <c r="C213" s="60">
        <v>7</v>
      </c>
      <c r="D213" s="60">
        <v>6</v>
      </c>
      <c r="E213" s="60">
        <v>7</v>
      </c>
      <c r="F213" s="60">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51" t="e">
        <f>IF(G213&gt;0,DT!AC213*I213+DT!AD213*J213+DT!AE213*K213+DT!AF213*L213+DT!AG213*M213+DT!AH213*N213,"")</f>
        <v>#VALUE!</v>
      </c>
      <c r="P213" s="14"/>
    </row>
    <row r="214" spans="1:16">
      <c r="A214" s="60">
        <v>6</v>
      </c>
      <c r="B214" s="60">
        <v>6</v>
      </c>
      <c r="C214" s="60">
        <v>6</v>
      </c>
      <c r="D214" s="60">
        <v>7</v>
      </c>
      <c r="E214" s="60">
        <v>5</v>
      </c>
      <c r="F214" s="60">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51" t="e">
        <f>IF(G214&gt;0,DT!AC214*I214+DT!AD214*J214+DT!AE214*K214+DT!AF214*L214+DT!AG214*M214+DT!AH214*N214,"")</f>
        <v>#VALUE!</v>
      </c>
      <c r="P214" s="14"/>
    </row>
    <row r="215" spans="1:16">
      <c r="A215" s="60">
        <v>4</v>
      </c>
      <c r="B215" s="60">
        <v>3</v>
      </c>
      <c r="C215" s="60">
        <v>5</v>
      </c>
      <c r="D215" s="60">
        <v>5</v>
      </c>
      <c r="E215" s="60">
        <v>5</v>
      </c>
      <c r="F215" s="60">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51" t="e">
        <f>IF(G215&gt;0,DT!AC215*I215+DT!AD215*J215+DT!AE215*K215+DT!AF215*L215+DT!AG215*M215+DT!AH215*N215,"")</f>
        <v>#VALUE!</v>
      </c>
      <c r="P215" s="14"/>
    </row>
    <row r="216" spans="1:16">
      <c r="A216" s="60">
        <v>6</v>
      </c>
      <c r="B216" s="60">
        <v>6</v>
      </c>
      <c r="C216" s="60">
        <v>7</v>
      </c>
      <c r="D216" s="60">
        <v>6</v>
      </c>
      <c r="E216" s="60">
        <v>5</v>
      </c>
      <c r="F216" s="60">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51" t="e">
        <f>IF(G216&gt;0,DT!AC216*I216+DT!AD216*J216+DT!AE216*K216+DT!AF216*L216+DT!AG216*M216+DT!AH216*N216,"")</f>
        <v>#VALUE!</v>
      </c>
      <c r="P216" s="14"/>
    </row>
    <row r="217" spans="1:16">
      <c r="A217" s="60">
        <v>6</v>
      </c>
      <c r="B217" s="60">
        <v>6</v>
      </c>
      <c r="C217" s="60">
        <v>7</v>
      </c>
      <c r="D217" s="60">
        <v>6</v>
      </c>
      <c r="E217" s="60">
        <v>6</v>
      </c>
      <c r="F217" s="60">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51" t="e">
        <f>IF(G217&gt;0,DT!AC217*I217+DT!AD217*J217+DT!AE217*K217+DT!AF217*L217+DT!AG217*M217+DT!AH217*N217,"")</f>
        <v>#VALUE!</v>
      </c>
      <c r="P217" s="14"/>
    </row>
    <row r="218" spans="1:16">
      <c r="A218" s="60">
        <v>6</v>
      </c>
      <c r="B218" s="60">
        <v>7</v>
      </c>
      <c r="C218" s="60">
        <v>6</v>
      </c>
      <c r="D218" s="60">
        <v>7</v>
      </c>
      <c r="E218" s="60">
        <v>6</v>
      </c>
      <c r="F218" s="60">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51" t="e">
        <f>IF(G218&gt;0,DT!AC218*I218+DT!AD218*J218+DT!AE218*K218+DT!AF218*L218+DT!AG218*M218+DT!AH218*N218,"")</f>
        <v>#VALUE!</v>
      </c>
      <c r="P218" s="14"/>
    </row>
    <row r="219" spans="1:16">
      <c r="A219" s="60">
        <v>5</v>
      </c>
      <c r="B219" s="60">
        <v>7</v>
      </c>
      <c r="C219" s="60">
        <v>7</v>
      </c>
      <c r="D219" s="60">
        <v>7</v>
      </c>
      <c r="E219" s="60">
        <v>5</v>
      </c>
      <c r="F219" s="60">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51" t="e">
        <f>IF(G219&gt;0,DT!AC219*I219+DT!AD219*J219+DT!AE219*K219+DT!AF219*L219+DT!AG219*M219+DT!AH219*N219,"")</f>
        <v>#VALUE!</v>
      </c>
      <c r="P219" s="14"/>
    </row>
    <row r="220" spans="1:16">
      <c r="A220" s="60">
        <v>5</v>
      </c>
      <c r="B220" s="60">
        <v>7</v>
      </c>
      <c r="C220" s="60">
        <v>7</v>
      </c>
      <c r="D220" s="60">
        <v>7</v>
      </c>
      <c r="E220" s="60">
        <v>4</v>
      </c>
      <c r="F220" s="60">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51" t="e">
        <f>IF(G220&gt;0,DT!AC220*I220+DT!AD220*J220+DT!AE220*K220+DT!AF220*L220+DT!AG220*M220+DT!AH220*N220,"")</f>
        <v>#VALUE!</v>
      </c>
      <c r="P220" s="14"/>
    </row>
    <row r="221" spans="1:16">
      <c r="A221" s="60">
        <v>5</v>
      </c>
      <c r="B221" s="60">
        <v>7</v>
      </c>
      <c r="C221" s="60">
        <v>7</v>
      </c>
      <c r="D221" s="60">
        <v>7</v>
      </c>
      <c r="E221" s="60">
        <v>5</v>
      </c>
      <c r="F221" s="60">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51" t="e">
        <f>IF(G221&gt;0,DT!AC221*I221+DT!AD221*J221+DT!AE221*K221+DT!AF221*L221+DT!AG221*M221+DT!AH221*N221,"")</f>
        <v>#VALUE!</v>
      </c>
      <c r="P221" s="14"/>
    </row>
    <row r="222" spans="1:16">
      <c r="A222" s="60">
        <v>7</v>
      </c>
      <c r="B222" s="60">
        <v>3</v>
      </c>
      <c r="C222" s="60">
        <v>7</v>
      </c>
      <c r="D222" s="60">
        <v>7</v>
      </c>
      <c r="E222" s="60">
        <v>2</v>
      </c>
      <c r="F222" s="60">
        <v>6</v>
      </c>
      <c r="G222" s="1">
        <f t="shared" si="30"/>
        <v>32</v>
      </c>
      <c r="I222" s="6">
        <f t="shared" si="24"/>
        <v>0.21875</v>
      </c>
      <c r="J222" s="6">
        <f t="shared" si="25"/>
        <v>9.375E-2</v>
      </c>
      <c r="K222" s="6">
        <f t="shared" si="26"/>
        <v>0.21875</v>
      </c>
      <c r="L222" s="6">
        <f t="shared" si="27"/>
        <v>0.21875</v>
      </c>
      <c r="M222" s="6">
        <f t="shared" si="28"/>
        <v>6.25E-2</v>
      </c>
      <c r="N222" s="6">
        <f t="shared" si="29"/>
        <v>0.1875</v>
      </c>
      <c r="O222" s="51" t="e">
        <f>IF(G222&gt;0,DT!AC222*I222+DT!AD222*J222+DT!AE222*K222+DT!AF222*L222+DT!AG222*M222+DT!AH222*N222,"")</f>
        <v>#VALUE!</v>
      </c>
      <c r="P222" s="14"/>
    </row>
    <row r="223" spans="1:16">
      <c r="A223" s="60">
        <v>4</v>
      </c>
      <c r="B223" s="60">
        <v>6</v>
      </c>
      <c r="C223" s="60">
        <v>6</v>
      </c>
      <c r="D223" s="60">
        <v>6</v>
      </c>
      <c r="E223" s="60">
        <v>5</v>
      </c>
      <c r="F223" s="60">
        <v>5</v>
      </c>
      <c r="G223" s="1">
        <f t="shared" si="30"/>
        <v>32</v>
      </c>
      <c r="I223" s="6">
        <f t="shared" si="24"/>
        <v>0.125</v>
      </c>
      <c r="J223" s="6">
        <f t="shared" si="25"/>
        <v>0.1875</v>
      </c>
      <c r="K223" s="6">
        <f t="shared" si="26"/>
        <v>0.1875</v>
      </c>
      <c r="L223" s="6">
        <f t="shared" si="27"/>
        <v>0.1875</v>
      </c>
      <c r="M223" s="6">
        <f t="shared" si="28"/>
        <v>0.15625</v>
      </c>
      <c r="N223" s="6">
        <f t="shared" si="29"/>
        <v>0.15625</v>
      </c>
      <c r="O223" s="51" t="e">
        <f>IF(G223&gt;0,DT!AC223*I223+DT!AD223*J223+DT!AE223*K223+DT!AF223*L223+DT!AG223*M223+DT!AH223*N223,"")</f>
        <v>#VALUE!</v>
      </c>
      <c r="P223" s="14"/>
    </row>
    <row r="224" spans="1:16">
      <c r="A224" s="60">
        <v>7</v>
      </c>
      <c r="B224" s="60">
        <v>7</v>
      </c>
      <c r="C224" s="60">
        <v>7</v>
      </c>
      <c r="D224" s="60">
        <v>7</v>
      </c>
      <c r="E224" s="60">
        <v>7</v>
      </c>
      <c r="F224" s="60">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51" t="e">
        <f>IF(G224&gt;0,DT!AC224*I224+DT!AD224*J224+DT!AE224*K224+DT!AF224*L224+DT!AG224*M224+DT!AH224*N224,"")</f>
        <v>#VALUE!</v>
      </c>
      <c r="P224" s="14"/>
    </row>
    <row r="225" spans="1:16">
      <c r="A225" s="60">
        <v>7</v>
      </c>
      <c r="B225" s="60">
        <v>7</v>
      </c>
      <c r="C225" s="60">
        <v>7</v>
      </c>
      <c r="D225" s="60">
        <v>7</v>
      </c>
      <c r="E225" s="60">
        <v>6</v>
      </c>
      <c r="F225" s="60">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51" t="e">
        <f>IF(G225&gt;0,DT!AC225*I225+DT!AD225*J225+DT!AE225*K225+DT!AF225*L225+DT!AG225*M225+DT!AH225*N225,"")</f>
        <v>#VALUE!</v>
      </c>
      <c r="P225" s="14"/>
    </row>
    <row r="226" spans="1:16">
      <c r="A226" s="60">
        <v>6</v>
      </c>
      <c r="B226" s="60">
        <v>7</v>
      </c>
      <c r="C226" s="60">
        <v>7</v>
      </c>
      <c r="D226" s="60">
        <v>6</v>
      </c>
      <c r="E226" s="60">
        <v>3</v>
      </c>
      <c r="F226" s="60">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51" t="e">
        <f>IF(G226&gt;0,DT!AC226*I226+DT!AD226*J226+DT!AE226*K226+DT!AF226*L226+DT!AG226*M226+DT!AH226*N226,"")</f>
        <v>#VALUE!</v>
      </c>
      <c r="P226" s="14"/>
    </row>
    <row r="227" spans="1:16">
      <c r="A227" s="60">
        <v>7</v>
      </c>
      <c r="B227" s="60">
        <v>7</v>
      </c>
      <c r="C227" s="60">
        <v>7</v>
      </c>
      <c r="D227" s="60">
        <v>7</v>
      </c>
      <c r="E227" s="60">
        <v>7</v>
      </c>
      <c r="F227" s="60">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51" t="e">
        <f>IF(G227&gt;0,DT!AC227*I227+DT!AD227*J227+DT!AE227*K227+DT!AF227*L227+DT!AG227*M227+DT!AH227*N227,"")</f>
        <v>#VALUE!</v>
      </c>
      <c r="P227" s="14"/>
    </row>
    <row r="228" spans="1:16">
      <c r="A228" s="60">
        <v>7</v>
      </c>
      <c r="B228" s="60">
        <v>7</v>
      </c>
      <c r="C228" s="60">
        <v>6</v>
      </c>
      <c r="D228" s="60">
        <v>6</v>
      </c>
      <c r="E228" s="60">
        <v>7</v>
      </c>
      <c r="F228" s="60">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51" t="e">
        <f>IF(G228&gt;0,DT!AC228*I228+DT!AD228*J228+DT!AE228*K228+DT!AF228*L228+DT!AG228*M228+DT!AH228*N228,"")</f>
        <v>#VALUE!</v>
      </c>
      <c r="P228" s="14"/>
    </row>
    <row r="229" spans="1:16">
      <c r="A229" s="60">
        <v>4</v>
      </c>
      <c r="B229" s="60">
        <v>5</v>
      </c>
      <c r="C229" s="60">
        <v>7</v>
      </c>
      <c r="D229" s="60">
        <v>4</v>
      </c>
      <c r="E229" s="60">
        <v>4</v>
      </c>
      <c r="F229" s="60">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51" t="e">
        <f>IF(G229&gt;0,DT!AC229*I229+DT!AD229*J229+DT!AE229*K229+DT!AF229*L229+DT!AG229*M229+DT!AH229*N229,"")</f>
        <v>#VALUE!</v>
      </c>
      <c r="P229" s="14"/>
    </row>
    <row r="230" spans="1:16">
      <c r="A230" s="60">
        <v>7</v>
      </c>
      <c r="B230" s="60">
        <v>7</v>
      </c>
      <c r="C230" s="60">
        <v>7</v>
      </c>
      <c r="D230" s="60">
        <v>7</v>
      </c>
      <c r="E230" s="60">
        <v>5</v>
      </c>
      <c r="F230" s="60">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51" t="e">
        <f>IF(G230&gt;0,DT!AC230*I230+DT!AD230*J230+DT!AE230*K230+DT!AF230*L230+DT!AG230*M230+DT!AH230*N230,"")</f>
        <v>#VALUE!</v>
      </c>
      <c r="P230" s="14"/>
    </row>
    <row r="231" spans="1:16">
      <c r="A231" s="60">
        <v>5</v>
      </c>
      <c r="B231" s="60">
        <v>7</v>
      </c>
      <c r="C231" s="60">
        <v>7</v>
      </c>
      <c r="D231" s="60">
        <v>7</v>
      </c>
      <c r="E231" s="60">
        <v>7</v>
      </c>
      <c r="F231" s="60">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51" t="e">
        <f>IF(G231&gt;0,DT!AC231*I231+DT!AD231*J231+DT!AE231*K231+DT!AF231*L231+DT!AG231*M231+DT!AH231*N231,"")</f>
        <v>#VALUE!</v>
      </c>
      <c r="P231" s="14"/>
    </row>
    <row r="232" spans="1:16">
      <c r="A232" s="60">
        <v>4</v>
      </c>
      <c r="B232" s="60">
        <v>4</v>
      </c>
      <c r="C232" s="60">
        <v>5</v>
      </c>
      <c r="D232" s="60">
        <v>5</v>
      </c>
      <c r="E232" s="60">
        <v>4</v>
      </c>
      <c r="F232" s="60">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51" t="e">
        <f>IF(G232&gt;0,DT!AC232*I232+DT!AD232*J232+DT!AE232*K232+DT!AF232*L232+DT!AG232*M232+DT!AH232*N232,"")</f>
        <v>#VALUE!</v>
      </c>
      <c r="P232" s="14"/>
    </row>
    <row r="233" spans="1:16">
      <c r="A233" s="60">
        <v>6</v>
      </c>
      <c r="B233" s="60">
        <v>6</v>
      </c>
      <c r="C233" s="60">
        <v>6</v>
      </c>
      <c r="D233" s="60">
        <v>6</v>
      </c>
      <c r="E233" s="60">
        <v>5</v>
      </c>
      <c r="F233" s="60">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51" t="e">
        <f>IF(G233&gt;0,DT!AC233*I233+DT!AD233*J233+DT!AE233*K233+DT!AF233*L233+DT!AG233*M233+DT!AH233*N233,"")</f>
        <v>#VALUE!</v>
      </c>
      <c r="P233" s="14"/>
    </row>
    <row r="234" spans="1:16">
      <c r="A234" s="60">
        <v>5</v>
      </c>
      <c r="B234" s="60">
        <v>6</v>
      </c>
      <c r="C234" s="60">
        <v>4</v>
      </c>
      <c r="D234" s="60">
        <v>5</v>
      </c>
      <c r="E234" s="60">
        <v>6</v>
      </c>
      <c r="F234" s="60">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51" t="e">
        <f>IF(G234&gt;0,DT!AC234*I234+DT!AD234*J234+DT!AE234*K234+DT!AF234*L234+DT!AG234*M234+DT!AH234*N234,"")</f>
        <v>#VALUE!</v>
      </c>
      <c r="P234" s="14"/>
    </row>
    <row r="235" spans="1:16">
      <c r="A235" s="60">
        <v>6</v>
      </c>
      <c r="B235" s="60">
        <v>6</v>
      </c>
      <c r="C235" s="60">
        <v>7</v>
      </c>
      <c r="D235" s="60">
        <v>7</v>
      </c>
      <c r="E235" s="60">
        <v>6</v>
      </c>
      <c r="F235" s="60">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51" t="e">
        <f>IF(G235&gt;0,DT!AC235*I235+DT!AD235*J235+DT!AE235*K235+DT!AF235*L235+DT!AG235*M235+DT!AH235*N235,"")</f>
        <v>#VALUE!</v>
      </c>
      <c r="P235" s="14"/>
    </row>
    <row r="236" spans="1:16">
      <c r="A236" s="60">
        <v>6</v>
      </c>
      <c r="B236" s="60">
        <v>7</v>
      </c>
      <c r="C236" s="60">
        <v>7</v>
      </c>
      <c r="D236" s="60">
        <v>7</v>
      </c>
      <c r="E236" s="60">
        <v>4</v>
      </c>
      <c r="F236" s="60">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51" t="e">
        <f>IF(G236&gt;0,DT!AC236*I236+DT!AD236*J236+DT!AE236*K236+DT!AF236*L236+DT!AG236*M236+DT!AH236*N236,"")</f>
        <v>#VALUE!</v>
      </c>
      <c r="P236" s="14"/>
    </row>
    <row r="237" spans="1:16">
      <c r="A237" s="60">
        <v>5</v>
      </c>
      <c r="B237" s="60">
        <v>6</v>
      </c>
      <c r="C237" s="60">
        <v>7</v>
      </c>
      <c r="D237" s="60">
        <v>7</v>
      </c>
      <c r="E237" s="60">
        <v>5</v>
      </c>
      <c r="F237" s="60">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51" t="e">
        <f>IF(G237&gt;0,DT!AC237*I237+DT!AD237*J237+DT!AE237*K237+DT!AF237*L237+DT!AG237*M237+DT!AH237*N237,"")</f>
        <v>#VALUE!</v>
      </c>
      <c r="P237" s="14"/>
    </row>
    <row r="238" spans="1:16">
      <c r="A238" s="60">
        <v>7</v>
      </c>
      <c r="B238" s="60">
        <v>6</v>
      </c>
      <c r="C238" s="60">
        <v>5</v>
      </c>
      <c r="D238" s="60">
        <v>6</v>
      </c>
      <c r="E238" s="60">
        <v>7</v>
      </c>
      <c r="F238" s="60">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51" t="e">
        <f>IF(G238&gt;0,DT!AC238*I238+DT!AD238*J238+DT!AE238*K238+DT!AF238*L238+DT!AG238*M238+DT!AH238*N238,"")</f>
        <v>#VALUE!</v>
      </c>
      <c r="P238" s="14"/>
    </row>
    <row r="239" spans="1:16">
      <c r="A239" s="60">
        <v>6</v>
      </c>
      <c r="B239" s="60">
        <v>6</v>
      </c>
      <c r="C239" s="60">
        <v>7</v>
      </c>
      <c r="D239" s="60">
        <v>6</v>
      </c>
      <c r="E239" s="60">
        <v>3</v>
      </c>
      <c r="F239" s="60">
        <v>4</v>
      </c>
      <c r="G239" s="1">
        <f t="shared" si="30"/>
        <v>32</v>
      </c>
      <c r="I239" s="6">
        <f t="shared" si="24"/>
        <v>0.1875</v>
      </c>
      <c r="J239" s="6">
        <f t="shared" si="25"/>
        <v>0.1875</v>
      </c>
      <c r="K239" s="6">
        <f t="shared" si="26"/>
        <v>0.21875</v>
      </c>
      <c r="L239" s="6">
        <f t="shared" si="27"/>
        <v>0.1875</v>
      </c>
      <c r="M239" s="6">
        <f t="shared" si="28"/>
        <v>9.375E-2</v>
      </c>
      <c r="N239" s="6">
        <f t="shared" si="29"/>
        <v>0.125</v>
      </c>
      <c r="O239" s="51" t="e">
        <f>IF(G239&gt;0,DT!AC239*I239+DT!AD239*J239+DT!AE239*K239+DT!AF239*L239+DT!AG239*M239+DT!AH239*N239,"")</f>
        <v>#VALUE!</v>
      </c>
      <c r="P239" s="14"/>
    </row>
    <row r="240" spans="1:16">
      <c r="A240" s="60">
        <v>5</v>
      </c>
      <c r="B240" s="60">
        <v>5</v>
      </c>
      <c r="C240" s="60">
        <v>6</v>
      </c>
      <c r="D240" s="60">
        <v>6</v>
      </c>
      <c r="E240" s="60">
        <v>5</v>
      </c>
      <c r="F240" s="60">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51" t="e">
        <f>IF(G240&gt;0,DT!AC240*I240+DT!AD240*J240+DT!AE240*K240+DT!AF240*L240+DT!AG240*M240+DT!AH240*N240,"")</f>
        <v>#VALUE!</v>
      </c>
      <c r="P240" s="14"/>
    </row>
    <row r="241" spans="1:16">
      <c r="A241" s="60">
        <v>2</v>
      </c>
      <c r="B241" s="60">
        <v>6</v>
      </c>
      <c r="C241" s="60">
        <v>7</v>
      </c>
      <c r="D241" s="60">
        <v>7</v>
      </c>
      <c r="E241" s="60">
        <v>2</v>
      </c>
      <c r="F241" s="60">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51" t="e">
        <f>IF(G241&gt;0,DT!AC241*I241+DT!AD241*J241+DT!AE241*K241+DT!AF241*L241+DT!AG241*M241+DT!AH241*N241,"")</f>
        <v>#VALUE!</v>
      </c>
      <c r="P241" s="14"/>
    </row>
    <row r="242" spans="1:16">
      <c r="A242" s="60">
        <v>5</v>
      </c>
      <c r="B242" s="60">
        <v>5</v>
      </c>
      <c r="C242" s="60">
        <v>7</v>
      </c>
      <c r="D242" s="60">
        <v>7</v>
      </c>
      <c r="E242" s="60">
        <v>6</v>
      </c>
      <c r="F242" s="60">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51" t="e">
        <f>IF(G242&gt;0,DT!AC242*I242+DT!AD242*J242+DT!AE242*K242+DT!AF242*L242+DT!AG242*M242+DT!AH242*N242,"")</f>
        <v>#VALUE!</v>
      </c>
      <c r="P242" s="14"/>
    </row>
    <row r="243" spans="1:16">
      <c r="A243" s="60">
        <v>6</v>
      </c>
      <c r="B243" s="60">
        <v>6</v>
      </c>
      <c r="C243" s="60">
        <v>6</v>
      </c>
      <c r="D243" s="60">
        <v>3</v>
      </c>
      <c r="E243" s="60">
        <v>3</v>
      </c>
      <c r="F243" s="60">
        <v>6</v>
      </c>
      <c r="G243" s="1">
        <f t="shared" si="30"/>
        <v>30</v>
      </c>
      <c r="I243" s="6">
        <f t="shared" si="24"/>
        <v>0.2</v>
      </c>
      <c r="J243" s="6">
        <f t="shared" si="25"/>
        <v>0.2</v>
      </c>
      <c r="K243" s="6">
        <f t="shared" si="26"/>
        <v>0.2</v>
      </c>
      <c r="L243" s="6">
        <f t="shared" si="27"/>
        <v>0.1</v>
      </c>
      <c r="M243" s="6">
        <f t="shared" si="28"/>
        <v>0.1</v>
      </c>
      <c r="N243" s="6">
        <f t="shared" si="29"/>
        <v>0.2</v>
      </c>
      <c r="O243" s="51" t="e">
        <f>IF(G243&gt;0,DT!AC243*I243+DT!AD243*J243+DT!AE243*K243+DT!AF243*L243+DT!AG243*M243+DT!AH243*N243,"")</f>
        <v>#VALUE!</v>
      </c>
      <c r="P243" s="14"/>
    </row>
    <row r="244" spans="1:16">
      <c r="A244" s="60">
        <v>6</v>
      </c>
      <c r="B244" s="60">
        <v>7</v>
      </c>
      <c r="C244" s="60">
        <v>7</v>
      </c>
      <c r="D244" s="60">
        <v>6</v>
      </c>
      <c r="E244" s="60">
        <v>7</v>
      </c>
      <c r="F244" s="60">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51" t="e">
        <f>IF(G244&gt;0,DT!AC244*I244+DT!AD244*J244+DT!AE244*K244+DT!AF244*L244+DT!AG244*M244+DT!AH244*N244,"")</f>
        <v>#VALUE!</v>
      </c>
      <c r="P244" s="14"/>
    </row>
    <row r="245" spans="1:16">
      <c r="A245" s="60">
        <v>5</v>
      </c>
      <c r="B245" s="60">
        <v>6</v>
      </c>
      <c r="C245" s="60">
        <v>6</v>
      </c>
      <c r="D245" s="60">
        <v>6</v>
      </c>
      <c r="E245" s="60">
        <v>2</v>
      </c>
      <c r="F245" s="60">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51" t="e">
        <f>IF(G245&gt;0,DT!AC245*I245+DT!AD245*J245+DT!AE245*K245+DT!AF245*L245+DT!AG245*M245+DT!AH245*N245,"")</f>
        <v>#VALUE!</v>
      </c>
      <c r="P245" s="14"/>
    </row>
    <row r="246" spans="1:16">
      <c r="A246" s="60">
        <v>6</v>
      </c>
      <c r="B246" s="60">
        <v>5</v>
      </c>
      <c r="C246" s="60">
        <v>6</v>
      </c>
      <c r="D246" s="60">
        <v>6</v>
      </c>
      <c r="E246" s="60">
        <v>4</v>
      </c>
      <c r="F246" s="60">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51" t="e">
        <f>IF(G246&gt;0,DT!AC246*I246+DT!AD246*J246+DT!AE246*K246+DT!AF246*L246+DT!AG246*M246+DT!AH246*N246,"")</f>
        <v>#VALUE!</v>
      </c>
      <c r="P246" s="14"/>
    </row>
    <row r="247" spans="1:16">
      <c r="A247" s="60">
        <v>2</v>
      </c>
      <c r="B247" s="60">
        <v>6</v>
      </c>
      <c r="C247" s="60">
        <v>6</v>
      </c>
      <c r="D247" s="60">
        <v>6</v>
      </c>
      <c r="E247" s="60">
        <v>6</v>
      </c>
      <c r="F247" s="60">
        <v>6</v>
      </c>
      <c r="G247" s="1">
        <f t="shared" si="30"/>
        <v>32</v>
      </c>
      <c r="I247" s="6">
        <f t="shared" si="31"/>
        <v>6.25E-2</v>
      </c>
      <c r="J247" s="6">
        <f t="shared" si="32"/>
        <v>0.1875</v>
      </c>
      <c r="K247" s="6">
        <f t="shared" si="33"/>
        <v>0.1875</v>
      </c>
      <c r="L247" s="6">
        <f t="shared" si="34"/>
        <v>0.1875</v>
      </c>
      <c r="M247" s="6">
        <f t="shared" si="35"/>
        <v>0.1875</v>
      </c>
      <c r="N247" s="6">
        <f t="shared" si="36"/>
        <v>0.1875</v>
      </c>
      <c r="O247" s="51" t="e">
        <f>IF(G247&gt;0,DT!AC247*I247+DT!AD247*J247+DT!AE247*K247+DT!AF247*L247+DT!AG247*M247+DT!AH247*N247,"")</f>
        <v>#VALUE!</v>
      </c>
      <c r="P247" s="14"/>
    </row>
    <row r="248" spans="1:16">
      <c r="A248" s="60">
        <v>5</v>
      </c>
      <c r="B248" s="60">
        <v>7</v>
      </c>
      <c r="C248" s="60">
        <v>7</v>
      </c>
      <c r="D248" s="60">
        <v>7</v>
      </c>
      <c r="E248" s="60">
        <v>5</v>
      </c>
      <c r="F248" s="60">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51" t="e">
        <f>IF(G248&gt;0,DT!AC248*I248+DT!AD248*J248+DT!AE248*K248+DT!AF248*L248+DT!AG248*M248+DT!AH248*N248,"")</f>
        <v>#VALUE!</v>
      </c>
      <c r="P248" s="14"/>
    </row>
    <row r="249" spans="1:16">
      <c r="A249" s="60">
        <v>5</v>
      </c>
      <c r="B249" s="60">
        <v>4</v>
      </c>
      <c r="C249" s="60">
        <v>5</v>
      </c>
      <c r="D249" s="60">
        <v>6</v>
      </c>
      <c r="E249" s="60">
        <v>3</v>
      </c>
      <c r="F249" s="60">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51" t="e">
        <f>IF(G249&gt;0,DT!AC249*I249+DT!AD249*J249+DT!AE249*K249+DT!AF249*L249+DT!AG249*M249+DT!AH249*N249,"")</f>
        <v>#VALUE!</v>
      </c>
      <c r="P249" s="14"/>
    </row>
    <row r="250" spans="1:16">
      <c r="A250" s="60">
        <v>5</v>
      </c>
      <c r="B250" s="60">
        <v>7</v>
      </c>
      <c r="C250" s="60">
        <v>7</v>
      </c>
      <c r="D250" s="60">
        <v>7</v>
      </c>
      <c r="E250" s="60">
        <v>4</v>
      </c>
      <c r="F250" s="60">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51" t="e">
        <f>IF(G250&gt;0,DT!AC250*I250+DT!AD250*J250+DT!AE250*K250+DT!AF250*L250+DT!AG250*M250+DT!AH250*N250,"")</f>
        <v>#VALUE!</v>
      </c>
      <c r="P250" s="14"/>
    </row>
    <row r="251" spans="1:16">
      <c r="A251" s="60">
        <v>5</v>
      </c>
      <c r="B251" s="60">
        <v>6</v>
      </c>
      <c r="C251" s="60">
        <v>5</v>
      </c>
      <c r="D251" s="60">
        <v>5</v>
      </c>
      <c r="E251" s="60">
        <v>5</v>
      </c>
      <c r="F251" s="60">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51" t="e">
        <f>IF(G251&gt;0,DT!AC251*I251+DT!AD251*J251+DT!AE251*K251+DT!AF251*L251+DT!AG251*M251+DT!AH251*N251,"")</f>
        <v>#VALUE!</v>
      </c>
      <c r="P251" s="14"/>
    </row>
    <row r="252" spans="1:16">
      <c r="A252" s="60">
        <v>7</v>
      </c>
      <c r="B252" s="60">
        <v>6</v>
      </c>
      <c r="C252" s="60">
        <v>7</v>
      </c>
      <c r="D252" s="60">
        <v>7</v>
      </c>
      <c r="E252" s="60">
        <v>7</v>
      </c>
      <c r="F252" s="60">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51" t="e">
        <f>IF(G252&gt;0,DT!AC252*I252+DT!AD252*J252+DT!AE252*K252+DT!AF252*L252+DT!AG252*M252+DT!AH252*N252,"")</f>
        <v>#VALUE!</v>
      </c>
      <c r="P252" s="14"/>
    </row>
    <row r="253" spans="1:16">
      <c r="A253" s="60">
        <v>5</v>
      </c>
      <c r="B253" s="60">
        <v>6</v>
      </c>
      <c r="C253" s="60">
        <v>6</v>
      </c>
      <c r="D253" s="60">
        <v>6</v>
      </c>
      <c r="E253" s="60">
        <v>6</v>
      </c>
      <c r="F253" s="60">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51" t="e">
        <f>IF(G253&gt;0,DT!AC253*I253+DT!AD253*J253+DT!AE253*K253+DT!AF253*L253+DT!AG253*M253+DT!AH253*N253,"")</f>
        <v>#VALUE!</v>
      </c>
      <c r="P253" s="14"/>
    </row>
    <row r="254" spans="1:16">
      <c r="A254" s="60">
        <v>6</v>
      </c>
      <c r="B254" s="60">
        <v>6</v>
      </c>
      <c r="C254" s="60">
        <v>6</v>
      </c>
      <c r="D254" s="60">
        <v>6</v>
      </c>
      <c r="E254" s="60">
        <v>6</v>
      </c>
      <c r="F254" s="60">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51" t="e">
        <f>IF(G254&gt;0,DT!AC254*I254+DT!AD254*J254+DT!AE254*K254+DT!AF254*L254+DT!AG254*M254+DT!AH254*N254,"")</f>
        <v>#VALUE!</v>
      </c>
      <c r="P254" s="14"/>
    </row>
    <row r="255" spans="1:16">
      <c r="A255" s="60">
        <v>6</v>
      </c>
      <c r="B255" s="60">
        <v>6</v>
      </c>
      <c r="C255" s="60">
        <v>6</v>
      </c>
      <c r="D255" s="60">
        <v>7</v>
      </c>
      <c r="E255" s="60">
        <v>4</v>
      </c>
      <c r="F255" s="60">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51" t="e">
        <f>IF(G255&gt;0,DT!AC255*I255+DT!AD255*J255+DT!AE255*K255+DT!AF255*L255+DT!AG255*M255+DT!AH255*N255,"")</f>
        <v>#VALUE!</v>
      </c>
      <c r="P255" s="14"/>
    </row>
    <row r="256" spans="1:16">
      <c r="A256" s="60">
        <v>6</v>
      </c>
      <c r="B256" s="60">
        <v>6</v>
      </c>
      <c r="C256" s="60">
        <v>6</v>
      </c>
      <c r="D256" s="60">
        <v>5</v>
      </c>
      <c r="E256" s="60">
        <v>6</v>
      </c>
      <c r="F256" s="60">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51" t="e">
        <f>IF(G256&gt;0,DT!AC256*I256+DT!AD256*J256+DT!AE256*K256+DT!AF256*L256+DT!AG256*M256+DT!AH256*N256,"")</f>
        <v>#VALUE!</v>
      </c>
      <c r="P256" s="14"/>
    </row>
    <row r="257" spans="1:16">
      <c r="A257" s="60">
        <v>7</v>
      </c>
      <c r="B257" s="60">
        <v>7</v>
      </c>
      <c r="C257" s="60">
        <v>7</v>
      </c>
      <c r="D257" s="60">
        <v>7</v>
      </c>
      <c r="E257" s="60">
        <v>7</v>
      </c>
      <c r="F257" s="60">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51" t="e">
        <f>IF(G257&gt;0,DT!AC257*I257+DT!AD257*J257+DT!AE257*K257+DT!AF257*L257+DT!AG257*M257+DT!AH257*N257,"")</f>
        <v>#VALUE!</v>
      </c>
      <c r="P257" s="14"/>
    </row>
    <row r="258" spans="1:16">
      <c r="A258" s="60">
        <v>7</v>
      </c>
      <c r="B258" s="60">
        <v>7</v>
      </c>
      <c r="C258" s="60">
        <v>7</v>
      </c>
      <c r="D258" s="60">
        <v>7</v>
      </c>
      <c r="E258" s="60">
        <v>7</v>
      </c>
      <c r="F258" s="60">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51" t="e">
        <f>IF(G258&gt;0,DT!AC258*I258+DT!AD258*J258+DT!AE258*K258+DT!AF258*L258+DT!AG258*M258+DT!AH258*N258,"")</f>
        <v>#VALUE!</v>
      </c>
      <c r="P258" s="14"/>
    </row>
    <row r="259" spans="1:16">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51" t="str">
        <f>IF(G259&gt;0,DT!AC259*I259+DT!AD259*J259+DT!AE259*K259+DT!AF259*L259+DT!AG259*M259+DT!AH259*N259,"")</f>
        <v/>
      </c>
      <c r="P259" s="14"/>
    </row>
    <row r="260" spans="1:16">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51" t="str">
        <f>IF(G260&gt;0,DT!AC260*I260+DT!AD260*J260+DT!AE260*K260+DT!AF260*L260+DT!AG260*M260+DT!AH260*N260,"")</f>
        <v/>
      </c>
      <c r="P260" s="14"/>
    </row>
    <row r="261" spans="1:16">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51" t="str">
        <f>IF(G261&gt;0,DT!AC261*I261+DT!AD261*J261+DT!AE261*K261+DT!AF261*L261+DT!AG261*M261+DT!AH261*N261,"")</f>
        <v/>
      </c>
      <c r="P261" s="14"/>
    </row>
    <row r="262" spans="1:16">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51" t="str">
        <f>IF(G262&gt;0,DT!AC262*I262+DT!AD262*J262+DT!AE262*K262+DT!AF262*L262+DT!AG262*M262+DT!AH262*N262,"")</f>
        <v/>
      </c>
      <c r="P262" s="14"/>
    </row>
    <row r="263" spans="1:16">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51" t="str">
        <f>IF(G263&gt;0,DT!AC263*I263+DT!AD263*J263+DT!AE263*K263+DT!AF263*L263+DT!AG263*M263+DT!AH263*N263,"")</f>
        <v/>
      </c>
      <c r="P263" s="14"/>
    </row>
    <row r="264" spans="1:16">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51" t="str">
        <f>IF(G264&gt;0,DT!AC264*I264+DT!AD264*J264+DT!AE264*K264+DT!AF264*L264+DT!AG264*M264+DT!AH264*N264,"")</f>
        <v/>
      </c>
      <c r="P264" s="14"/>
    </row>
    <row r="265" spans="1:16">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51" t="str">
        <f>IF(G265&gt;0,DT!AC265*I265+DT!AD265*J265+DT!AE265*K265+DT!AF265*L265+DT!AG265*M265+DT!AH265*N265,"")</f>
        <v/>
      </c>
      <c r="P265" s="14"/>
    </row>
    <row r="266" spans="1:16">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51" t="str">
        <f>IF(G266&gt;0,DT!AC266*I266+DT!AD266*J266+DT!AE266*K266+DT!AF266*L266+DT!AG266*M266+DT!AH266*N266,"")</f>
        <v/>
      </c>
      <c r="P266" s="14"/>
    </row>
    <row r="267" spans="1:16">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51" t="str">
        <f>IF(G267&gt;0,DT!AC267*I267+DT!AD267*J267+DT!AE267*K267+DT!AF267*L267+DT!AG267*M267+DT!AH267*N267,"")</f>
        <v/>
      </c>
      <c r="P267" s="14"/>
    </row>
    <row r="268" spans="1:16">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51" t="str">
        <f>IF(G268&gt;0,DT!AC268*I268+DT!AD268*J268+DT!AE268*K268+DT!AF268*L268+DT!AG268*M268+DT!AH268*N268,"")</f>
        <v/>
      </c>
      <c r="P268" s="14"/>
    </row>
    <row r="269" spans="1:16">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51" t="str">
        <f>IF(G269&gt;0,DT!AC269*I269+DT!AD269*J269+DT!AE269*K269+DT!AF269*L269+DT!AG269*M269+DT!AH269*N269,"")</f>
        <v/>
      </c>
      <c r="P269" s="14"/>
    </row>
    <row r="270" spans="1:16">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51" t="str">
        <f>IF(G270&gt;0,DT!AC270*I270+DT!AD270*J270+DT!AE270*K270+DT!AF270*L270+DT!AG270*M270+DT!AH270*N270,"")</f>
        <v/>
      </c>
      <c r="P270" s="14"/>
    </row>
    <row r="271" spans="1:16">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51" t="str">
        <f>IF(G271&gt;0,DT!AC271*I271+DT!AD271*J271+DT!AE271*K271+DT!AF271*L271+DT!AG271*M271+DT!AH271*N271,"")</f>
        <v/>
      </c>
      <c r="P271" s="14"/>
    </row>
    <row r="272" spans="1:16">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51" t="str">
        <f>IF(G272&gt;0,DT!AC272*I272+DT!AD272*J272+DT!AE272*K272+DT!AF272*L272+DT!AG272*M272+DT!AH272*N272,"")</f>
        <v/>
      </c>
      <c r="P272" s="14"/>
    </row>
    <row r="273" spans="1:16">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51" t="str">
        <f>IF(G273&gt;0,DT!AC273*I273+DT!AD273*J273+DT!AE273*K273+DT!AF273*L273+DT!AG273*M273+DT!AH273*N273,"")</f>
        <v/>
      </c>
      <c r="P273" s="14"/>
    </row>
    <row r="274" spans="1:16">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51" t="str">
        <f>IF(G274&gt;0,DT!AC274*I274+DT!AD274*J274+DT!AE274*K274+DT!AF274*L274+DT!AG274*M274+DT!AH274*N274,"")</f>
        <v/>
      </c>
      <c r="P274" s="14"/>
    </row>
    <row r="275" spans="1:16">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51" t="str">
        <f>IF(G275&gt;0,DT!AC275*I275+DT!AD275*J275+DT!AE275*K275+DT!AF275*L275+DT!AG275*M275+DT!AH275*N275,"")</f>
        <v/>
      </c>
      <c r="P275" s="14"/>
    </row>
    <row r="276" spans="1:16">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51" t="str">
        <f>IF(G276&gt;0,DT!AC276*I276+DT!AD276*J276+DT!AE276*K276+DT!AF276*L276+DT!AG276*M276+DT!AH276*N276,"")</f>
        <v/>
      </c>
      <c r="P276" s="14"/>
    </row>
    <row r="277" spans="1:16">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51" t="str">
        <f>IF(G277&gt;0,DT!AC277*I277+DT!AD277*J277+DT!AE277*K277+DT!AF277*L277+DT!AG277*M277+DT!AH277*N277,"")</f>
        <v/>
      </c>
      <c r="P277" s="14"/>
    </row>
    <row r="278" spans="1:16">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51" t="str">
        <f>IF(G278&gt;0,DT!AC278*I278+DT!AD278*J278+DT!AE278*K278+DT!AF278*L278+DT!AG278*M278+DT!AH278*N278,"")</f>
        <v/>
      </c>
      <c r="P278" s="14"/>
    </row>
    <row r="279" spans="1:16">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51" t="str">
        <f>IF(G279&gt;0,DT!AC279*I279+DT!AD279*J279+DT!AE279*K279+DT!AF279*L279+DT!AG279*M279+DT!AH279*N279,"")</f>
        <v/>
      </c>
      <c r="P279" s="14"/>
    </row>
    <row r="280" spans="1:16">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51" t="str">
        <f>IF(G280&gt;0,DT!AC280*I280+DT!AD280*J280+DT!AE280*K280+DT!AF280*L280+DT!AG280*M280+DT!AH280*N280,"")</f>
        <v/>
      </c>
      <c r="P280" s="14"/>
    </row>
    <row r="281" spans="1:16">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51" t="str">
        <f>IF(G281&gt;0,DT!AC281*I281+DT!AD281*J281+DT!AE281*K281+DT!AF281*L281+DT!AG281*M281+DT!AH281*N281,"")</f>
        <v/>
      </c>
      <c r="P281" s="14"/>
    </row>
    <row r="282" spans="1:16">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51" t="str">
        <f>IF(G282&gt;0,DT!AC282*I282+DT!AD282*J282+DT!AE282*K282+DT!AF282*L282+DT!AG282*M282+DT!AH282*N282,"")</f>
        <v/>
      </c>
      <c r="P282" s="14"/>
    </row>
    <row r="283" spans="1:16">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51" t="str">
        <f>IF(G283&gt;0,DT!AC283*I283+DT!AD283*J283+DT!AE283*K283+DT!AF283*L283+DT!AG283*M283+DT!AH283*N283,"")</f>
        <v/>
      </c>
      <c r="P283" s="14"/>
    </row>
    <row r="284" spans="1:16">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51" t="str">
        <f>IF(G284&gt;0,DT!AC284*I284+DT!AD284*J284+DT!AE284*K284+DT!AF284*L284+DT!AG284*M284+DT!AH284*N284,"")</f>
        <v/>
      </c>
      <c r="P284" s="14"/>
    </row>
    <row r="285" spans="1:16">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51" t="str">
        <f>IF(G285&gt;0,DT!AC285*I285+DT!AD285*J285+DT!AE285*K285+DT!AF285*L285+DT!AG285*M285+DT!AH285*N285,"")</f>
        <v/>
      </c>
      <c r="P285" s="14"/>
    </row>
    <row r="286" spans="1:16">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51" t="str">
        <f>IF(G286&gt;0,DT!AC286*I286+DT!AD286*J286+DT!AE286*K286+DT!AF286*L286+DT!AG286*M286+DT!AH286*N286,"")</f>
        <v/>
      </c>
      <c r="P286" s="14"/>
    </row>
    <row r="287" spans="1:16">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51" t="str">
        <f>IF(G287&gt;0,DT!AC287*I287+DT!AD287*J287+DT!AE287*K287+DT!AF287*L287+DT!AG287*M287+DT!AH287*N287,"")</f>
        <v/>
      </c>
      <c r="P287" s="14"/>
    </row>
    <row r="288" spans="1:16">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51" t="str">
        <f>IF(G288&gt;0,DT!AC288*I288+DT!AD288*J288+DT!AE288*K288+DT!AF288*L288+DT!AG288*M288+DT!AH288*N288,"")</f>
        <v/>
      </c>
      <c r="P288" s="14"/>
    </row>
    <row r="289" spans="1:16">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51" t="str">
        <f>IF(G289&gt;0,DT!AC289*I289+DT!AD289*J289+DT!AE289*K289+DT!AF289*L289+DT!AG289*M289+DT!AH289*N289,"")</f>
        <v/>
      </c>
      <c r="P289" s="14"/>
    </row>
    <row r="290" spans="1:16">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51" t="str">
        <f>IF(G290&gt;0,DT!AC290*I290+DT!AD290*J290+DT!AE290*K290+DT!AF290*L290+DT!AG290*M290+DT!AH290*N290,"")</f>
        <v/>
      </c>
      <c r="P290" s="14"/>
    </row>
    <row r="291" spans="1:16">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51" t="str">
        <f>IF(G291&gt;0,DT!AC291*I291+DT!AD291*J291+DT!AE291*K291+DT!AF291*L291+DT!AG291*M291+DT!AH291*N291,"")</f>
        <v/>
      </c>
      <c r="P291" s="14"/>
    </row>
    <row r="292" spans="1:16">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51" t="str">
        <f>IF(G292&gt;0,DT!AC292*I292+DT!AD292*J292+DT!AE292*K292+DT!AF292*L292+DT!AG292*M292+DT!AH292*N292,"")</f>
        <v/>
      </c>
      <c r="P292" s="14"/>
    </row>
    <row r="293" spans="1:16">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51" t="str">
        <f>IF(G293&gt;0,DT!AC293*I293+DT!AD293*J293+DT!AE293*K293+DT!AF293*L293+DT!AG293*M293+DT!AH293*N293,"")</f>
        <v/>
      </c>
      <c r="P293" s="14"/>
    </row>
    <row r="294" spans="1:16">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51" t="str">
        <f>IF(G294&gt;0,DT!AC294*I294+DT!AD294*J294+DT!AE294*K294+DT!AF294*L294+DT!AG294*M294+DT!AH294*N294,"")</f>
        <v/>
      </c>
      <c r="P294" s="14"/>
    </row>
    <row r="295" spans="1:16">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51" t="str">
        <f>IF(G295&gt;0,DT!AC295*I295+DT!AD295*J295+DT!AE295*K295+DT!AF295*L295+DT!AG295*M295+DT!AH295*N295,"")</f>
        <v/>
      </c>
      <c r="P295" s="14"/>
    </row>
    <row r="296" spans="1:16">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51" t="str">
        <f>IF(G296&gt;0,DT!AC296*I296+DT!AD296*J296+DT!AE296*K296+DT!AF296*L296+DT!AG296*M296+DT!AH296*N296,"")</f>
        <v/>
      </c>
      <c r="P296" s="14"/>
    </row>
    <row r="297" spans="1:16">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51" t="str">
        <f>IF(G297&gt;0,DT!AC297*I297+DT!AD297*J297+DT!AE297*K297+DT!AF297*L297+DT!AG297*M297+DT!AH297*N297,"")</f>
        <v/>
      </c>
      <c r="P297" s="14"/>
    </row>
    <row r="298" spans="1:16">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51" t="str">
        <f>IF(G298&gt;0,DT!AC298*I298+DT!AD298*J298+DT!AE298*K298+DT!AF298*L298+DT!AG298*M298+DT!AH298*N298,"")</f>
        <v/>
      </c>
      <c r="P298" s="14"/>
    </row>
    <row r="299" spans="1:16">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51" t="str">
        <f>IF(G299&gt;0,DT!AC299*I299+DT!AD299*J299+DT!AE299*K299+DT!AF299*L299+DT!AG299*M299+DT!AH299*N299,"")</f>
        <v/>
      </c>
      <c r="P299" s="14"/>
    </row>
    <row r="300" spans="1:16">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51" t="str">
        <f>IF(G300&gt;0,DT!AC300*I300+DT!AD300*J300+DT!AE300*K300+DT!AF300*L300+DT!AG300*M300+DT!AH300*N300,"")</f>
        <v/>
      </c>
      <c r="P300" s="14"/>
    </row>
    <row r="301" spans="1:16">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51" t="str">
        <f>IF(G301&gt;0,DT!AC301*I301+DT!AD301*J301+DT!AE301*K301+DT!AF301*L301+DT!AG301*M301+DT!AH301*N301,"")</f>
        <v/>
      </c>
      <c r="P301" s="14"/>
    </row>
    <row r="302" spans="1:16">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51" t="str">
        <f>IF(G302&gt;0,DT!AC302*I302+DT!AD302*J302+DT!AE302*K302+DT!AF302*L302+DT!AG302*M302+DT!AH302*N302,"")</f>
        <v/>
      </c>
      <c r="P302" s="14"/>
    </row>
    <row r="303" spans="1:16">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51" t="str">
        <f>IF(G303&gt;0,DT!AC303*I303+DT!AD303*J303+DT!AE303*K303+DT!AF303*L303+DT!AG303*M303+DT!AH303*N303,"")</f>
        <v/>
      </c>
      <c r="P303" s="14"/>
    </row>
    <row r="304" spans="1:16">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51" t="str">
        <f>IF(G304&gt;0,DT!AC304*I304+DT!AD304*J304+DT!AE304*K304+DT!AF304*L304+DT!AG304*M304+DT!AH304*N304,"")</f>
        <v/>
      </c>
      <c r="P304" s="14"/>
    </row>
    <row r="305" spans="1:16">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51" t="str">
        <f>IF(G305&gt;0,DT!AC305*I305+DT!AD305*J305+DT!AE305*K305+DT!AF305*L305+DT!AG305*M305+DT!AH305*N305,"")</f>
        <v/>
      </c>
      <c r="P305" s="14"/>
    </row>
    <row r="306" spans="1:16">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51" t="str">
        <f>IF(G306&gt;0,DT!AC306*I306+DT!AD306*J306+DT!AE306*K306+DT!AF306*L306+DT!AG306*M306+DT!AH306*N306,"")</f>
        <v/>
      </c>
      <c r="P306" s="14"/>
    </row>
    <row r="307" spans="1:16">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51" t="str">
        <f>IF(G307&gt;0,DT!AC307*I307+DT!AD307*J307+DT!AE307*K307+DT!AF307*L307+DT!AG307*M307+DT!AH307*N307,"")</f>
        <v/>
      </c>
      <c r="P307" s="14"/>
    </row>
    <row r="308" spans="1:16">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51" t="str">
        <f>IF(G308&gt;0,DT!AC308*I308+DT!AD308*J308+DT!AE308*K308+DT!AF308*L308+DT!AG308*M308+DT!AH308*N308,"")</f>
        <v/>
      </c>
      <c r="P308" s="14"/>
    </row>
    <row r="309" spans="1:16">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51" t="str">
        <f>IF(G309&gt;0,DT!AC309*I309+DT!AD309*J309+DT!AE309*K309+DT!AF309*L309+DT!AG309*M309+DT!AH309*N309,"")</f>
        <v/>
      </c>
      <c r="P309" s="14"/>
    </row>
    <row r="310" spans="1:16">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51" t="str">
        <f>IF(G310&gt;0,DT!AC310*I310+DT!AD310*J310+DT!AE310*K310+DT!AF310*L310+DT!AG310*M310+DT!AH310*N310,"")</f>
        <v/>
      </c>
      <c r="P310" s="14"/>
    </row>
    <row r="311" spans="1:16">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51" t="str">
        <f>IF(G311&gt;0,DT!AC311*I311+DT!AD311*J311+DT!AE311*K311+DT!AF311*L311+DT!AG311*M311+DT!AH311*N311,"")</f>
        <v/>
      </c>
      <c r="P311" s="14"/>
    </row>
    <row r="312" spans="1:16">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51" t="str">
        <f>IF(G312&gt;0,DT!AC312*I312+DT!AD312*J312+DT!AE312*K312+DT!AF312*L312+DT!AG312*M312+DT!AH312*N312,"")</f>
        <v/>
      </c>
      <c r="P312" s="14"/>
    </row>
    <row r="313" spans="1:16">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51" t="str">
        <f>IF(G313&gt;0,DT!AC313*I313+DT!AD313*J313+DT!AE313*K313+DT!AF313*L313+DT!AG313*M313+DT!AH313*N313,"")</f>
        <v/>
      </c>
      <c r="P313" s="14"/>
    </row>
    <row r="314" spans="1:16">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51" t="str">
        <f>IF(G314&gt;0,DT!AC314*I314+DT!AD314*J314+DT!AE314*K314+DT!AF314*L314+DT!AG314*M314+DT!AH314*N314,"")</f>
        <v/>
      </c>
      <c r="P314" s="14"/>
    </row>
    <row r="315" spans="1:16">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51" t="str">
        <f>IF(G315&gt;0,DT!AC315*I315+DT!AD315*J315+DT!AE315*K315+DT!AF315*L315+DT!AG315*M315+DT!AH315*N315,"")</f>
        <v/>
      </c>
      <c r="P315" s="14"/>
    </row>
    <row r="316" spans="1:16">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51" t="str">
        <f>IF(G316&gt;0,DT!AC316*I316+DT!AD316*J316+DT!AE316*K316+DT!AF316*L316+DT!AG316*M316+DT!AH316*N316,"")</f>
        <v/>
      </c>
      <c r="P316" s="14"/>
    </row>
    <row r="317" spans="1:16">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51" t="str">
        <f>IF(G317&gt;0,DT!AC317*I317+DT!AD317*J317+DT!AE317*K317+DT!AF317*L317+DT!AG317*M317+DT!AH317*N317,"")</f>
        <v/>
      </c>
      <c r="P317" s="14"/>
    </row>
    <row r="318" spans="1:16">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51" t="str">
        <f>IF(G318&gt;0,DT!AC318*I318+DT!AD318*J318+DT!AE318*K318+DT!AF318*L318+DT!AG318*M318+DT!AH318*N318,"")</f>
        <v/>
      </c>
      <c r="P318" s="14"/>
    </row>
    <row r="319" spans="1:16">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51" t="str">
        <f>IF(G319&gt;0,DT!AC319*I319+DT!AD319*J319+DT!AE319*K319+DT!AF319*L319+DT!AG319*M319+DT!AH319*N319,"")</f>
        <v/>
      </c>
      <c r="P319" s="14"/>
    </row>
    <row r="320" spans="1:16">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51" t="str">
        <f>IF(G320&gt;0,DT!AC320*I320+DT!AD320*J320+DT!AE320*K320+DT!AF320*L320+DT!AG320*M320+DT!AH320*N320,"")</f>
        <v/>
      </c>
      <c r="P320" s="14"/>
    </row>
    <row r="321" spans="1:16">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51" t="str">
        <f>IF(G321&gt;0,DT!AC321*I321+DT!AD321*J321+DT!AE321*K321+DT!AF321*L321+DT!AG321*M321+DT!AH321*N321,"")</f>
        <v/>
      </c>
      <c r="P321" s="14"/>
    </row>
    <row r="322" spans="1:16">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51" t="str">
        <f>IF(G322&gt;0,DT!AC322*I322+DT!AD322*J322+DT!AE322*K322+DT!AF322*L322+DT!AG322*M322+DT!AH322*N322,"")</f>
        <v/>
      </c>
      <c r="P322" s="14"/>
    </row>
    <row r="323" spans="1:16">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51" t="str">
        <f>IF(G323&gt;0,DT!AC323*I323+DT!AD323*J323+DT!AE323*K323+DT!AF323*L323+DT!AG323*M323+DT!AH323*N323,"")</f>
        <v/>
      </c>
      <c r="P323" s="14"/>
    </row>
    <row r="324" spans="1:16">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51" t="str">
        <f>IF(G324&gt;0,DT!AC324*I324+DT!AD324*J324+DT!AE324*K324+DT!AF324*L324+DT!AG324*M324+DT!AH324*N324,"")</f>
        <v/>
      </c>
      <c r="P324" s="14"/>
    </row>
    <row r="325" spans="1:16">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51" t="str">
        <f>IF(G325&gt;0,DT!AC325*I325+DT!AD325*J325+DT!AE325*K325+DT!AF325*L325+DT!AG325*M325+DT!AH325*N325,"")</f>
        <v/>
      </c>
      <c r="P325" s="14"/>
    </row>
    <row r="326" spans="1:16">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51" t="str">
        <f>IF(G326&gt;0,DT!AC326*I326+DT!AD326*J326+DT!AE326*K326+DT!AF326*L326+DT!AG326*M326+DT!AH326*N326,"")</f>
        <v/>
      </c>
      <c r="P326" s="14"/>
    </row>
    <row r="327" spans="1:16">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51" t="str">
        <f>IF(G327&gt;0,DT!AC327*I327+DT!AD327*J327+DT!AE327*K327+DT!AF327*L327+DT!AG327*M327+DT!AH327*N327,"")</f>
        <v/>
      </c>
      <c r="P327" s="14"/>
    </row>
    <row r="328" spans="1:16">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51" t="str">
        <f>IF(G328&gt;0,DT!AC328*I328+DT!AD328*J328+DT!AE328*K328+DT!AF328*L328+DT!AG328*M328+DT!AH328*N328,"")</f>
        <v/>
      </c>
      <c r="P328" s="14"/>
    </row>
    <row r="329" spans="1:16">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51" t="str">
        <f>IF(G329&gt;0,DT!AC329*I329+DT!AD329*J329+DT!AE329*K329+DT!AF329*L329+DT!AG329*M329+DT!AH329*N329,"")</f>
        <v/>
      </c>
      <c r="P329" s="14"/>
    </row>
    <row r="330" spans="1:16">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51" t="str">
        <f>IF(G330&gt;0,DT!AC330*I330+DT!AD330*J330+DT!AE330*K330+DT!AF330*L330+DT!AG330*M330+DT!AH330*N330,"")</f>
        <v/>
      </c>
      <c r="P330" s="14"/>
    </row>
    <row r="331" spans="1:16">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51" t="str">
        <f>IF(G331&gt;0,DT!AC331*I331+DT!AD331*J331+DT!AE331*K331+DT!AF331*L331+DT!AG331*M331+DT!AH331*N331,"")</f>
        <v/>
      </c>
      <c r="P331" s="14"/>
    </row>
    <row r="332" spans="1:16">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51" t="str">
        <f>IF(G332&gt;0,DT!AC332*I332+DT!AD332*J332+DT!AE332*K332+DT!AF332*L332+DT!AG332*M332+DT!AH332*N332,"")</f>
        <v/>
      </c>
      <c r="P332" s="14"/>
    </row>
    <row r="333" spans="1:16">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51" t="str">
        <f>IF(G333&gt;0,DT!AC333*I333+DT!AD333*J333+DT!AE333*K333+DT!AF333*L333+DT!AG333*M333+DT!AH333*N333,"")</f>
        <v/>
      </c>
      <c r="P333" s="14"/>
    </row>
    <row r="334" spans="1:16">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51" t="str">
        <f>IF(G334&gt;0,DT!AC334*I334+DT!AD334*J334+DT!AE334*K334+DT!AF334*L334+DT!AG334*M334+DT!AH334*N334,"")</f>
        <v/>
      </c>
      <c r="P334" s="14"/>
    </row>
    <row r="335" spans="1:16">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51" t="str">
        <f>IF(G335&gt;0,DT!AC335*I335+DT!AD335*J335+DT!AE335*K335+DT!AF335*L335+DT!AG335*M335+DT!AH335*N335,"")</f>
        <v/>
      </c>
      <c r="P335" s="14"/>
    </row>
    <row r="336" spans="1:16">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51" t="str">
        <f>IF(G336&gt;0,DT!AC336*I336+DT!AD336*J336+DT!AE336*K336+DT!AF336*L336+DT!AG336*M336+DT!AH336*N336,"")</f>
        <v/>
      </c>
      <c r="P336" s="14"/>
    </row>
    <row r="337" spans="1:16">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51" t="str">
        <f>IF(G337&gt;0,DT!AC337*I337+DT!AD337*J337+DT!AE337*K337+DT!AF337*L337+DT!AG337*M337+DT!AH337*N337,"")</f>
        <v/>
      </c>
      <c r="P337" s="14"/>
    </row>
    <row r="338" spans="1:16">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51" t="str">
        <f>IF(G338&gt;0,DT!AC338*I338+DT!AD338*J338+DT!AE338*K338+DT!AF338*L338+DT!AG338*M338+DT!AH338*N338,"")</f>
        <v/>
      </c>
      <c r="P338" s="14"/>
    </row>
    <row r="339" spans="1:16">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51" t="str">
        <f>IF(G339&gt;0,DT!AC339*I339+DT!AD339*J339+DT!AE339*K339+DT!AF339*L339+DT!AG339*M339+DT!AH339*N339,"")</f>
        <v/>
      </c>
      <c r="P339" s="14"/>
    </row>
    <row r="340" spans="1:16">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51" t="str">
        <f>IF(G340&gt;0,DT!AC340*I340+DT!AD340*J340+DT!AE340*K340+DT!AF340*L340+DT!AG340*M340+DT!AH340*N340,"")</f>
        <v/>
      </c>
      <c r="P340" s="14"/>
    </row>
    <row r="341" spans="1:16">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51" t="str">
        <f>IF(G341&gt;0,DT!AC341*I341+DT!AD341*J341+DT!AE341*K341+DT!AF341*L341+DT!AG341*M341+DT!AH341*N341,"")</f>
        <v/>
      </c>
      <c r="P341" s="14"/>
    </row>
    <row r="342" spans="1:16">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51" t="str">
        <f>IF(G342&gt;0,DT!AC342*I342+DT!AD342*J342+DT!AE342*K342+DT!AF342*L342+DT!AG342*M342+DT!AH342*N342,"")</f>
        <v/>
      </c>
      <c r="P342" s="14"/>
    </row>
    <row r="343" spans="1:16">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51" t="str">
        <f>IF(G343&gt;0,DT!AC343*I343+DT!AD343*J343+DT!AE343*K343+DT!AF343*L343+DT!AG343*M343+DT!AH343*N343,"")</f>
        <v/>
      </c>
      <c r="P343" s="14"/>
    </row>
    <row r="344" spans="1:16">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51" t="str">
        <f>IF(G344&gt;0,DT!AC344*I344+DT!AD344*J344+DT!AE344*K344+DT!AF344*L344+DT!AG344*M344+DT!AH344*N344,"")</f>
        <v/>
      </c>
      <c r="P344" s="14"/>
    </row>
    <row r="345" spans="1:16">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51" t="str">
        <f>IF(G345&gt;0,DT!AC345*I345+DT!AD345*J345+DT!AE345*K345+DT!AF345*L345+DT!AG345*M345+DT!AH345*N345,"")</f>
        <v/>
      </c>
      <c r="P345" s="14"/>
    </row>
    <row r="346" spans="1:16">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51" t="str">
        <f>IF(G346&gt;0,DT!AC346*I346+DT!AD346*J346+DT!AE346*K346+DT!AF346*L346+DT!AG346*M346+DT!AH346*N346,"")</f>
        <v/>
      </c>
      <c r="P346" s="14"/>
    </row>
    <row r="347" spans="1:16">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51" t="str">
        <f>IF(G347&gt;0,DT!AC347*I347+DT!AD347*J347+DT!AE347*K347+DT!AF347*L347+DT!AG347*M347+DT!AH347*N347,"")</f>
        <v/>
      </c>
      <c r="P347" s="14"/>
    </row>
    <row r="348" spans="1:16">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51" t="str">
        <f>IF(G348&gt;0,DT!AC348*I348+DT!AD348*J348+DT!AE348*K348+DT!AF348*L348+DT!AG348*M348+DT!AH348*N348,"")</f>
        <v/>
      </c>
      <c r="P348" s="14"/>
    </row>
    <row r="349" spans="1:16">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51" t="str">
        <f>IF(G349&gt;0,DT!AC349*I349+DT!AD349*J349+DT!AE349*K349+DT!AF349*L349+DT!AG349*M349+DT!AH349*N349,"")</f>
        <v/>
      </c>
      <c r="P349" s="14"/>
    </row>
    <row r="350" spans="1:16">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51" t="str">
        <f>IF(G350&gt;0,DT!AC350*I350+DT!AD350*J350+DT!AE350*K350+DT!AF350*L350+DT!AG350*M350+DT!AH350*N350,"")</f>
        <v/>
      </c>
      <c r="P350" s="14"/>
    </row>
    <row r="351" spans="1:16">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51" t="str">
        <f>IF(G351&gt;0,DT!AC351*I351+DT!AD351*J351+DT!AE351*K351+DT!AF351*L351+DT!AG351*M351+DT!AH351*N351,"")</f>
        <v/>
      </c>
      <c r="P351" s="14"/>
    </row>
    <row r="352" spans="1:16">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51" t="str">
        <f>IF(G352&gt;0,DT!AC352*I352+DT!AD352*J352+DT!AE352*K352+DT!AF352*L352+DT!AG352*M352+DT!AH352*N352,"")</f>
        <v/>
      </c>
      <c r="P352" s="14"/>
    </row>
    <row r="353" spans="1:16">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51" t="str">
        <f>IF(G353&gt;0,DT!AC353*I353+DT!AD353*J353+DT!AE353*K353+DT!AF353*L353+DT!AG353*M353+DT!AH353*N353,"")</f>
        <v/>
      </c>
      <c r="P353" s="14"/>
    </row>
    <row r="354" spans="1:16">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51" t="str">
        <f>IF(G354&gt;0,DT!AC354*I354+DT!AD354*J354+DT!AE354*K354+DT!AF354*L354+DT!AG354*M354+DT!AH354*N354,"")</f>
        <v/>
      </c>
      <c r="P354" s="14"/>
    </row>
    <row r="355" spans="1:16">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51" t="str">
        <f>IF(G355&gt;0,DT!AC355*I355+DT!AD355*J355+DT!AE355*K355+DT!AF355*L355+DT!AG355*M355+DT!AH355*N355,"")</f>
        <v/>
      </c>
      <c r="P355" s="14"/>
    </row>
    <row r="356" spans="1:16">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51" t="str">
        <f>IF(G356&gt;0,DT!AC356*I356+DT!AD356*J356+DT!AE356*K356+DT!AF356*L356+DT!AG356*M356+DT!AH356*N356,"")</f>
        <v/>
      </c>
      <c r="P356" s="14"/>
    </row>
    <row r="357" spans="1:16">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51" t="str">
        <f>IF(G357&gt;0,DT!AC357*I357+DT!AD357*J357+DT!AE357*K357+DT!AF357*L357+DT!AG357*M357+DT!AH357*N357,"")</f>
        <v/>
      </c>
      <c r="P357" s="14"/>
    </row>
    <row r="358" spans="1:16">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51" t="str">
        <f>IF(G358&gt;0,DT!AC358*I358+DT!AD358*J358+DT!AE358*K358+DT!AF358*L358+DT!AG358*M358+DT!AH358*N358,"")</f>
        <v/>
      </c>
      <c r="P358" s="14"/>
    </row>
    <row r="359" spans="1:16">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51" t="str">
        <f>IF(G359&gt;0,DT!AC359*I359+DT!AD359*J359+DT!AE359*K359+DT!AF359*L359+DT!AG359*M359+DT!AH359*N359,"")</f>
        <v/>
      </c>
      <c r="P359" s="14"/>
    </row>
    <row r="360" spans="1:16">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51" t="str">
        <f>IF(G360&gt;0,DT!AC360*I360+DT!AD360*J360+DT!AE360*K360+DT!AF360*L360+DT!AG360*M360+DT!AH360*N360,"")</f>
        <v/>
      </c>
      <c r="P360" s="14"/>
    </row>
    <row r="361" spans="1:16">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51" t="str">
        <f>IF(G361&gt;0,DT!AC361*I361+DT!AD361*J361+DT!AE361*K361+DT!AF361*L361+DT!AG361*M361+DT!AH361*N361,"")</f>
        <v/>
      </c>
      <c r="P361" s="14"/>
    </row>
    <row r="362" spans="1:16">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51" t="str">
        <f>IF(G362&gt;0,DT!AC362*I362+DT!AD362*J362+DT!AE362*K362+DT!AF362*L362+DT!AG362*M362+DT!AH362*N362,"")</f>
        <v/>
      </c>
      <c r="P362" s="14"/>
    </row>
    <row r="363" spans="1:16">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51" t="str">
        <f>IF(G363&gt;0,DT!AC363*I363+DT!AD363*J363+DT!AE363*K363+DT!AF363*L363+DT!AG363*M363+DT!AH363*N363,"")</f>
        <v/>
      </c>
      <c r="P363" s="14"/>
    </row>
    <row r="364" spans="1:16">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51" t="str">
        <f>IF(G364&gt;0,DT!AC364*I364+DT!AD364*J364+DT!AE364*K364+DT!AF364*L364+DT!AG364*M364+DT!AH364*N364,"")</f>
        <v/>
      </c>
      <c r="P364" s="14"/>
    </row>
    <row r="365" spans="1:16">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51" t="str">
        <f>IF(G365&gt;0,DT!AC365*I365+DT!AD365*J365+DT!AE365*K365+DT!AF365*L365+DT!AG365*M365+DT!AH365*N365,"")</f>
        <v/>
      </c>
      <c r="P365" s="14"/>
    </row>
    <row r="366" spans="1:16">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51" t="str">
        <f>IF(G366&gt;0,DT!AC366*I366+DT!AD366*J366+DT!AE366*K366+DT!AF366*L366+DT!AG366*M366+DT!AH366*N366,"")</f>
        <v/>
      </c>
      <c r="P366" s="14"/>
    </row>
    <row r="367" spans="1:16">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51" t="str">
        <f>IF(G367&gt;0,DT!AC367*I367+DT!AD367*J367+DT!AE367*K367+DT!AF367*L367+DT!AG367*M367+DT!AH367*N367,"")</f>
        <v/>
      </c>
      <c r="P367" s="14"/>
    </row>
    <row r="368" spans="1:16">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51" t="str">
        <f>IF(G368&gt;0,DT!AC368*I368+DT!AD368*J368+DT!AE368*K368+DT!AF368*L368+DT!AG368*M368+DT!AH368*N368,"")</f>
        <v/>
      </c>
      <c r="P368" s="14"/>
    </row>
    <row r="369" spans="1:16">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51" t="str">
        <f>IF(G369&gt;0,DT!AC369*I369+DT!AD369*J369+DT!AE369*K369+DT!AF369*L369+DT!AG369*M369+DT!AH369*N369,"")</f>
        <v/>
      </c>
      <c r="P369" s="14"/>
    </row>
    <row r="370" spans="1:16">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51" t="str">
        <f>IF(G370&gt;0,DT!AC370*I370+DT!AD370*J370+DT!AE370*K370+DT!AF370*L370+DT!AG370*M370+DT!AH370*N370,"")</f>
        <v/>
      </c>
      <c r="P370" s="14"/>
    </row>
    <row r="371" spans="1:16">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51" t="str">
        <f>IF(G371&gt;0,DT!AC371*I371+DT!AD371*J371+DT!AE371*K371+DT!AF371*L371+DT!AG371*M371+DT!AH371*N371,"")</f>
        <v/>
      </c>
      <c r="P371" s="14"/>
    </row>
    <row r="372" spans="1:16">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51" t="str">
        <f>IF(G372&gt;0,DT!AC372*I372+DT!AD372*J372+DT!AE372*K372+DT!AF372*L372+DT!AG372*M372+DT!AH372*N372,"")</f>
        <v/>
      </c>
      <c r="P372" s="14"/>
    </row>
    <row r="373" spans="1:16">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51" t="str">
        <f>IF(G373&gt;0,DT!AC373*I373+DT!AD373*J373+DT!AE373*K373+DT!AF373*L373+DT!AG373*M373+DT!AH373*N373,"")</f>
        <v/>
      </c>
      <c r="P373" s="14"/>
    </row>
    <row r="374" spans="1:16">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51" t="str">
        <f>IF(G374&gt;0,DT!AC374*I374+DT!AD374*J374+DT!AE374*K374+DT!AF374*L374+DT!AG374*M374+DT!AH374*N374,"")</f>
        <v/>
      </c>
      <c r="P374" s="14"/>
    </row>
    <row r="375" spans="1:16">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51" t="str">
        <f>IF(G375&gt;0,DT!AC375*I375+DT!AD375*J375+DT!AE375*K375+DT!AF375*L375+DT!AG375*M375+DT!AH375*N375,"")</f>
        <v/>
      </c>
      <c r="P375" s="14"/>
    </row>
    <row r="376" spans="1:16">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51" t="str">
        <f>IF(G376&gt;0,DT!AC376*I376+DT!AD376*J376+DT!AE376*K376+DT!AF376*L376+DT!AG376*M376+DT!AH376*N376,"")</f>
        <v/>
      </c>
      <c r="P376" s="14"/>
    </row>
    <row r="377" spans="1:16">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51" t="str">
        <f>IF(G377&gt;0,DT!AC377*I377+DT!AD377*J377+DT!AE377*K377+DT!AF377*L377+DT!AG377*M377+DT!AH377*N377,"")</f>
        <v/>
      </c>
      <c r="P377" s="14"/>
    </row>
    <row r="378" spans="1:16">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51" t="str">
        <f>IF(G378&gt;0,DT!AC378*I378+DT!AD378*J378+DT!AE378*K378+DT!AF378*L378+DT!AG378*M378+DT!AH378*N378,"")</f>
        <v/>
      </c>
      <c r="P378" s="14"/>
    </row>
    <row r="379" spans="1:16">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51" t="str">
        <f>IF(G379&gt;0,DT!AC379*I379+DT!AD379*J379+DT!AE379*K379+DT!AF379*L379+DT!AG379*M379+DT!AH379*N379,"")</f>
        <v/>
      </c>
      <c r="P379" s="14"/>
    </row>
    <row r="380" spans="1:16">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51" t="str">
        <f>IF(G380&gt;0,DT!AC380*I380+DT!AD380*J380+DT!AE380*K380+DT!AF380*L380+DT!AG380*M380+DT!AH380*N380,"")</f>
        <v/>
      </c>
      <c r="P380" s="14"/>
    </row>
    <row r="381" spans="1:16">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51" t="str">
        <f>IF(G381&gt;0,DT!AC381*I381+DT!AD381*J381+DT!AE381*K381+DT!AF381*L381+DT!AG381*M381+DT!AH381*N381,"")</f>
        <v/>
      </c>
      <c r="P381" s="14"/>
    </row>
    <row r="382" spans="1:16">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51" t="str">
        <f>IF(G382&gt;0,DT!AC382*I382+DT!AD382*J382+DT!AE382*K382+DT!AF382*L382+DT!AG382*M382+DT!AH382*N382,"")</f>
        <v/>
      </c>
      <c r="P382" s="14"/>
    </row>
    <row r="383" spans="1:16">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51" t="str">
        <f>IF(G383&gt;0,DT!AC383*I383+DT!AD383*J383+DT!AE383*K383+DT!AF383*L383+DT!AG383*M383+DT!AH383*N383,"")</f>
        <v/>
      </c>
      <c r="P383" s="14"/>
    </row>
    <row r="384" spans="1:16">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51" t="str">
        <f>IF(G384&gt;0,DT!AC384*I384+DT!AD384*J384+DT!AE384*K384+DT!AF384*L384+DT!AG384*M384+DT!AH384*N384,"")</f>
        <v/>
      </c>
      <c r="P384" s="14"/>
    </row>
    <row r="385" spans="1:16">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51" t="str">
        <f>IF(G385&gt;0,DT!AC385*I385+DT!AD385*J385+DT!AE385*K385+DT!AF385*L385+DT!AG385*M385+DT!AH385*N385,"")</f>
        <v/>
      </c>
      <c r="P385" s="14"/>
    </row>
    <row r="386" spans="1:16">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51" t="str">
        <f>IF(G386&gt;0,DT!AC386*I386+DT!AD386*J386+DT!AE386*K386+DT!AF386*L386+DT!AG386*M386+DT!AH386*N386,"")</f>
        <v/>
      </c>
      <c r="P386" s="14"/>
    </row>
    <row r="387" spans="1:16">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51" t="str">
        <f>IF(G387&gt;0,DT!AC387*I387+DT!AD387*J387+DT!AE387*K387+DT!AF387*L387+DT!AG387*M387+DT!AH387*N387,"")</f>
        <v/>
      </c>
      <c r="P387" s="14"/>
    </row>
    <row r="388" spans="1:16">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51" t="str">
        <f>IF(G388&gt;0,DT!AC388*I388+DT!AD388*J388+DT!AE388*K388+DT!AF388*L388+DT!AG388*M388+DT!AH388*N388,"")</f>
        <v/>
      </c>
      <c r="P388" s="14"/>
    </row>
    <row r="389" spans="1:16">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51" t="str">
        <f>IF(G389&gt;0,DT!AC389*I389+DT!AD389*J389+DT!AE389*K389+DT!AF389*L389+DT!AG389*M389+DT!AH389*N389,"")</f>
        <v/>
      </c>
      <c r="P389" s="14"/>
    </row>
    <row r="390" spans="1:16">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51" t="str">
        <f>IF(G390&gt;0,DT!AC390*I390+DT!AD390*J390+DT!AE390*K390+DT!AF390*L390+DT!AG390*M390+DT!AH390*N390,"")</f>
        <v/>
      </c>
      <c r="P390" s="14"/>
    </row>
    <row r="391" spans="1:16">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51" t="str">
        <f>IF(G391&gt;0,DT!AC391*I391+DT!AD391*J391+DT!AE391*K391+DT!AF391*L391+DT!AG391*M391+DT!AH391*N391,"")</f>
        <v/>
      </c>
      <c r="P391" s="14"/>
    </row>
    <row r="392" spans="1:16">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51" t="str">
        <f>IF(G392&gt;0,DT!AC392*I392+DT!AD392*J392+DT!AE392*K392+DT!AF392*L392+DT!AG392*M392+DT!AH392*N392,"")</f>
        <v/>
      </c>
      <c r="P392" s="14"/>
    </row>
    <row r="393" spans="1:16">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51" t="str">
        <f>IF(G393&gt;0,DT!AC393*I393+DT!AD393*J393+DT!AE393*K393+DT!AF393*L393+DT!AG393*M393+DT!AH393*N393,"")</f>
        <v/>
      </c>
      <c r="P393" s="14"/>
    </row>
    <row r="394" spans="1:16">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51" t="str">
        <f>IF(G394&gt;0,DT!AC394*I394+DT!AD394*J394+DT!AE394*K394+DT!AF394*L394+DT!AG394*M394+DT!AH394*N394,"")</f>
        <v/>
      </c>
      <c r="P394" s="14"/>
    </row>
    <row r="395" spans="1:16">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51" t="str">
        <f>IF(G395&gt;0,DT!AC395*I395+DT!AD395*J395+DT!AE395*K395+DT!AF395*L395+DT!AG395*M395+DT!AH395*N395,"")</f>
        <v/>
      </c>
      <c r="P395" s="14"/>
    </row>
    <row r="396" spans="1:16">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51" t="str">
        <f>IF(G396&gt;0,DT!AC396*I396+DT!AD396*J396+DT!AE396*K396+DT!AF396*L396+DT!AG396*M396+DT!AH396*N396,"")</f>
        <v/>
      </c>
      <c r="P396" s="14"/>
    </row>
    <row r="397" spans="1:16">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51" t="str">
        <f>IF(G397&gt;0,DT!AC397*I397+DT!AD397*J397+DT!AE397*K397+DT!AF397*L397+DT!AG397*M397+DT!AH397*N397,"")</f>
        <v/>
      </c>
      <c r="P397" s="14"/>
    </row>
    <row r="398" spans="1:16">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51" t="str">
        <f>IF(G398&gt;0,DT!AC398*I398+DT!AD398*J398+DT!AE398*K398+DT!AF398*L398+DT!AG398*M398+DT!AH398*N398,"")</f>
        <v/>
      </c>
      <c r="P398" s="14"/>
    </row>
    <row r="399" spans="1:16">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51" t="str">
        <f>IF(G399&gt;0,DT!AC399*I399+DT!AD399*J399+DT!AE399*K399+DT!AF399*L399+DT!AG399*M399+DT!AH399*N399,"")</f>
        <v/>
      </c>
      <c r="P399" s="14"/>
    </row>
    <row r="400" spans="1:16">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51" t="str">
        <f>IF(G400&gt;0,DT!AC400*I400+DT!AD400*J400+DT!AE400*K400+DT!AF400*L400+DT!AG400*M400+DT!AH400*N400,"")</f>
        <v/>
      </c>
      <c r="P400" s="14"/>
    </row>
    <row r="401" spans="1:16">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51" t="str">
        <f>IF(G401&gt;0,DT!AC401*I401+DT!AD401*J401+DT!AE401*K401+DT!AF401*L401+DT!AG401*M401+DT!AH401*N401,"")</f>
        <v/>
      </c>
      <c r="P401" s="14"/>
    </row>
    <row r="402" spans="1:16">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51" t="str">
        <f>IF(G402&gt;0,DT!AC402*I402+DT!AD402*J402+DT!AE402*K402+DT!AF402*L402+DT!AG402*M402+DT!AH402*N402,"")</f>
        <v/>
      </c>
      <c r="P402" s="14"/>
    </row>
    <row r="403" spans="1:16">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51" t="str">
        <f>IF(G403&gt;0,DT!AC403*I403+DT!AD403*J403+DT!AE403*K403+DT!AF403*L403+DT!AG403*M403+DT!AH403*N403,"")</f>
        <v/>
      </c>
      <c r="P403" s="14"/>
    </row>
    <row r="404" spans="1:16">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51" t="str">
        <f>IF(G404&gt;0,DT!AC404*I404+DT!AD404*J404+DT!AE404*K404+DT!AF404*L404+DT!AG404*M404+DT!AH404*N404,"")</f>
        <v/>
      </c>
      <c r="P404" s="14"/>
    </row>
    <row r="405" spans="1:16">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51" t="str">
        <f>IF(G405&gt;0,DT!AC405*I405+DT!AD405*J405+DT!AE405*K405+DT!AF405*L405+DT!AG405*M405+DT!AH405*N405,"")</f>
        <v/>
      </c>
      <c r="P405" s="14"/>
    </row>
    <row r="406" spans="1:16">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51" t="str">
        <f>IF(G406&gt;0,DT!AC406*I406+DT!AD406*J406+DT!AE406*K406+DT!AF406*L406+DT!AG406*M406+DT!AH406*N406,"")</f>
        <v/>
      </c>
      <c r="P406" s="14"/>
    </row>
    <row r="407" spans="1:16">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51" t="str">
        <f>IF(G407&gt;0,DT!AC407*I407+DT!AD407*J407+DT!AE407*K407+DT!AF407*L407+DT!AG407*M407+DT!AH407*N407,"")</f>
        <v/>
      </c>
      <c r="P407" s="14"/>
    </row>
    <row r="408" spans="1:16">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51" t="str">
        <f>IF(G408&gt;0,DT!AC408*I408+DT!AD408*J408+DT!AE408*K408+DT!AF408*L408+DT!AG408*M408+DT!AH408*N408,"")</f>
        <v/>
      </c>
      <c r="P408" s="14"/>
    </row>
    <row r="409" spans="1:16">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51" t="str">
        <f>IF(G409&gt;0,DT!AC409*I409+DT!AD409*J409+DT!AE409*K409+DT!AF409*L409+DT!AG409*M409+DT!AH409*N409,"")</f>
        <v/>
      </c>
      <c r="P409" s="14"/>
    </row>
    <row r="410" spans="1:16">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51" t="str">
        <f>IF(G410&gt;0,DT!AC410*I410+DT!AD410*J410+DT!AE410*K410+DT!AF410*L410+DT!AG410*M410+DT!AH410*N410,"")</f>
        <v/>
      </c>
      <c r="P410" s="14"/>
    </row>
    <row r="411" spans="1:16">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51" t="str">
        <f>IF(G411&gt;0,DT!AC411*I411+DT!AD411*J411+DT!AE411*K411+DT!AF411*L411+DT!AG411*M411+DT!AH411*N411,"")</f>
        <v/>
      </c>
      <c r="P411" s="14"/>
    </row>
    <row r="412" spans="1:16">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51" t="str">
        <f>IF(G412&gt;0,DT!AC412*I412+DT!AD412*J412+DT!AE412*K412+DT!AF412*L412+DT!AG412*M412+DT!AH412*N412,"")</f>
        <v/>
      </c>
      <c r="P412" s="14"/>
    </row>
    <row r="413" spans="1:16">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51" t="str">
        <f>IF(G413&gt;0,DT!AC413*I413+DT!AD413*J413+DT!AE413*K413+DT!AF413*L413+DT!AG413*M413+DT!AH413*N413,"")</f>
        <v/>
      </c>
      <c r="P413" s="14"/>
    </row>
    <row r="414" spans="1:16">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51" t="str">
        <f>IF(G414&gt;0,DT!AC414*I414+DT!AD414*J414+DT!AE414*K414+DT!AF414*L414+DT!AG414*M414+DT!AH414*N414,"")</f>
        <v/>
      </c>
      <c r="P414" s="14"/>
    </row>
    <row r="415" spans="1:16">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51" t="str">
        <f>IF(G415&gt;0,DT!AC415*I415+DT!AD415*J415+DT!AE415*K415+DT!AF415*L415+DT!AG415*M415+DT!AH415*N415,"")</f>
        <v/>
      </c>
      <c r="P415" s="14"/>
    </row>
    <row r="416" spans="1:16">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51" t="str">
        <f>IF(G416&gt;0,DT!AC416*I416+DT!AD416*J416+DT!AE416*K416+DT!AF416*L416+DT!AG416*M416+DT!AH416*N416,"")</f>
        <v/>
      </c>
      <c r="P416" s="14"/>
    </row>
    <row r="417" spans="1:16">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51" t="str">
        <f>IF(G417&gt;0,DT!AC417*I417+DT!AD417*J417+DT!AE417*K417+DT!AF417*L417+DT!AG417*M417+DT!AH417*N417,"")</f>
        <v/>
      </c>
      <c r="P417" s="14"/>
    </row>
    <row r="418" spans="1:16">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51" t="str">
        <f>IF(G418&gt;0,DT!AC418*I418+DT!AD418*J418+DT!AE418*K418+DT!AF418*L418+DT!AG418*M418+DT!AH418*N418,"")</f>
        <v/>
      </c>
      <c r="P418" s="14"/>
    </row>
    <row r="419" spans="1:16">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51" t="str">
        <f>IF(G419&gt;0,DT!AC419*I419+DT!AD419*J419+DT!AE419*K419+DT!AF419*L419+DT!AG419*M419+DT!AH419*N419,"")</f>
        <v/>
      </c>
      <c r="P419" s="14"/>
    </row>
    <row r="420" spans="1:16">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51" t="str">
        <f>IF(G420&gt;0,DT!AC420*I420+DT!AD420*J420+DT!AE420*K420+DT!AF420*L420+DT!AG420*M420+DT!AH420*N420,"")</f>
        <v/>
      </c>
      <c r="P420" s="14"/>
    </row>
    <row r="421" spans="1:16">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51" t="str">
        <f>IF(G421&gt;0,DT!AC421*I421+DT!AD421*J421+DT!AE421*K421+DT!AF421*L421+DT!AG421*M421+DT!AH421*N421,"")</f>
        <v/>
      </c>
      <c r="P421" s="14"/>
    </row>
    <row r="422" spans="1:16">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51" t="str">
        <f>IF(G422&gt;0,DT!AC422*I422+DT!AD422*J422+DT!AE422*K422+DT!AF422*L422+DT!AG422*M422+DT!AH422*N422,"")</f>
        <v/>
      </c>
      <c r="P422" s="14"/>
    </row>
    <row r="423" spans="1:16">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51" t="str">
        <f>IF(G423&gt;0,DT!AC423*I423+DT!AD423*J423+DT!AE423*K423+DT!AF423*L423+DT!AG423*M423+DT!AH423*N423,"")</f>
        <v/>
      </c>
      <c r="P423" s="14"/>
    </row>
    <row r="424" spans="1:16">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51" t="str">
        <f>IF(G424&gt;0,DT!AC424*I424+DT!AD424*J424+DT!AE424*K424+DT!AF424*L424+DT!AG424*M424+DT!AH424*N424,"")</f>
        <v/>
      </c>
      <c r="P424" s="14"/>
    </row>
    <row r="425" spans="1:16">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51" t="str">
        <f>IF(G425&gt;0,DT!AC425*I425+DT!AD425*J425+DT!AE425*K425+DT!AF425*L425+DT!AG425*M425+DT!AH425*N425,"")</f>
        <v/>
      </c>
      <c r="P425" s="14"/>
    </row>
    <row r="426" spans="1:16">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51" t="str">
        <f>IF(G426&gt;0,DT!AC426*I426+DT!AD426*J426+DT!AE426*K426+DT!AF426*L426+DT!AG426*M426+DT!AH426*N426,"")</f>
        <v/>
      </c>
      <c r="P426" s="14"/>
    </row>
    <row r="427" spans="1:16">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51" t="str">
        <f>IF(G427&gt;0,DT!AC427*I427+DT!AD427*J427+DT!AE427*K427+DT!AF427*L427+DT!AG427*M427+DT!AH427*N427,"")</f>
        <v/>
      </c>
      <c r="P427" s="14"/>
    </row>
    <row r="428" spans="1:16">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51" t="str">
        <f>IF(G428&gt;0,DT!AC428*I428+DT!AD428*J428+DT!AE428*K428+DT!AF428*L428+DT!AG428*M428+DT!AH428*N428,"")</f>
        <v/>
      </c>
      <c r="P428" s="14"/>
    </row>
    <row r="429" spans="1:16">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51" t="str">
        <f>IF(G429&gt;0,DT!AC429*I429+DT!AD429*J429+DT!AE429*K429+DT!AF429*L429+DT!AG429*M429+DT!AH429*N429,"")</f>
        <v/>
      </c>
      <c r="P429" s="14"/>
    </row>
    <row r="430" spans="1:16">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51" t="str">
        <f>IF(G430&gt;0,DT!AC430*I430+DT!AD430*J430+DT!AE430*K430+DT!AF430*L430+DT!AG430*M430+DT!AH430*N430,"")</f>
        <v/>
      </c>
      <c r="P430" s="14"/>
    </row>
    <row r="431" spans="1:16">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51" t="str">
        <f>IF(G431&gt;0,DT!AC431*I431+DT!AD431*J431+DT!AE431*K431+DT!AF431*L431+DT!AG431*M431+DT!AH431*N431,"")</f>
        <v/>
      </c>
      <c r="P431" s="14"/>
    </row>
    <row r="432" spans="1:16">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51" t="str">
        <f>IF(G432&gt;0,DT!AC432*I432+DT!AD432*J432+DT!AE432*K432+DT!AF432*L432+DT!AG432*M432+DT!AH432*N432,"")</f>
        <v/>
      </c>
      <c r="P432" s="14"/>
    </row>
    <row r="433" spans="1:16">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51" t="str">
        <f>IF(G433&gt;0,DT!AC433*I433+DT!AD433*J433+DT!AE433*K433+DT!AF433*L433+DT!AG433*M433+DT!AH433*N433,"")</f>
        <v/>
      </c>
      <c r="P433" s="14"/>
    </row>
    <row r="434" spans="1:16">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51" t="str">
        <f>IF(G434&gt;0,DT!AC434*I434+DT!AD434*J434+DT!AE434*K434+DT!AF434*L434+DT!AG434*M434+DT!AH434*N434,"")</f>
        <v/>
      </c>
      <c r="P434" s="14"/>
    </row>
    <row r="435" spans="1:16">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51" t="str">
        <f>IF(G435&gt;0,DT!AC435*I435+DT!AD435*J435+DT!AE435*K435+DT!AF435*L435+DT!AG435*M435+DT!AH435*N435,"")</f>
        <v/>
      </c>
      <c r="P435" s="14"/>
    </row>
    <row r="436" spans="1:16">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51" t="str">
        <f>IF(G436&gt;0,DT!AC436*I436+DT!AD436*J436+DT!AE436*K436+DT!AF436*L436+DT!AG436*M436+DT!AH436*N436,"")</f>
        <v/>
      </c>
      <c r="P436" s="14"/>
    </row>
    <row r="437" spans="1:16">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51" t="str">
        <f>IF(G437&gt;0,DT!AC437*I437+DT!AD437*J437+DT!AE437*K437+DT!AF437*L437+DT!AG437*M437+DT!AH437*N437,"")</f>
        <v/>
      </c>
      <c r="P437" s="14"/>
    </row>
    <row r="438" spans="1:16">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51" t="str">
        <f>IF(G438&gt;0,DT!AC438*I438+DT!AD438*J438+DT!AE438*K438+DT!AF438*L438+DT!AG438*M438+DT!AH438*N438,"")</f>
        <v/>
      </c>
      <c r="P438" s="14"/>
    </row>
    <row r="439" spans="1:16">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51" t="str">
        <f>IF(G439&gt;0,DT!AC439*I439+DT!AD439*J439+DT!AE439*K439+DT!AF439*L439+DT!AG439*M439+DT!AH439*N439,"")</f>
        <v/>
      </c>
      <c r="P439" s="14"/>
    </row>
    <row r="440" spans="1:16">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51" t="str">
        <f>IF(G440&gt;0,DT!AC440*I440+DT!AD440*J440+DT!AE440*K440+DT!AF440*L440+DT!AG440*M440+DT!AH440*N440,"")</f>
        <v/>
      </c>
      <c r="P440" s="14"/>
    </row>
    <row r="441" spans="1:16">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51" t="str">
        <f>IF(G441&gt;0,DT!AC441*I441+DT!AD441*J441+DT!AE441*K441+DT!AF441*L441+DT!AG441*M441+DT!AH441*N441,"")</f>
        <v/>
      </c>
      <c r="P441" s="14"/>
    </row>
    <row r="442" spans="1:16">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51" t="str">
        <f>IF(G442&gt;0,DT!AC442*I442+DT!AD442*J442+DT!AE442*K442+DT!AF442*L442+DT!AG442*M442+DT!AH442*N442,"")</f>
        <v/>
      </c>
      <c r="P442" s="14"/>
    </row>
    <row r="443" spans="1:16">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51" t="str">
        <f>IF(G443&gt;0,DT!AC443*I443+DT!AD443*J443+DT!AE443*K443+DT!AF443*L443+DT!AG443*M443+DT!AH443*N443,"")</f>
        <v/>
      </c>
      <c r="P443" s="14"/>
    </row>
    <row r="444" spans="1:16">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51" t="str">
        <f>IF(G444&gt;0,DT!AC444*I444+DT!AD444*J444+DT!AE444*K444+DT!AF444*L444+DT!AG444*M444+DT!AH444*N444,"")</f>
        <v/>
      </c>
      <c r="P444" s="14"/>
    </row>
    <row r="445" spans="1:16">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51" t="str">
        <f>IF(G445&gt;0,DT!AC445*I445+DT!AD445*J445+DT!AE445*K445+DT!AF445*L445+DT!AG445*M445+DT!AH445*N445,"")</f>
        <v/>
      </c>
      <c r="P445" s="14"/>
    </row>
    <row r="446" spans="1:16">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51" t="str">
        <f>IF(G446&gt;0,DT!AC446*I446+DT!AD446*J446+DT!AE446*K446+DT!AF446*L446+DT!AG446*M446+DT!AH446*N446,"")</f>
        <v/>
      </c>
      <c r="P446" s="14"/>
    </row>
    <row r="447" spans="1:16">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51" t="str">
        <f>IF(G447&gt;0,DT!AC447*I447+DT!AD447*J447+DT!AE447*K447+DT!AF447*L447+DT!AG447*M447+DT!AH447*N447,"")</f>
        <v/>
      </c>
      <c r="P447" s="14"/>
    </row>
    <row r="448" spans="1:16">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51" t="str">
        <f>IF(G448&gt;0,DT!AC448*I448+DT!AD448*J448+DT!AE448*K448+DT!AF448*L448+DT!AG448*M448+DT!AH448*N448,"")</f>
        <v/>
      </c>
      <c r="P448" s="14"/>
    </row>
    <row r="449" spans="1:16">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51" t="str">
        <f>IF(G449&gt;0,DT!AC449*I449+DT!AD449*J449+DT!AE449*K449+DT!AF449*L449+DT!AG449*M449+DT!AH449*N449,"")</f>
        <v/>
      </c>
      <c r="P449" s="14"/>
    </row>
    <row r="450" spans="1:16">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51" t="str">
        <f>IF(G450&gt;0,DT!AC450*I450+DT!AD450*J450+DT!AE450*K450+DT!AF450*L450+DT!AG450*M450+DT!AH450*N450,"")</f>
        <v/>
      </c>
      <c r="P450" s="14"/>
    </row>
    <row r="451" spans="1:16">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51" t="str">
        <f>IF(G451&gt;0,DT!AC451*I451+DT!AD451*J451+DT!AE451*K451+DT!AF451*L451+DT!AG451*M451+DT!AH451*N451,"")</f>
        <v/>
      </c>
      <c r="P451" s="14"/>
    </row>
    <row r="452" spans="1:16">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51" t="str">
        <f>IF(G452&gt;0,DT!AC452*I452+DT!AD452*J452+DT!AE452*K452+DT!AF452*L452+DT!AG452*M452+DT!AH452*N452,"")</f>
        <v/>
      </c>
      <c r="P452" s="14"/>
    </row>
    <row r="453" spans="1:16">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51" t="str">
        <f>IF(G453&gt;0,DT!AC453*I453+DT!AD453*J453+DT!AE453*K453+DT!AF453*L453+DT!AG453*M453+DT!AH453*N453,"")</f>
        <v/>
      </c>
      <c r="P453" s="14"/>
    </row>
    <row r="454" spans="1:16">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51" t="str">
        <f>IF(G454&gt;0,DT!AC454*I454+DT!AD454*J454+DT!AE454*K454+DT!AF454*L454+DT!AG454*M454+DT!AH454*N454,"")</f>
        <v/>
      </c>
      <c r="P454" s="14"/>
    </row>
    <row r="455" spans="1:16">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51" t="str">
        <f>IF(G455&gt;0,DT!AC455*I455+DT!AD455*J455+DT!AE455*K455+DT!AF455*L455+DT!AG455*M455+DT!AH455*N455,"")</f>
        <v/>
      </c>
      <c r="P455" s="14"/>
    </row>
    <row r="456" spans="1:16">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51" t="str">
        <f>IF(G456&gt;0,DT!AC456*I456+DT!AD456*J456+DT!AE456*K456+DT!AF456*L456+DT!AG456*M456+DT!AH456*N456,"")</f>
        <v/>
      </c>
      <c r="P456" s="14"/>
    </row>
    <row r="457" spans="1:16">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51" t="str">
        <f>IF(G457&gt;0,DT!AC457*I457+DT!AD457*J457+DT!AE457*K457+DT!AF457*L457+DT!AG457*M457+DT!AH457*N457,"")</f>
        <v/>
      </c>
      <c r="P457" s="14"/>
    </row>
    <row r="458" spans="1:16">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51" t="str">
        <f>IF(G458&gt;0,DT!AC458*I458+DT!AD458*J458+DT!AE458*K458+DT!AF458*L458+DT!AG458*M458+DT!AH458*N458,"")</f>
        <v/>
      </c>
      <c r="P458" s="14"/>
    </row>
    <row r="459" spans="1:16">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51" t="str">
        <f>IF(G459&gt;0,DT!AC459*I459+DT!AD459*J459+DT!AE459*K459+DT!AF459*L459+DT!AG459*M459+DT!AH459*N459,"")</f>
        <v/>
      </c>
      <c r="P459" s="14"/>
    </row>
    <row r="460" spans="1:16">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51" t="str">
        <f>IF(G460&gt;0,DT!AC460*I460+DT!AD460*J460+DT!AE460*K460+DT!AF460*L460+DT!AG460*M460+DT!AH460*N460,"")</f>
        <v/>
      </c>
      <c r="P460" s="14"/>
    </row>
    <row r="461" spans="1:16">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51" t="str">
        <f>IF(G461&gt;0,DT!AC461*I461+DT!AD461*J461+DT!AE461*K461+DT!AF461*L461+DT!AG461*M461+DT!AH461*N461,"")</f>
        <v/>
      </c>
      <c r="P461" s="14"/>
    </row>
    <row r="462" spans="1:16">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51" t="str">
        <f>IF(G462&gt;0,DT!AC462*I462+DT!AD462*J462+DT!AE462*K462+DT!AF462*L462+DT!AG462*M462+DT!AH462*N462,"")</f>
        <v/>
      </c>
      <c r="P462" s="14"/>
    </row>
    <row r="463" spans="1:16">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51" t="str">
        <f>IF(G463&gt;0,DT!AC463*I463+DT!AD463*J463+DT!AE463*K463+DT!AF463*L463+DT!AG463*M463+DT!AH463*N463,"")</f>
        <v/>
      </c>
      <c r="P463" s="14"/>
    </row>
    <row r="464" spans="1:16">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51" t="str">
        <f>IF(G464&gt;0,DT!AC464*I464+DT!AD464*J464+DT!AE464*K464+DT!AF464*L464+DT!AG464*M464+DT!AH464*N464,"")</f>
        <v/>
      </c>
      <c r="P464" s="14"/>
    </row>
    <row r="465" spans="1:16">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51" t="str">
        <f>IF(G465&gt;0,DT!AC465*I465+DT!AD465*J465+DT!AE465*K465+DT!AF465*L465+DT!AG465*M465+DT!AH465*N465,"")</f>
        <v/>
      </c>
      <c r="P465" s="14"/>
    </row>
    <row r="466" spans="1:16">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51" t="str">
        <f>IF(G466&gt;0,DT!AC466*I466+DT!AD466*J466+DT!AE466*K466+DT!AF466*L466+DT!AG466*M466+DT!AH466*N466,"")</f>
        <v/>
      </c>
      <c r="P466" s="14"/>
    </row>
    <row r="467" spans="1:16">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51" t="str">
        <f>IF(G467&gt;0,DT!AC467*I467+DT!AD467*J467+DT!AE467*K467+DT!AF467*L467+DT!AG467*M467+DT!AH467*N467,"")</f>
        <v/>
      </c>
      <c r="P467" s="14"/>
    </row>
    <row r="468" spans="1:16">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51" t="str">
        <f>IF(G468&gt;0,DT!AC468*I468+DT!AD468*J468+DT!AE468*K468+DT!AF468*L468+DT!AG468*M468+DT!AH468*N468,"")</f>
        <v/>
      </c>
      <c r="P468" s="14"/>
    </row>
    <row r="469" spans="1:16">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51" t="str">
        <f>IF(G469&gt;0,DT!AC469*I469+DT!AD469*J469+DT!AE469*K469+DT!AF469*L469+DT!AG469*M469+DT!AH469*N469,"")</f>
        <v/>
      </c>
      <c r="P469" s="14"/>
    </row>
    <row r="470" spans="1:16">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51" t="str">
        <f>IF(G470&gt;0,DT!AC470*I470+DT!AD470*J470+DT!AE470*K470+DT!AF470*L470+DT!AG470*M470+DT!AH470*N470,"")</f>
        <v/>
      </c>
      <c r="P470" s="14"/>
    </row>
    <row r="471" spans="1:16">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51" t="str">
        <f>IF(G471&gt;0,DT!AC471*I471+DT!AD471*J471+DT!AE471*K471+DT!AF471*L471+DT!AG471*M471+DT!AH471*N471,"")</f>
        <v/>
      </c>
      <c r="P471" s="14"/>
    </row>
    <row r="472" spans="1:16">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51" t="str">
        <f>IF(G472&gt;0,DT!AC472*I472+DT!AD472*J472+DT!AE472*K472+DT!AF472*L472+DT!AG472*M472+DT!AH472*N472,"")</f>
        <v/>
      </c>
      <c r="P472" s="14"/>
    </row>
    <row r="473" spans="1:16">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51" t="str">
        <f>IF(G473&gt;0,DT!AC473*I473+DT!AD473*J473+DT!AE473*K473+DT!AF473*L473+DT!AG473*M473+DT!AH473*N473,"")</f>
        <v/>
      </c>
      <c r="P473" s="14"/>
    </row>
    <row r="474" spans="1:16">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51" t="str">
        <f>IF(G474&gt;0,DT!AC474*I474+DT!AD474*J474+DT!AE474*K474+DT!AF474*L474+DT!AG474*M474+DT!AH474*N474,"")</f>
        <v/>
      </c>
      <c r="P474" s="14"/>
    </row>
    <row r="475" spans="1:16">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51" t="str">
        <f>IF(G475&gt;0,DT!AC475*I475+DT!AD475*J475+DT!AE475*K475+DT!AF475*L475+DT!AG475*M475+DT!AH475*N475,"")</f>
        <v/>
      </c>
      <c r="P475" s="14"/>
    </row>
    <row r="476" spans="1:16">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51" t="str">
        <f>IF(G476&gt;0,DT!AC476*I476+DT!AD476*J476+DT!AE476*K476+DT!AF476*L476+DT!AG476*M476+DT!AH476*N476,"")</f>
        <v/>
      </c>
      <c r="P476" s="14"/>
    </row>
    <row r="477" spans="1:16">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51" t="str">
        <f>IF(G477&gt;0,DT!AC477*I477+DT!AD477*J477+DT!AE477*K477+DT!AF477*L477+DT!AG477*M477+DT!AH477*N477,"")</f>
        <v/>
      </c>
      <c r="P477" s="14"/>
    </row>
    <row r="478" spans="1:16">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51" t="str">
        <f>IF(G478&gt;0,DT!AC478*I478+DT!AD478*J478+DT!AE478*K478+DT!AF478*L478+DT!AG478*M478+DT!AH478*N478,"")</f>
        <v/>
      </c>
      <c r="P478" s="14"/>
    </row>
    <row r="479" spans="1:16">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51" t="str">
        <f>IF(G479&gt;0,DT!AC479*I479+DT!AD479*J479+DT!AE479*K479+DT!AF479*L479+DT!AG479*M479+DT!AH479*N479,"")</f>
        <v/>
      </c>
      <c r="P479" s="14"/>
    </row>
    <row r="480" spans="1:16">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51" t="str">
        <f>IF(G480&gt;0,DT!AC480*I480+DT!AD480*J480+DT!AE480*K480+DT!AF480*L480+DT!AG480*M480+DT!AH480*N480,"")</f>
        <v/>
      </c>
      <c r="P480" s="14"/>
    </row>
    <row r="481" spans="1:16">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51" t="str">
        <f>IF(G481&gt;0,DT!AC481*I481+DT!AD481*J481+DT!AE481*K481+DT!AF481*L481+DT!AG481*M481+DT!AH481*N481,"")</f>
        <v/>
      </c>
      <c r="P481" s="14"/>
    </row>
    <row r="482" spans="1:16">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51" t="str">
        <f>IF(G482&gt;0,DT!AC482*I482+DT!AD482*J482+DT!AE482*K482+DT!AF482*L482+DT!AG482*M482+DT!AH482*N482,"")</f>
        <v/>
      </c>
      <c r="P482" s="14"/>
    </row>
    <row r="483" spans="1:16">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51" t="str">
        <f>IF(G483&gt;0,DT!AC483*I483+DT!AD483*J483+DT!AE483*K483+DT!AF483*L483+DT!AG483*M483+DT!AH483*N483,"")</f>
        <v/>
      </c>
      <c r="P483" s="14"/>
    </row>
    <row r="484" spans="1:16">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51" t="str">
        <f>IF(G484&gt;0,DT!AC484*I484+DT!AD484*J484+DT!AE484*K484+DT!AF484*L484+DT!AG484*M484+DT!AH484*N484,"")</f>
        <v/>
      </c>
      <c r="P484" s="14"/>
    </row>
    <row r="485" spans="1:16">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51" t="str">
        <f>IF(G485&gt;0,DT!AC485*I485+DT!AD485*J485+DT!AE485*K485+DT!AF485*L485+DT!AG485*M485+DT!AH485*N485,"")</f>
        <v/>
      </c>
      <c r="P485" s="14"/>
    </row>
    <row r="486" spans="1:16">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51" t="str">
        <f>IF(G486&gt;0,DT!AC486*I486+DT!AD486*J486+DT!AE486*K486+DT!AF486*L486+DT!AG486*M486+DT!AH486*N486,"")</f>
        <v/>
      </c>
      <c r="P486" s="14"/>
    </row>
    <row r="487" spans="1:16">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51" t="str">
        <f>IF(G487&gt;0,DT!AC487*I487+DT!AD487*J487+DT!AE487*K487+DT!AF487*L487+DT!AG487*M487+DT!AH487*N487,"")</f>
        <v/>
      </c>
      <c r="P487" s="14"/>
    </row>
    <row r="488" spans="1:16">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51" t="str">
        <f>IF(G488&gt;0,DT!AC488*I488+DT!AD488*J488+DT!AE488*K488+DT!AF488*L488+DT!AG488*M488+DT!AH488*N488,"")</f>
        <v/>
      </c>
      <c r="P488" s="14"/>
    </row>
    <row r="489" spans="1:16">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51" t="str">
        <f>IF(G489&gt;0,DT!AC489*I489+DT!AD489*J489+DT!AE489*K489+DT!AF489*L489+DT!AG489*M489+DT!AH489*N489,"")</f>
        <v/>
      </c>
      <c r="P489" s="14"/>
    </row>
    <row r="490" spans="1:16">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51" t="str">
        <f>IF(G490&gt;0,DT!AC490*I490+DT!AD490*J490+DT!AE490*K490+DT!AF490*L490+DT!AG490*M490+DT!AH490*N490,"")</f>
        <v/>
      </c>
      <c r="P490" s="14"/>
    </row>
    <row r="491" spans="1:16">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51" t="str">
        <f>IF(G491&gt;0,DT!AC491*I491+DT!AD491*J491+DT!AE491*K491+DT!AF491*L491+DT!AG491*M491+DT!AH491*N491,"")</f>
        <v/>
      </c>
      <c r="P491" s="14"/>
    </row>
    <row r="492" spans="1:16">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51" t="str">
        <f>IF(G492&gt;0,DT!AC492*I492+DT!AD492*J492+DT!AE492*K492+DT!AF492*L492+DT!AG492*M492+DT!AH492*N492,"")</f>
        <v/>
      </c>
      <c r="P492" s="14"/>
    </row>
    <row r="493" spans="1:16">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51" t="str">
        <f>IF(G493&gt;0,DT!AC493*I493+DT!AD493*J493+DT!AE493*K493+DT!AF493*L493+DT!AG493*M493+DT!AH493*N493,"")</f>
        <v/>
      </c>
      <c r="P493" s="14"/>
    </row>
    <row r="494" spans="1:16">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51" t="str">
        <f>IF(G494&gt;0,DT!AC494*I494+DT!AD494*J494+DT!AE494*K494+DT!AF494*L494+DT!AG494*M494+DT!AH494*N494,"")</f>
        <v/>
      </c>
      <c r="P494" s="14"/>
    </row>
    <row r="495" spans="1:16">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51" t="str">
        <f>IF(G495&gt;0,DT!AC495*I495+DT!AD495*J495+DT!AE495*K495+DT!AF495*L495+DT!AG495*M495+DT!AH495*N495,"")</f>
        <v/>
      </c>
      <c r="P495" s="14"/>
    </row>
    <row r="496" spans="1:16">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51" t="str">
        <f>IF(G496&gt;0,DT!AC496*I496+DT!AD496*J496+DT!AE496*K496+DT!AF496*L496+DT!AG496*M496+DT!AH496*N496,"")</f>
        <v/>
      </c>
      <c r="P496" s="14"/>
    </row>
    <row r="497" spans="1:16">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51" t="str">
        <f>IF(G497&gt;0,DT!AC497*I497+DT!AD497*J497+DT!AE497*K497+DT!AF497*L497+DT!AG497*M497+DT!AH497*N497,"")</f>
        <v/>
      </c>
      <c r="P497" s="14"/>
    </row>
    <row r="498" spans="1:16">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51" t="str">
        <f>IF(G498&gt;0,DT!AC498*I498+DT!AD498*J498+DT!AE498*K498+DT!AF498*L498+DT!AG498*M498+DT!AH498*N498,"")</f>
        <v/>
      </c>
      <c r="P498" s="14"/>
    </row>
    <row r="499" spans="1:16">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51" t="str">
        <f>IF(G499&gt;0,DT!AC499*I499+DT!AD499*J499+DT!AE499*K499+DT!AF499*L499+DT!AG499*M499+DT!AH499*N499,"")</f>
        <v/>
      </c>
      <c r="P499" s="14"/>
    </row>
    <row r="500" spans="1:16">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51" t="str">
        <f>IF(G500&gt;0,DT!AC500*I500+DT!AD500*J500+DT!AE500*K500+DT!AF500*L500+DT!AG500*M500+DT!AH500*N500,"")</f>
        <v/>
      </c>
      <c r="P500" s="14"/>
    </row>
    <row r="501" spans="1:16">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51" t="str">
        <f>IF(G501&gt;0,DT!AC501*I501+DT!AD501*J501+DT!AE501*K501+DT!AF501*L501+DT!AG501*M501+DT!AH501*N501,"")</f>
        <v/>
      </c>
      <c r="P501" s="14"/>
    </row>
    <row r="502" spans="1:16">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51" t="str">
        <f>IF(G502&gt;0,DT!AC502*I502+DT!AD502*J502+DT!AE502*K502+DT!AF502*L502+DT!AG502*M502+DT!AH502*N502,"")</f>
        <v/>
      </c>
      <c r="P502" s="14"/>
    </row>
    <row r="503" spans="1:16">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51" t="str">
        <f>IF(G503&gt;0,DT!AC503*I503+DT!AD503*J503+DT!AE503*K503+DT!AF503*L503+DT!AG503*M503+DT!AH503*N503,"")</f>
        <v/>
      </c>
      <c r="P503" s="14"/>
    </row>
    <row r="504" spans="1:16">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51" t="str">
        <f>IF(G504&gt;0,DT!AC504*I504+DT!AD504*J504+DT!AE504*K504+DT!AF504*L504+DT!AG504*M504+DT!AH504*N504,"")</f>
        <v/>
      </c>
      <c r="P504" s="14"/>
    </row>
    <row r="505" spans="1:16">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51" t="str">
        <f>IF(G505&gt;0,DT!AC505*I505+DT!AD505*J505+DT!AE505*K505+DT!AF505*L505+DT!AG505*M505+DT!AH505*N505,"")</f>
        <v/>
      </c>
      <c r="P505" s="14"/>
    </row>
    <row r="506" spans="1:16">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51" t="str">
        <f>IF(G506&gt;0,DT!AC506*I506+DT!AD506*J506+DT!AE506*K506+DT!AF506*L506+DT!AG506*M506+DT!AH506*N506,"")</f>
        <v/>
      </c>
      <c r="P506" s="14"/>
    </row>
    <row r="507" spans="1:16">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51" t="str">
        <f>IF(G507&gt;0,DT!AC507*I507+DT!AD507*J507+DT!AE507*K507+DT!AF507*L507+DT!AG507*M507+DT!AH507*N507,"")</f>
        <v/>
      </c>
      <c r="P507" s="14"/>
    </row>
    <row r="508" spans="1:16">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51" t="str">
        <f>IF(G508&gt;0,DT!AC508*I508+DT!AD508*J508+DT!AE508*K508+DT!AF508*L508+DT!AG508*M508+DT!AH508*N508,"")</f>
        <v/>
      </c>
      <c r="P508" s="14"/>
    </row>
    <row r="509" spans="1:16">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51" t="str">
        <f>IF(G509&gt;0,DT!AC509*I509+DT!AD509*J509+DT!AE509*K509+DT!AF509*L509+DT!AG509*M509+DT!AH509*N509,"")</f>
        <v/>
      </c>
      <c r="P509" s="14"/>
    </row>
    <row r="510" spans="1:16">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51" t="str">
        <f>IF(G510&gt;0,DT!AC510*I510+DT!AD510*J510+DT!AE510*K510+DT!AF510*L510+DT!AG510*M510+DT!AH510*N510,"")</f>
        <v/>
      </c>
      <c r="P510" s="14"/>
    </row>
    <row r="511" spans="1:16">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51" t="str">
        <f>IF(G511&gt;0,DT!AC511*I511+DT!AD511*J511+DT!AE511*K511+DT!AF511*L511+DT!AG511*M511+DT!AH511*N511,"")</f>
        <v/>
      </c>
      <c r="P511" s="14"/>
    </row>
    <row r="512" spans="1:16">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51" t="str">
        <f>IF(G512&gt;0,DT!AC512*I512+DT!AD512*J512+DT!AE512*K512+DT!AF512*L512+DT!AG512*M512+DT!AH512*N512,"")</f>
        <v/>
      </c>
      <c r="P512" s="14"/>
    </row>
    <row r="513" spans="1:16">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51" t="str">
        <f>IF(G513&gt;0,DT!AC513*I513+DT!AD513*J513+DT!AE513*K513+DT!AF513*L513+DT!AG513*M513+DT!AH513*N513,"")</f>
        <v/>
      </c>
      <c r="P513" s="14"/>
    </row>
    <row r="514" spans="1:16">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51" t="str">
        <f>IF(G514&gt;0,DT!AC514*I514+DT!AD514*J514+DT!AE514*K514+DT!AF514*L514+DT!AG514*M514+DT!AH514*N514,"")</f>
        <v/>
      </c>
      <c r="P514" s="14"/>
    </row>
    <row r="515" spans="1:16">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51" t="str">
        <f>IF(G515&gt;0,DT!AC515*I515+DT!AD515*J515+DT!AE515*K515+DT!AF515*L515+DT!AG515*M515+DT!AH515*N515,"")</f>
        <v/>
      </c>
      <c r="P515" s="14"/>
    </row>
    <row r="516" spans="1:16">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51" t="str">
        <f>IF(G516&gt;0,DT!AC516*I516+DT!AD516*J516+DT!AE516*K516+DT!AF516*L516+DT!AG516*M516+DT!AH516*N516,"")</f>
        <v/>
      </c>
      <c r="P516" s="14"/>
    </row>
    <row r="517" spans="1:16">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51" t="str">
        <f>IF(G517&gt;0,DT!AC517*I517+DT!AD517*J517+DT!AE517*K517+DT!AF517*L517+DT!AG517*M517+DT!AH517*N517,"")</f>
        <v/>
      </c>
      <c r="P517" s="14"/>
    </row>
    <row r="518" spans="1:16">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51" t="str">
        <f>IF(G518&gt;0,DT!AC518*I518+DT!AD518*J518+DT!AE518*K518+DT!AF518*L518+DT!AG518*M518+DT!AH518*N518,"")</f>
        <v/>
      </c>
      <c r="P518" s="14"/>
    </row>
    <row r="519" spans="1:16">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51" t="str">
        <f>IF(G519&gt;0,DT!AC519*I519+DT!AD519*J519+DT!AE519*K519+DT!AF519*L519+DT!AG519*M519+DT!AH519*N519,"")</f>
        <v/>
      </c>
      <c r="P519" s="14"/>
    </row>
    <row r="520" spans="1:16">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51" t="str">
        <f>IF(G520&gt;0,DT!AC520*I520+DT!AD520*J520+DT!AE520*K520+DT!AF520*L520+DT!AG520*M520+DT!AH520*N520,"")</f>
        <v/>
      </c>
      <c r="P520" s="14"/>
    </row>
    <row r="521" spans="1:16">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51" t="str">
        <f>IF(G521&gt;0,DT!AC521*I521+DT!AD521*J521+DT!AE521*K521+DT!AF521*L521+DT!AG521*M521+DT!AH521*N521,"")</f>
        <v/>
      </c>
      <c r="P521" s="14"/>
    </row>
    <row r="522" spans="1:16">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51" t="str">
        <f>IF(G522&gt;0,DT!AC522*I522+DT!AD522*J522+DT!AE522*K522+DT!AF522*L522+DT!AG522*M522+DT!AH522*N522,"")</f>
        <v/>
      </c>
      <c r="P522" s="14"/>
    </row>
    <row r="523" spans="1:16">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51" t="str">
        <f>IF(G523&gt;0,DT!AC523*I523+DT!AD523*J523+DT!AE523*K523+DT!AF523*L523+DT!AG523*M523+DT!AH523*N523,"")</f>
        <v/>
      </c>
      <c r="P523" s="14"/>
    </row>
    <row r="524" spans="1:16">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51" t="str">
        <f>IF(G524&gt;0,DT!AC524*I524+DT!AD524*J524+DT!AE524*K524+DT!AF524*L524+DT!AG524*M524+DT!AH524*N524,"")</f>
        <v/>
      </c>
      <c r="P524" s="14"/>
    </row>
    <row r="525" spans="1:16">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51" t="str">
        <f>IF(G525&gt;0,DT!AC525*I525+DT!AD525*J525+DT!AE525*K525+DT!AF525*L525+DT!AG525*M525+DT!AH525*N525,"")</f>
        <v/>
      </c>
      <c r="P525" s="14"/>
    </row>
    <row r="526" spans="1:16">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51" t="str">
        <f>IF(G526&gt;0,DT!AC526*I526+DT!AD526*J526+DT!AE526*K526+DT!AF526*L526+DT!AG526*M526+DT!AH526*N526,"")</f>
        <v/>
      </c>
      <c r="P526" s="14"/>
    </row>
    <row r="527" spans="1:16">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51" t="str">
        <f>IF(G527&gt;0,DT!AC527*I527+DT!AD527*J527+DT!AE527*K527+DT!AF527*L527+DT!AG527*M527+DT!AH527*N527,"")</f>
        <v/>
      </c>
      <c r="P527" s="14"/>
    </row>
    <row r="528" spans="1:16">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51" t="str">
        <f>IF(G528&gt;0,DT!AC528*I528+DT!AD528*J528+DT!AE528*K528+DT!AF528*L528+DT!AG528*M528+DT!AH528*N528,"")</f>
        <v/>
      </c>
      <c r="P528" s="14"/>
    </row>
    <row r="529" spans="1:16">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51" t="str">
        <f>IF(G529&gt;0,DT!AC529*I529+DT!AD529*J529+DT!AE529*K529+DT!AF529*L529+DT!AG529*M529+DT!AH529*N529,"")</f>
        <v/>
      </c>
      <c r="P529" s="14"/>
    </row>
    <row r="530" spans="1:16">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51" t="str">
        <f>IF(G530&gt;0,DT!AC530*I530+DT!AD530*J530+DT!AE530*K530+DT!AF530*L530+DT!AG530*M530+DT!AH530*N530,"")</f>
        <v/>
      </c>
      <c r="P530" s="14"/>
    </row>
    <row r="531" spans="1:16">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51" t="str">
        <f>IF(G531&gt;0,DT!AC531*I531+DT!AD531*J531+DT!AE531*K531+DT!AF531*L531+DT!AG531*M531+DT!AH531*N531,"")</f>
        <v/>
      </c>
      <c r="P531" s="14"/>
    </row>
    <row r="532" spans="1:16">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51" t="str">
        <f>IF(G532&gt;0,DT!AC532*I532+DT!AD532*J532+DT!AE532*K532+DT!AF532*L532+DT!AG532*M532+DT!AH532*N532,"")</f>
        <v/>
      </c>
      <c r="P532" s="14"/>
    </row>
    <row r="533" spans="1:16">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51" t="str">
        <f>IF(G533&gt;0,DT!AC533*I533+DT!AD533*J533+DT!AE533*K533+DT!AF533*L533+DT!AG533*M533+DT!AH533*N533,"")</f>
        <v/>
      </c>
      <c r="P533" s="14"/>
    </row>
    <row r="534" spans="1:16">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51" t="str">
        <f>IF(G534&gt;0,DT!AC534*I534+DT!AD534*J534+DT!AE534*K534+DT!AF534*L534+DT!AG534*M534+DT!AH534*N534,"")</f>
        <v/>
      </c>
      <c r="P534" s="14"/>
    </row>
    <row r="535" spans="1:16">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51" t="str">
        <f>IF(G535&gt;0,DT!AC535*I535+DT!AD535*J535+DT!AE535*K535+DT!AF535*L535+DT!AG535*M535+DT!AH535*N535,"")</f>
        <v/>
      </c>
      <c r="P535" s="14"/>
    </row>
    <row r="536" spans="1:16">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51" t="str">
        <f>IF(G536&gt;0,DT!AC536*I536+DT!AD536*J536+DT!AE536*K536+DT!AF536*L536+DT!AG536*M536+DT!AH536*N536,"")</f>
        <v/>
      </c>
      <c r="P536" s="14"/>
    </row>
    <row r="537" spans="1:16">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51" t="str">
        <f>IF(G537&gt;0,DT!AC537*I537+DT!AD537*J537+DT!AE537*K537+DT!AF537*L537+DT!AG537*M537+DT!AH537*N537,"")</f>
        <v/>
      </c>
      <c r="P537" s="14"/>
    </row>
    <row r="538" spans="1:16">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51" t="str">
        <f>IF(G538&gt;0,DT!AC538*I538+DT!AD538*J538+DT!AE538*K538+DT!AF538*L538+DT!AG538*M538+DT!AH538*N538,"")</f>
        <v/>
      </c>
      <c r="P538" s="14"/>
    </row>
    <row r="539" spans="1:16">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51" t="str">
        <f>IF(G539&gt;0,DT!AC539*I539+DT!AD539*J539+DT!AE539*K539+DT!AF539*L539+DT!AG539*M539+DT!AH539*N539,"")</f>
        <v/>
      </c>
      <c r="P539" s="14"/>
    </row>
    <row r="540" spans="1:16">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51" t="str">
        <f>IF(G540&gt;0,DT!AC540*I540+DT!AD540*J540+DT!AE540*K540+DT!AF540*L540+DT!AG540*M540+DT!AH540*N540,"")</f>
        <v/>
      </c>
      <c r="P540" s="14"/>
    </row>
    <row r="541" spans="1:16">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51" t="str">
        <f>IF(G541&gt;0,DT!AC541*I541+DT!AD541*J541+DT!AE541*K541+DT!AF541*L541+DT!AG541*M541+DT!AH541*N541,"")</f>
        <v/>
      </c>
      <c r="P541" s="14"/>
    </row>
    <row r="542" spans="1:16">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51" t="str">
        <f>IF(G542&gt;0,DT!AC542*I542+DT!AD542*J542+DT!AE542*K542+DT!AF542*L542+DT!AG542*M542+DT!AH542*N542,"")</f>
        <v/>
      </c>
      <c r="P542" s="14"/>
    </row>
    <row r="543" spans="1:16">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51" t="str">
        <f>IF(G543&gt;0,DT!AC543*I543+DT!AD543*J543+DT!AE543*K543+DT!AF543*L543+DT!AG543*M543+DT!AH543*N543,"")</f>
        <v/>
      </c>
      <c r="P543" s="14"/>
    </row>
    <row r="544" spans="1:16">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51" t="str">
        <f>IF(G544&gt;0,DT!AC544*I544+DT!AD544*J544+DT!AE544*K544+DT!AF544*L544+DT!AG544*M544+DT!AH544*N544,"")</f>
        <v/>
      </c>
      <c r="P544" s="14"/>
    </row>
    <row r="545" spans="1:16">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51" t="str">
        <f>IF(G545&gt;0,DT!AC545*I545+DT!AD545*J545+DT!AE545*K545+DT!AF545*L545+DT!AG545*M545+DT!AH545*N545,"")</f>
        <v/>
      </c>
      <c r="P545" s="14"/>
    </row>
    <row r="546" spans="1:16">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51" t="str">
        <f>IF(G546&gt;0,DT!AC546*I546+DT!AD546*J546+DT!AE546*K546+DT!AF546*L546+DT!AG546*M546+DT!AH546*N546,"")</f>
        <v/>
      </c>
      <c r="P546" s="14"/>
    </row>
    <row r="547" spans="1:16">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51" t="str">
        <f>IF(G547&gt;0,DT!AC547*I547+DT!AD547*J547+DT!AE547*K547+DT!AF547*L547+DT!AG547*M547+DT!AH547*N547,"")</f>
        <v/>
      </c>
      <c r="P547" s="14"/>
    </row>
    <row r="548" spans="1:16">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51" t="str">
        <f>IF(G548&gt;0,DT!AC548*I548+DT!AD548*J548+DT!AE548*K548+DT!AF548*L548+DT!AG548*M548+DT!AH548*N548,"")</f>
        <v/>
      </c>
      <c r="P548" s="14"/>
    </row>
    <row r="549" spans="1:16">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51" t="str">
        <f>IF(G549&gt;0,DT!AC549*I549+DT!AD549*J549+DT!AE549*K549+DT!AF549*L549+DT!AG549*M549+DT!AH549*N549,"")</f>
        <v/>
      </c>
      <c r="P549" s="14"/>
    </row>
    <row r="550" spans="1:16">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51" t="str">
        <f>IF(G550&gt;0,DT!AC550*I550+DT!AD550*J550+DT!AE550*K550+DT!AF550*L550+DT!AG550*M550+DT!AH550*N550,"")</f>
        <v/>
      </c>
      <c r="P550" s="14"/>
    </row>
    <row r="551" spans="1:16">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51" t="str">
        <f>IF(G551&gt;0,DT!AC551*I551+DT!AD551*J551+DT!AE551*K551+DT!AF551*L551+DT!AG551*M551+DT!AH551*N551,"")</f>
        <v/>
      </c>
      <c r="P551" s="14"/>
    </row>
    <row r="552" spans="1:16">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51" t="str">
        <f>IF(G552&gt;0,DT!AC552*I552+DT!AD552*J552+DT!AE552*K552+DT!AF552*L552+DT!AG552*M552+DT!AH552*N552,"")</f>
        <v/>
      </c>
      <c r="P552" s="14"/>
    </row>
    <row r="553" spans="1:16">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51" t="str">
        <f>IF(G553&gt;0,DT!AC553*I553+DT!AD553*J553+DT!AE553*K553+DT!AF553*L553+DT!AG553*M553+DT!AH553*N553,"")</f>
        <v/>
      </c>
      <c r="P553" s="14"/>
    </row>
    <row r="554" spans="1:16">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51" t="str">
        <f>IF(G554&gt;0,DT!AC554*I554+DT!AD554*J554+DT!AE554*K554+DT!AF554*L554+DT!AG554*M554+DT!AH554*N554,"")</f>
        <v/>
      </c>
      <c r="P554" s="14"/>
    </row>
    <row r="555" spans="1:16">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51" t="str">
        <f>IF(G555&gt;0,DT!AC555*I555+DT!AD555*J555+DT!AE555*K555+DT!AF555*L555+DT!AG555*M555+DT!AH555*N555,"")</f>
        <v/>
      </c>
      <c r="P555" s="14"/>
    </row>
    <row r="556" spans="1:16">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51" t="str">
        <f>IF(G556&gt;0,DT!AC556*I556+DT!AD556*J556+DT!AE556*K556+DT!AF556*L556+DT!AG556*M556+DT!AH556*N556,"")</f>
        <v/>
      </c>
      <c r="P556" s="14"/>
    </row>
    <row r="557" spans="1:16">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51" t="str">
        <f>IF(G557&gt;0,DT!AC557*I557+DT!AD557*J557+DT!AE557*K557+DT!AF557*L557+DT!AG557*M557+DT!AH557*N557,"")</f>
        <v/>
      </c>
      <c r="P557" s="14"/>
    </row>
    <row r="558" spans="1:16">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51" t="str">
        <f>IF(G558&gt;0,DT!AC558*I558+DT!AD558*J558+DT!AE558*K558+DT!AF558*L558+DT!AG558*M558+DT!AH558*N558,"")</f>
        <v/>
      </c>
      <c r="P558" s="14"/>
    </row>
    <row r="559" spans="1:16">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51" t="str">
        <f>IF(G559&gt;0,DT!AC559*I559+DT!AD559*J559+DT!AE559*K559+DT!AF559*L559+DT!AG559*M559+DT!AH559*N559,"")</f>
        <v/>
      </c>
      <c r="P559" s="14"/>
    </row>
    <row r="560" spans="1:16">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51" t="str">
        <f>IF(G560&gt;0,DT!AC560*I560+DT!AD560*J560+DT!AE560*K560+DT!AF560*L560+DT!AG560*M560+DT!AH560*N560,"")</f>
        <v/>
      </c>
      <c r="P560" s="14"/>
    </row>
    <row r="561" spans="1:16">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51" t="str">
        <f>IF(G561&gt;0,DT!AC561*I561+DT!AD561*J561+DT!AE561*K561+DT!AF561*L561+DT!AG561*M561+DT!AH561*N561,"")</f>
        <v/>
      </c>
      <c r="P561" s="14"/>
    </row>
    <row r="562" spans="1:16">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51" t="str">
        <f>IF(G562&gt;0,DT!AC562*I562+DT!AD562*J562+DT!AE562*K562+DT!AF562*L562+DT!AG562*M562+DT!AH562*N562,"")</f>
        <v/>
      </c>
      <c r="P562" s="14"/>
    </row>
    <row r="563" spans="1:16">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51" t="str">
        <f>IF(G563&gt;0,DT!AC563*I563+DT!AD563*J563+DT!AE563*K563+DT!AF563*L563+DT!AG563*M563+DT!AH563*N563,"")</f>
        <v/>
      </c>
      <c r="P563" s="14"/>
    </row>
    <row r="564" spans="1:16">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51" t="str">
        <f>IF(G564&gt;0,DT!AC564*I564+DT!AD564*J564+DT!AE564*K564+DT!AF564*L564+DT!AG564*M564+DT!AH564*N564,"")</f>
        <v/>
      </c>
      <c r="P564" s="14"/>
    </row>
    <row r="565" spans="1:16">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51" t="str">
        <f>IF(G565&gt;0,DT!AC565*I565+DT!AD565*J565+DT!AE565*K565+DT!AF565*L565+DT!AG565*M565+DT!AH565*N565,"")</f>
        <v/>
      </c>
      <c r="P565" s="14"/>
    </row>
    <row r="566" spans="1:16">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51" t="str">
        <f>IF(G566&gt;0,DT!AC566*I566+DT!AD566*J566+DT!AE566*K566+DT!AF566*L566+DT!AG566*M566+DT!AH566*N566,"")</f>
        <v/>
      </c>
      <c r="P566" s="14"/>
    </row>
    <row r="567" spans="1:16">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51" t="str">
        <f>IF(G567&gt;0,DT!AC567*I567+DT!AD567*J567+DT!AE567*K567+DT!AF567*L567+DT!AG567*M567+DT!AH567*N567,"")</f>
        <v/>
      </c>
      <c r="P567" s="14"/>
    </row>
    <row r="568" spans="1:16">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51" t="str">
        <f>IF(G568&gt;0,DT!AC568*I568+DT!AD568*J568+DT!AE568*K568+DT!AF568*L568+DT!AG568*M568+DT!AH568*N568,"")</f>
        <v/>
      </c>
      <c r="P568" s="14"/>
    </row>
    <row r="569" spans="1:16">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51" t="str">
        <f>IF(G569&gt;0,DT!AC569*I569+DT!AD569*J569+DT!AE569*K569+DT!AF569*L569+DT!AG569*M569+DT!AH569*N569,"")</f>
        <v/>
      </c>
      <c r="P569" s="14"/>
    </row>
    <row r="570" spans="1:16">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51" t="str">
        <f>IF(G570&gt;0,DT!AC570*I570+DT!AD570*J570+DT!AE570*K570+DT!AF570*L570+DT!AG570*M570+DT!AH570*N570,"")</f>
        <v/>
      </c>
      <c r="P570" s="14"/>
    </row>
    <row r="571" spans="1:16">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51" t="str">
        <f>IF(G571&gt;0,DT!AC571*I571+DT!AD571*J571+DT!AE571*K571+DT!AF571*L571+DT!AG571*M571+DT!AH571*N571,"")</f>
        <v/>
      </c>
      <c r="P571" s="14"/>
    </row>
    <row r="572" spans="1:16">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51" t="str">
        <f>IF(G572&gt;0,DT!AC572*I572+DT!AD572*J572+DT!AE572*K572+DT!AF572*L572+DT!AG572*M572+DT!AH572*N572,"")</f>
        <v/>
      </c>
      <c r="P572" s="14"/>
    </row>
    <row r="573" spans="1:16">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51" t="str">
        <f>IF(G573&gt;0,DT!AC573*I573+DT!AD573*J573+DT!AE573*K573+DT!AF573*L573+DT!AG573*M573+DT!AH573*N573,"")</f>
        <v/>
      </c>
      <c r="P573" s="14"/>
    </row>
    <row r="574" spans="1:16">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51" t="str">
        <f>IF(G574&gt;0,DT!AC574*I574+DT!AD574*J574+DT!AE574*K574+DT!AF574*L574+DT!AG574*M574+DT!AH574*N574,"")</f>
        <v/>
      </c>
      <c r="P574" s="14"/>
    </row>
    <row r="575" spans="1:16">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51" t="str">
        <f>IF(G575&gt;0,DT!AC575*I575+DT!AD575*J575+DT!AE575*K575+DT!AF575*L575+DT!AG575*M575+DT!AH575*N575,"")</f>
        <v/>
      </c>
      <c r="P575" s="14"/>
    </row>
    <row r="576" spans="1:16">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51" t="str">
        <f>IF(G576&gt;0,DT!AC576*I576+DT!AD576*J576+DT!AE576*K576+DT!AF576*L576+DT!AG576*M576+DT!AH576*N576,"")</f>
        <v/>
      </c>
      <c r="P576" s="14"/>
    </row>
    <row r="577" spans="1:16">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51" t="str">
        <f>IF(G577&gt;0,DT!AC577*I577+DT!AD577*J577+DT!AE577*K577+DT!AF577*L577+DT!AG577*M577+DT!AH577*N577,"")</f>
        <v/>
      </c>
      <c r="P577" s="14"/>
    </row>
    <row r="578" spans="1:16">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51" t="str">
        <f>IF(G578&gt;0,DT!AC578*I578+DT!AD578*J578+DT!AE578*K578+DT!AF578*L578+DT!AG578*M578+DT!AH578*N578,"")</f>
        <v/>
      </c>
      <c r="P578" s="14"/>
    </row>
    <row r="579" spans="1:16">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51" t="str">
        <f>IF(G579&gt;0,DT!AC579*I579+DT!AD579*J579+DT!AE579*K579+DT!AF579*L579+DT!AG579*M579+DT!AH579*N579,"")</f>
        <v/>
      </c>
      <c r="P579" s="14"/>
    </row>
    <row r="580" spans="1:16">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51" t="str">
        <f>IF(G580&gt;0,DT!AC580*I580+DT!AD580*J580+DT!AE580*K580+DT!AF580*L580+DT!AG580*M580+DT!AH580*N580,"")</f>
        <v/>
      </c>
      <c r="P580" s="14"/>
    </row>
    <row r="581" spans="1:16">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51" t="str">
        <f>IF(G581&gt;0,DT!AC581*I581+DT!AD581*J581+DT!AE581*K581+DT!AF581*L581+DT!AG581*M581+DT!AH581*N581,"")</f>
        <v/>
      </c>
      <c r="P581" s="14"/>
    </row>
    <row r="582" spans="1:16">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51" t="str">
        <f>IF(G582&gt;0,DT!AC582*I582+DT!AD582*J582+DT!AE582*K582+DT!AF582*L582+DT!AG582*M582+DT!AH582*N582,"")</f>
        <v/>
      </c>
      <c r="P582" s="14"/>
    </row>
    <row r="583" spans="1:16">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51" t="str">
        <f>IF(G583&gt;0,DT!AC583*I583+DT!AD583*J583+DT!AE583*K583+DT!AF583*L583+DT!AG583*M583+DT!AH583*N583,"")</f>
        <v/>
      </c>
      <c r="P583" s="14"/>
    </row>
    <row r="584" spans="1:16">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51" t="str">
        <f>IF(G584&gt;0,DT!AC584*I584+DT!AD584*J584+DT!AE584*K584+DT!AF584*L584+DT!AG584*M584+DT!AH584*N584,"")</f>
        <v/>
      </c>
      <c r="P584" s="14"/>
    </row>
    <row r="585" spans="1:16">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51" t="str">
        <f>IF(G585&gt;0,DT!AC585*I585+DT!AD585*J585+DT!AE585*K585+DT!AF585*L585+DT!AG585*M585+DT!AH585*N585,"")</f>
        <v/>
      </c>
      <c r="P585" s="14"/>
    </row>
    <row r="586" spans="1:16">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51" t="str">
        <f>IF(G586&gt;0,DT!AC586*I586+DT!AD586*J586+DT!AE586*K586+DT!AF586*L586+DT!AG586*M586+DT!AH586*N586,"")</f>
        <v/>
      </c>
      <c r="P586" s="14"/>
    </row>
    <row r="587" spans="1:16">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51" t="str">
        <f>IF(G587&gt;0,DT!AC587*I587+DT!AD587*J587+DT!AE587*K587+DT!AF587*L587+DT!AG587*M587+DT!AH587*N587,"")</f>
        <v/>
      </c>
      <c r="P587" s="14"/>
    </row>
    <row r="588" spans="1:16">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51" t="str">
        <f>IF(G588&gt;0,DT!AC588*I588+DT!AD588*J588+DT!AE588*K588+DT!AF588*L588+DT!AG588*M588+DT!AH588*N588,"")</f>
        <v/>
      </c>
      <c r="P588" s="14"/>
    </row>
    <row r="589" spans="1:16">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51" t="str">
        <f>IF(G589&gt;0,DT!AC589*I589+DT!AD589*J589+DT!AE589*K589+DT!AF589*L589+DT!AG589*M589+DT!AH589*N589,"")</f>
        <v/>
      </c>
      <c r="P589" s="14"/>
    </row>
    <row r="590" spans="1:16">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51" t="str">
        <f>IF(G590&gt;0,DT!AC590*I590+DT!AD590*J590+DT!AE590*K590+DT!AF590*L590+DT!AG590*M590+DT!AH590*N590,"")</f>
        <v/>
      </c>
      <c r="P590" s="14"/>
    </row>
    <row r="591" spans="1:16">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51" t="str">
        <f>IF(G591&gt;0,DT!AC591*I591+DT!AD591*J591+DT!AE591*K591+DT!AF591*L591+DT!AG591*M591+DT!AH591*N591,"")</f>
        <v/>
      </c>
      <c r="P591" s="14"/>
    </row>
    <row r="592" spans="1:16">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51" t="str">
        <f>IF(G592&gt;0,DT!AC592*I592+DT!AD592*J592+DT!AE592*K592+DT!AF592*L592+DT!AG592*M592+DT!AH592*N592,"")</f>
        <v/>
      </c>
      <c r="P592" s="14"/>
    </row>
    <row r="593" spans="1:16">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51" t="str">
        <f>IF(G593&gt;0,DT!AC593*I593+DT!AD593*J593+DT!AE593*K593+DT!AF593*L593+DT!AG593*M593+DT!AH593*N593,"")</f>
        <v/>
      </c>
      <c r="P593" s="14"/>
    </row>
    <row r="594" spans="1:16">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51" t="str">
        <f>IF(G594&gt;0,DT!AC594*I594+DT!AD594*J594+DT!AE594*K594+DT!AF594*L594+DT!AG594*M594+DT!AH594*N594,"")</f>
        <v/>
      </c>
      <c r="P594" s="14"/>
    </row>
    <row r="595" spans="1:16">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51" t="str">
        <f>IF(G595&gt;0,DT!AC595*I595+DT!AD595*J595+DT!AE595*K595+DT!AF595*L595+DT!AG595*M595+DT!AH595*N595,"")</f>
        <v/>
      </c>
      <c r="P595" s="14"/>
    </row>
    <row r="596" spans="1:16">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51" t="str">
        <f>IF(G596&gt;0,DT!AC596*I596+DT!AD596*J596+DT!AE596*K596+DT!AF596*L596+DT!AG596*M596+DT!AH596*N596,"")</f>
        <v/>
      </c>
      <c r="P596" s="14"/>
    </row>
    <row r="597" spans="1:16">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51" t="str">
        <f>IF(G597&gt;0,DT!AC597*I597+DT!AD597*J597+DT!AE597*K597+DT!AF597*L597+DT!AG597*M597+DT!AH597*N597,"")</f>
        <v/>
      </c>
      <c r="P597" s="14"/>
    </row>
    <row r="598" spans="1:16">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51" t="str">
        <f>IF(G598&gt;0,DT!AC598*I598+DT!AD598*J598+DT!AE598*K598+DT!AF598*L598+DT!AG598*M598+DT!AH598*N598,"")</f>
        <v/>
      </c>
      <c r="P598" s="14"/>
    </row>
    <row r="599" spans="1:16">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51" t="str">
        <f>IF(G599&gt;0,DT!AC599*I599+DT!AD599*J599+DT!AE599*K599+DT!AF599*L599+DT!AG599*M599+DT!AH599*N599,"")</f>
        <v/>
      </c>
      <c r="P599" s="14"/>
    </row>
    <row r="600" spans="1:16">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51" t="str">
        <f>IF(G600&gt;0,DT!AC600*I600+DT!AD600*J600+DT!AE600*K600+DT!AF600*L600+DT!AG600*M600+DT!AH600*N600,"")</f>
        <v/>
      </c>
      <c r="P600" s="14"/>
    </row>
    <row r="601" spans="1:16">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51" t="str">
        <f>IF(G601&gt;0,DT!AC601*I601+DT!AD601*J601+DT!AE601*K601+DT!AF601*L601+DT!AG601*M601+DT!AH601*N601,"")</f>
        <v/>
      </c>
      <c r="P601" s="14"/>
    </row>
    <row r="602" spans="1:16">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51" t="str">
        <f>IF(G602&gt;0,DT!AC602*I602+DT!AD602*J602+DT!AE602*K602+DT!AF602*L602+DT!AG602*M602+DT!AH602*N602,"")</f>
        <v/>
      </c>
      <c r="P602" s="14"/>
    </row>
    <row r="603" spans="1:16">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51" t="str">
        <f>IF(G603&gt;0,DT!AC603*I603+DT!AD603*J603+DT!AE603*K603+DT!AF603*L603+DT!AG603*M603+DT!AH603*N603,"")</f>
        <v/>
      </c>
      <c r="P603" s="14"/>
    </row>
    <row r="604" spans="1:16">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51" t="str">
        <f>IF(G604&gt;0,DT!AC604*I604+DT!AD604*J604+DT!AE604*K604+DT!AF604*L604+DT!AG604*M604+DT!AH604*N604,"")</f>
        <v/>
      </c>
      <c r="P604" s="14"/>
    </row>
    <row r="605" spans="1:16">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51" t="str">
        <f>IF(G605&gt;0,DT!AC605*I605+DT!AD605*J605+DT!AE605*K605+DT!AF605*L605+DT!AG605*M605+DT!AH605*N605,"")</f>
        <v/>
      </c>
      <c r="P605" s="14"/>
    </row>
    <row r="606" spans="1:16">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51" t="str">
        <f>IF(G606&gt;0,DT!AC606*I606+DT!AD606*J606+DT!AE606*K606+DT!AF606*L606+DT!AG606*M606+DT!AH606*N606,"")</f>
        <v/>
      </c>
      <c r="P606" s="14"/>
    </row>
    <row r="607" spans="1:16">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51" t="str">
        <f>IF(G607&gt;0,DT!AC607*I607+DT!AD607*J607+DT!AE607*K607+DT!AF607*L607+DT!AG607*M607+DT!AH607*N607,"")</f>
        <v/>
      </c>
      <c r="P607" s="14"/>
    </row>
    <row r="608" spans="1:16">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51" t="str">
        <f>IF(G608&gt;0,DT!AC608*I608+DT!AD608*J608+DT!AE608*K608+DT!AF608*L608+DT!AG608*M608+DT!AH608*N608,"")</f>
        <v/>
      </c>
      <c r="P608" s="14"/>
    </row>
    <row r="609" spans="1:16">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51" t="str">
        <f>IF(G609&gt;0,DT!AC609*I609+DT!AD609*J609+DT!AE609*K609+DT!AF609*L609+DT!AG609*M609+DT!AH609*N609,"")</f>
        <v/>
      </c>
      <c r="P609" s="14"/>
    </row>
    <row r="610" spans="1:16">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51" t="str">
        <f>IF(G610&gt;0,DT!AC610*I610+DT!AD610*J610+DT!AE610*K610+DT!AF610*L610+DT!AG610*M610+DT!AH610*N610,"")</f>
        <v/>
      </c>
      <c r="P610" s="14"/>
    </row>
    <row r="611" spans="1:16">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51" t="str">
        <f>IF(G611&gt;0,DT!AC611*I611+DT!AD611*J611+DT!AE611*K611+DT!AF611*L611+DT!AG611*M611+DT!AH611*N611,"")</f>
        <v/>
      </c>
      <c r="P611" s="14"/>
    </row>
    <row r="612" spans="1:16">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51" t="str">
        <f>IF(G612&gt;0,DT!AC612*I612+DT!AD612*J612+DT!AE612*K612+DT!AF612*L612+DT!AG612*M612+DT!AH612*N612,"")</f>
        <v/>
      </c>
      <c r="P612" s="14"/>
    </row>
    <row r="613" spans="1:16">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51" t="str">
        <f>IF(G613&gt;0,DT!AC613*I613+DT!AD613*J613+DT!AE613*K613+DT!AF613*L613+DT!AG613*M613+DT!AH613*N613,"")</f>
        <v/>
      </c>
      <c r="P613" s="14"/>
    </row>
    <row r="614" spans="1:16">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51" t="str">
        <f>IF(G614&gt;0,DT!AC614*I614+DT!AD614*J614+DT!AE614*K614+DT!AF614*L614+DT!AG614*M614+DT!AH614*N614,"")</f>
        <v/>
      </c>
      <c r="P614" s="14"/>
    </row>
    <row r="615" spans="1:16">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51" t="str">
        <f>IF(G615&gt;0,DT!AC615*I615+DT!AD615*J615+DT!AE615*K615+DT!AF615*L615+DT!AG615*M615+DT!AH615*N615,"")</f>
        <v/>
      </c>
      <c r="P615" s="14"/>
    </row>
    <row r="616" spans="1:16">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51" t="str">
        <f>IF(G616&gt;0,DT!AC616*I616+DT!AD616*J616+DT!AE616*K616+DT!AF616*L616+DT!AG616*M616+DT!AH616*N616,"")</f>
        <v/>
      </c>
      <c r="P616" s="14"/>
    </row>
    <row r="617" spans="1:16">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51" t="str">
        <f>IF(G617&gt;0,DT!AC617*I617+DT!AD617*J617+DT!AE617*K617+DT!AF617*L617+DT!AG617*M617+DT!AH617*N617,"")</f>
        <v/>
      </c>
      <c r="P617" s="14"/>
    </row>
    <row r="618" spans="1:16">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51" t="str">
        <f>IF(G618&gt;0,DT!AC618*I618+DT!AD618*J618+DT!AE618*K618+DT!AF618*L618+DT!AG618*M618+DT!AH618*N618,"")</f>
        <v/>
      </c>
      <c r="P618" s="14"/>
    </row>
    <row r="619" spans="1:16">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51" t="str">
        <f>IF(G619&gt;0,DT!AC619*I619+DT!AD619*J619+DT!AE619*K619+DT!AF619*L619+DT!AG619*M619+DT!AH619*N619,"")</f>
        <v/>
      </c>
      <c r="P619" s="14"/>
    </row>
    <row r="620" spans="1:16">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51" t="str">
        <f>IF(G620&gt;0,DT!AC620*I620+DT!AD620*J620+DT!AE620*K620+DT!AF620*L620+DT!AG620*M620+DT!AH620*N620,"")</f>
        <v/>
      </c>
      <c r="P620" s="14"/>
    </row>
    <row r="621" spans="1:16">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51" t="str">
        <f>IF(G621&gt;0,DT!AC621*I621+DT!AD621*J621+DT!AE621*K621+DT!AF621*L621+DT!AG621*M621+DT!AH621*N621,"")</f>
        <v/>
      </c>
      <c r="P621" s="14"/>
    </row>
    <row r="622" spans="1:16">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51" t="str">
        <f>IF(G622&gt;0,DT!AC622*I622+DT!AD622*J622+DT!AE622*K622+DT!AF622*L622+DT!AG622*M622+DT!AH622*N622,"")</f>
        <v/>
      </c>
      <c r="P622" s="14"/>
    </row>
    <row r="623" spans="1:16">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51" t="str">
        <f>IF(G623&gt;0,DT!AC623*I623+DT!AD623*J623+DT!AE623*K623+DT!AF623*L623+DT!AG623*M623+DT!AH623*N623,"")</f>
        <v/>
      </c>
      <c r="P623" s="14"/>
    </row>
    <row r="624" spans="1:16">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51" t="str">
        <f>IF(G624&gt;0,DT!AC624*I624+DT!AD624*J624+DT!AE624*K624+DT!AF624*L624+DT!AG624*M624+DT!AH624*N624,"")</f>
        <v/>
      </c>
      <c r="P624" s="14"/>
    </row>
    <row r="625" spans="1:16">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51" t="str">
        <f>IF(G625&gt;0,DT!AC625*I625+DT!AD625*J625+DT!AE625*K625+DT!AF625*L625+DT!AG625*M625+DT!AH625*N625,"")</f>
        <v/>
      </c>
      <c r="P625" s="14"/>
    </row>
    <row r="626" spans="1:16">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51" t="str">
        <f>IF(G626&gt;0,DT!AC626*I626+DT!AD626*J626+DT!AE626*K626+DT!AF626*L626+DT!AG626*M626+DT!AH626*N626,"")</f>
        <v/>
      </c>
      <c r="P626" s="14"/>
    </row>
    <row r="627" spans="1:16">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51" t="str">
        <f>IF(G627&gt;0,DT!AC627*I627+DT!AD627*J627+DT!AE627*K627+DT!AF627*L627+DT!AG627*M627+DT!AH627*N627,"")</f>
        <v/>
      </c>
      <c r="P627" s="14"/>
    </row>
    <row r="628" spans="1:16">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51" t="str">
        <f>IF(G628&gt;0,DT!AC628*I628+DT!AD628*J628+DT!AE628*K628+DT!AF628*L628+DT!AG628*M628+DT!AH628*N628,"")</f>
        <v/>
      </c>
      <c r="P628" s="14"/>
    </row>
    <row r="629" spans="1:16">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51" t="str">
        <f>IF(G629&gt;0,DT!AC629*I629+DT!AD629*J629+DT!AE629*K629+DT!AF629*L629+DT!AG629*M629+DT!AH629*N629,"")</f>
        <v/>
      </c>
      <c r="P629" s="14"/>
    </row>
    <row r="630" spans="1:16">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51" t="str">
        <f>IF(G630&gt;0,DT!AC630*I630+DT!AD630*J630+DT!AE630*K630+DT!AF630*L630+DT!AG630*M630+DT!AH630*N630,"")</f>
        <v/>
      </c>
      <c r="P630" s="14"/>
    </row>
    <row r="631" spans="1:16">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51" t="str">
        <f>IF(G631&gt;0,DT!AC631*I631+DT!AD631*J631+DT!AE631*K631+DT!AF631*L631+DT!AG631*M631+DT!AH631*N631,"")</f>
        <v/>
      </c>
      <c r="P631" s="14"/>
    </row>
    <row r="632" spans="1:16">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51" t="str">
        <f>IF(G632&gt;0,DT!AC632*I632+DT!AD632*J632+DT!AE632*K632+DT!AF632*L632+DT!AG632*M632+DT!AH632*N632,"")</f>
        <v/>
      </c>
      <c r="P632" s="14"/>
    </row>
    <row r="633" spans="1:16">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51" t="str">
        <f>IF(G633&gt;0,DT!AC633*I633+DT!AD633*J633+DT!AE633*K633+DT!AF633*L633+DT!AG633*M633+DT!AH633*N633,"")</f>
        <v/>
      </c>
      <c r="P633" s="14"/>
    </row>
    <row r="634" spans="1:16">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51" t="str">
        <f>IF(G634&gt;0,DT!AC634*I634+DT!AD634*J634+DT!AE634*K634+DT!AF634*L634+DT!AG634*M634+DT!AH634*N634,"")</f>
        <v/>
      </c>
      <c r="P634" s="14"/>
    </row>
    <row r="635" spans="1:16">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51" t="str">
        <f>IF(G635&gt;0,DT!AC635*I635+DT!AD635*J635+DT!AE635*K635+DT!AF635*L635+DT!AG635*M635+DT!AH635*N635,"")</f>
        <v/>
      </c>
      <c r="P635" s="14"/>
    </row>
    <row r="636" spans="1:16">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51" t="str">
        <f>IF(G636&gt;0,DT!AC636*I636+DT!AD636*J636+DT!AE636*K636+DT!AF636*L636+DT!AG636*M636+DT!AH636*N636,"")</f>
        <v/>
      </c>
      <c r="P636" s="14"/>
    </row>
    <row r="637" spans="1:16">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51" t="str">
        <f>IF(G637&gt;0,DT!AC637*I637+DT!AD637*J637+DT!AE637*K637+DT!AF637*L637+DT!AG637*M637+DT!AH637*N637,"")</f>
        <v/>
      </c>
      <c r="P637" s="14"/>
    </row>
    <row r="638" spans="1:16">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51" t="str">
        <f>IF(G638&gt;0,DT!AC638*I638+DT!AD638*J638+DT!AE638*K638+DT!AF638*L638+DT!AG638*M638+DT!AH638*N638,"")</f>
        <v/>
      </c>
      <c r="P638" s="14"/>
    </row>
    <row r="639" spans="1:16">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51" t="str">
        <f>IF(G639&gt;0,DT!AC639*I639+DT!AD639*J639+DT!AE639*K639+DT!AF639*L639+DT!AG639*M639+DT!AH639*N639,"")</f>
        <v/>
      </c>
      <c r="P639" s="14"/>
    </row>
    <row r="640" spans="1:16">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51" t="str">
        <f>IF(G640&gt;0,DT!AC640*I640+DT!AD640*J640+DT!AE640*K640+DT!AF640*L640+DT!AG640*M640+DT!AH640*N640,"")</f>
        <v/>
      </c>
      <c r="P640" s="14"/>
    </row>
    <row r="641" spans="1:16">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51" t="str">
        <f>IF(G641&gt;0,DT!AC641*I641+DT!AD641*J641+DT!AE641*K641+DT!AF641*L641+DT!AG641*M641+DT!AH641*N641,"")</f>
        <v/>
      </c>
      <c r="P641" s="14"/>
    </row>
    <row r="642" spans="1:16">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51" t="str">
        <f>IF(G642&gt;0,DT!AC642*I642+DT!AD642*J642+DT!AE642*K642+DT!AF642*L642+DT!AG642*M642+DT!AH642*N642,"")</f>
        <v/>
      </c>
      <c r="P642" s="14"/>
    </row>
    <row r="643" spans="1:16">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51" t="str">
        <f>IF(G643&gt;0,DT!AC643*I643+DT!AD643*J643+DT!AE643*K643+DT!AF643*L643+DT!AG643*M643+DT!AH643*N643,"")</f>
        <v/>
      </c>
      <c r="P643" s="14"/>
    </row>
    <row r="644" spans="1:16">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51" t="str">
        <f>IF(G644&gt;0,DT!AC644*I644+DT!AD644*J644+DT!AE644*K644+DT!AF644*L644+DT!AG644*M644+DT!AH644*N644,"")</f>
        <v/>
      </c>
      <c r="P644" s="14"/>
    </row>
    <row r="645" spans="1:16">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51" t="str">
        <f>IF(G645&gt;0,DT!AC645*I645+DT!AD645*J645+DT!AE645*K645+DT!AF645*L645+DT!AG645*M645+DT!AH645*N645,"")</f>
        <v/>
      </c>
      <c r="P645" s="14"/>
    </row>
    <row r="646" spans="1:16">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51" t="str">
        <f>IF(G646&gt;0,DT!AC646*I646+DT!AD646*J646+DT!AE646*K646+DT!AF646*L646+DT!AG646*M646+DT!AH646*N646,"")</f>
        <v/>
      </c>
      <c r="P646" s="14"/>
    </row>
    <row r="647" spans="1:16">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51" t="str">
        <f>IF(G647&gt;0,DT!AC647*I647+DT!AD647*J647+DT!AE647*K647+DT!AF647*L647+DT!AG647*M647+DT!AH647*N647,"")</f>
        <v/>
      </c>
      <c r="P647" s="14"/>
    </row>
    <row r="648" spans="1:16">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51" t="str">
        <f>IF(G648&gt;0,DT!AC648*I648+DT!AD648*J648+DT!AE648*K648+DT!AF648*L648+DT!AG648*M648+DT!AH648*N648,"")</f>
        <v/>
      </c>
      <c r="P648" s="14"/>
    </row>
    <row r="649" spans="1:16">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51" t="str">
        <f>IF(G649&gt;0,DT!AC649*I649+DT!AD649*J649+DT!AE649*K649+DT!AF649*L649+DT!AG649*M649+DT!AH649*N649,"")</f>
        <v/>
      </c>
      <c r="P649" s="14"/>
    </row>
    <row r="650" spans="1:16">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51" t="str">
        <f>IF(G650&gt;0,DT!AC650*I650+DT!AD650*J650+DT!AE650*K650+DT!AF650*L650+DT!AG650*M650+DT!AH650*N650,"")</f>
        <v/>
      </c>
      <c r="P650" s="14"/>
    </row>
    <row r="651" spans="1:16">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51" t="str">
        <f>IF(G651&gt;0,DT!AC651*I651+DT!AD651*J651+DT!AE651*K651+DT!AF651*L651+DT!AG651*M651+DT!AH651*N651,"")</f>
        <v/>
      </c>
      <c r="P651" s="14"/>
    </row>
    <row r="652" spans="1:16">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51" t="str">
        <f>IF(G652&gt;0,DT!AC652*I652+DT!AD652*J652+DT!AE652*K652+DT!AF652*L652+DT!AG652*M652+DT!AH652*N652,"")</f>
        <v/>
      </c>
      <c r="P652" s="14"/>
    </row>
    <row r="653" spans="1:16">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51" t="str">
        <f>IF(G653&gt;0,DT!AC653*I653+DT!AD653*J653+DT!AE653*K653+DT!AF653*L653+DT!AG653*M653+DT!AH653*N653,"")</f>
        <v/>
      </c>
      <c r="P653" s="14"/>
    </row>
    <row r="654" spans="1:16">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51" t="str">
        <f>IF(G654&gt;0,DT!AC654*I654+DT!AD654*J654+DT!AE654*K654+DT!AF654*L654+DT!AG654*M654+DT!AH654*N654,"")</f>
        <v/>
      </c>
      <c r="P654" s="14"/>
    </row>
    <row r="655" spans="1:16">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51" t="str">
        <f>IF(G655&gt;0,DT!AC655*I655+DT!AD655*J655+DT!AE655*K655+DT!AF655*L655+DT!AG655*M655+DT!AH655*N655,"")</f>
        <v/>
      </c>
      <c r="P655" s="14"/>
    </row>
    <row r="656" spans="1:16">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51" t="str">
        <f>IF(G656&gt;0,DT!AC656*I656+DT!AD656*J656+DT!AE656*K656+DT!AF656*L656+DT!AG656*M656+DT!AH656*N656,"")</f>
        <v/>
      </c>
      <c r="P656" s="14"/>
    </row>
    <row r="657" spans="1:16">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51" t="str">
        <f>IF(G657&gt;0,DT!AC657*I657+DT!AD657*J657+DT!AE657*K657+DT!AF657*L657+DT!AG657*M657+DT!AH657*N657,"")</f>
        <v/>
      </c>
      <c r="P657" s="14"/>
    </row>
    <row r="658" spans="1:16">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51" t="str">
        <f>IF(G658&gt;0,DT!AC658*I658+DT!AD658*J658+DT!AE658*K658+DT!AF658*L658+DT!AG658*M658+DT!AH658*N658,"")</f>
        <v/>
      </c>
      <c r="P658" s="14"/>
    </row>
    <row r="659" spans="1:16">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51" t="str">
        <f>IF(G659&gt;0,DT!AC659*I659+DT!AD659*J659+DT!AE659*K659+DT!AF659*L659+DT!AG659*M659+DT!AH659*N659,"")</f>
        <v/>
      </c>
      <c r="P659" s="14"/>
    </row>
    <row r="660" spans="1:16">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51" t="str">
        <f>IF(G660&gt;0,DT!AC660*I660+DT!AD660*J660+DT!AE660*K660+DT!AF660*L660+DT!AG660*M660+DT!AH660*N660,"")</f>
        <v/>
      </c>
      <c r="P660" s="14"/>
    </row>
    <row r="661" spans="1:16">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51" t="str">
        <f>IF(G661&gt;0,DT!AC661*I661+DT!AD661*J661+DT!AE661*K661+DT!AF661*L661+DT!AG661*M661+DT!AH661*N661,"")</f>
        <v/>
      </c>
      <c r="P661" s="14"/>
    </row>
    <row r="662" spans="1:16">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51" t="str">
        <f>IF(G662&gt;0,DT!AC662*I662+DT!AD662*J662+DT!AE662*K662+DT!AF662*L662+DT!AG662*M662+DT!AH662*N662,"")</f>
        <v/>
      </c>
      <c r="P662" s="14"/>
    </row>
    <row r="663" spans="1:16">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51" t="str">
        <f>IF(G663&gt;0,DT!AC663*I663+DT!AD663*J663+DT!AE663*K663+DT!AF663*L663+DT!AG663*M663+DT!AH663*N663,"")</f>
        <v/>
      </c>
      <c r="P663" s="14"/>
    </row>
    <row r="664" spans="1:16">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51" t="str">
        <f>IF(G664&gt;0,DT!AC664*I664+DT!AD664*J664+DT!AE664*K664+DT!AF664*L664+DT!AG664*M664+DT!AH664*N664,"")</f>
        <v/>
      </c>
      <c r="P664" s="14"/>
    </row>
    <row r="665" spans="1:16">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51" t="str">
        <f>IF(G665&gt;0,DT!AC665*I665+DT!AD665*J665+DT!AE665*K665+DT!AF665*L665+DT!AG665*M665+DT!AH665*N665,"")</f>
        <v/>
      </c>
      <c r="P665" s="14"/>
    </row>
    <row r="666" spans="1:16">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51" t="str">
        <f>IF(G666&gt;0,DT!AC666*I666+DT!AD666*J666+DT!AE666*K666+DT!AF666*L666+DT!AG666*M666+DT!AH666*N666,"")</f>
        <v/>
      </c>
      <c r="P666" s="14"/>
    </row>
    <row r="667" spans="1:16">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51" t="str">
        <f>IF(G667&gt;0,DT!AC667*I667+DT!AD667*J667+DT!AE667*K667+DT!AF667*L667+DT!AG667*M667+DT!AH667*N667,"")</f>
        <v/>
      </c>
      <c r="P667" s="14"/>
    </row>
    <row r="668" spans="1:16">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51" t="str">
        <f>IF(G668&gt;0,DT!AC668*I668+DT!AD668*J668+DT!AE668*K668+DT!AF668*L668+DT!AG668*M668+DT!AH668*N668,"")</f>
        <v/>
      </c>
      <c r="P668" s="14"/>
    </row>
    <row r="669" spans="1:16">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51" t="str">
        <f>IF(G669&gt;0,DT!AC669*I669+DT!AD669*J669+DT!AE669*K669+DT!AF669*L669+DT!AG669*M669+DT!AH669*N669,"")</f>
        <v/>
      </c>
      <c r="P669" s="14"/>
    </row>
    <row r="670" spans="1:16">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51" t="str">
        <f>IF(G670&gt;0,DT!AC670*I670+DT!AD670*J670+DT!AE670*K670+DT!AF670*L670+DT!AG670*M670+DT!AH670*N670,"")</f>
        <v/>
      </c>
      <c r="P670" s="14"/>
    </row>
    <row r="671" spans="1:16">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51" t="str">
        <f>IF(G671&gt;0,DT!AC671*I671+DT!AD671*J671+DT!AE671*K671+DT!AF671*L671+DT!AG671*M671+DT!AH671*N671,"")</f>
        <v/>
      </c>
      <c r="P671" s="14"/>
    </row>
    <row r="672" spans="1:16">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51" t="str">
        <f>IF(G672&gt;0,DT!AC672*I672+DT!AD672*J672+DT!AE672*K672+DT!AF672*L672+DT!AG672*M672+DT!AH672*N672,"")</f>
        <v/>
      </c>
      <c r="P672" s="14"/>
    </row>
    <row r="673" spans="1:16">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51" t="str">
        <f>IF(G673&gt;0,DT!AC673*I673+DT!AD673*J673+DT!AE673*K673+DT!AF673*L673+DT!AG673*M673+DT!AH673*N673,"")</f>
        <v/>
      </c>
      <c r="P673" s="14"/>
    </row>
    <row r="674" spans="1:16">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51" t="str">
        <f>IF(G674&gt;0,DT!AC674*I674+DT!AD674*J674+DT!AE674*K674+DT!AF674*L674+DT!AG674*M674+DT!AH674*N674,"")</f>
        <v/>
      </c>
      <c r="P674" s="14"/>
    </row>
    <row r="675" spans="1:16">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51" t="str">
        <f>IF(G675&gt;0,DT!AC675*I675+DT!AD675*J675+DT!AE675*K675+DT!AF675*L675+DT!AG675*M675+DT!AH675*N675,"")</f>
        <v/>
      </c>
      <c r="P675" s="14"/>
    </row>
    <row r="676" spans="1:16">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51" t="str">
        <f>IF(G676&gt;0,DT!AC676*I676+DT!AD676*J676+DT!AE676*K676+DT!AF676*L676+DT!AG676*M676+DT!AH676*N676,"")</f>
        <v/>
      </c>
      <c r="P676" s="14"/>
    </row>
    <row r="677" spans="1:16">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51" t="str">
        <f>IF(G677&gt;0,DT!AC677*I677+DT!AD677*J677+DT!AE677*K677+DT!AF677*L677+DT!AG677*M677+DT!AH677*N677,"")</f>
        <v/>
      </c>
      <c r="P677" s="14"/>
    </row>
    <row r="678" spans="1:16">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51" t="str">
        <f>IF(G678&gt;0,DT!AC678*I678+DT!AD678*J678+DT!AE678*K678+DT!AF678*L678+DT!AG678*M678+DT!AH678*N678,"")</f>
        <v/>
      </c>
      <c r="P678" s="14"/>
    </row>
    <row r="679" spans="1:16">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51" t="str">
        <f>IF(G679&gt;0,DT!AC679*I679+DT!AD679*J679+DT!AE679*K679+DT!AF679*L679+DT!AG679*M679+DT!AH679*N679,"")</f>
        <v/>
      </c>
      <c r="P679" s="14"/>
    </row>
    <row r="680" spans="1:16">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51" t="str">
        <f>IF(G680&gt;0,DT!AC680*I680+DT!AD680*J680+DT!AE680*K680+DT!AF680*L680+DT!AG680*M680+DT!AH680*N680,"")</f>
        <v/>
      </c>
      <c r="P680" s="14"/>
    </row>
    <row r="681" spans="1:16">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51" t="str">
        <f>IF(G681&gt;0,DT!AC681*I681+DT!AD681*J681+DT!AE681*K681+DT!AF681*L681+DT!AG681*M681+DT!AH681*N681,"")</f>
        <v/>
      </c>
      <c r="P681" s="14"/>
    </row>
    <row r="682" spans="1:16">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51" t="str">
        <f>IF(G682&gt;0,DT!AC682*I682+DT!AD682*J682+DT!AE682*K682+DT!AF682*L682+DT!AG682*M682+DT!AH682*N682,"")</f>
        <v/>
      </c>
      <c r="P682" s="14"/>
    </row>
    <row r="683" spans="1:16">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51" t="str">
        <f>IF(G683&gt;0,DT!AC683*I683+DT!AD683*J683+DT!AE683*K683+DT!AF683*L683+DT!AG683*M683+DT!AH683*N683,"")</f>
        <v/>
      </c>
      <c r="P683" s="14"/>
    </row>
    <row r="684" spans="1:16">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51" t="str">
        <f>IF(G684&gt;0,DT!AC684*I684+DT!AD684*J684+DT!AE684*K684+DT!AF684*L684+DT!AG684*M684+DT!AH684*N684,"")</f>
        <v/>
      </c>
      <c r="P684" s="14"/>
    </row>
    <row r="685" spans="1:16">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51" t="str">
        <f>IF(G685&gt;0,DT!AC685*I685+DT!AD685*J685+DT!AE685*K685+DT!AF685*L685+DT!AG685*M685+DT!AH685*N685,"")</f>
        <v/>
      </c>
      <c r="P685" s="14"/>
    </row>
    <row r="686" spans="1:16">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51" t="str">
        <f>IF(G686&gt;0,DT!AC686*I686+DT!AD686*J686+DT!AE686*K686+DT!AF686*L686+DT!AG686*M686+DT!AH686*N686,"")</f>
        <v/>
      </c>
      <c r="P686" s="14"/>
    </row>
    <row r="687" spans="1:16">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51" t="str">
        <f>IF(G687&gt;0,DT!AC687*I687+DT!AD687*J687+DT!AE687*K687+DT!AF687*L687+DT!AG687*M687+DT!AH687*N687,"")</f>
        <v/>
      </c>
      <c r="P687" s="14"/>
    </row>
    <row r="688" spans="1:16">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51" t="str">
        <f>IF(G688&gt;0,DT!AC688*I688+DT!AD688*J688+DT!AE688*K688+DT!AF688*L688+DT!AG688*M688+DT!AH688*N688,"")</f>
        <v/>
      </c>
      <c r="P688" s="14"/>
    </row>
    <row r="689" spans="1:16">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51" t="str">
        <f>IF(G689&gt;0,DT!AC689*I689+DT!AD689*J689+DT!AE689*K689+DT!AF689*L689+DT!AG689*M689+DT!AH689*N689,"")</f>
        <v/>
      </c>
      <c r="P689" s="14"/>
    </row>
    <row r="690" spans="1:16">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51" t="str">
        <f>IF(G690&gt;0,DT!AC690*I690+DT!AD690*J690+DT!AE690*K690+DT!AF690*L690+DT!AG690*M690+DT!AH690*N690,"")</f>
        <v/>
      </c>
      <c r="P690" s="14"/>
    </row>
    <row r="691" spans="1:16">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51" t="str">
        <f>IF(G691&gt;0,DT!AC691*I691+DT!AD691*J691+DT!AE691*K691+DT!AF691*L691+DT!AG691*M691+DT!AH691*N691,"")</f>
        <v/>
      </c>
      <c r="P691" s="14"/>
    </row>
    <row r="692" spans="1:16">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51" t="str">
        <f>IF(G692&gt;0,DT!AC692*I692+DT!AD692*J692+DT!AE692*K692+DT!AF692*L692+DT!AG692*M692+DT!AH692*N692,"")</f>
        <v/>
      </c>
      <c r="P692" s="14"/>
    </row>
    <row r="693" spans="1:16">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51" t="str">
        <f>IF(G693&gt;0,DT!AC693*I693+DT!AD693*J693+DT!AE693*K693+DT!AF693*L693+DT!AG693*M693+DT!AH693*N693,"")</f>
        <v/>
      </c>
      <c r="P693" s="14"/>
    </row>
    <row r="694" spans="1:16">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51" t="str">
        <f>IF(G694&gt;0,DT!AC694*I694+DT!AD694*J694+DT!AE694*K694+DT!AF694*L694+DT!AG694*M694+DT!AH694*N694,"")</f>
        <v/>
      </c>
      <c r="P694" s="14"/>
    </row>
    <row r="695" spans="1:16">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51" t="str">
        <f>IF(G695&gt;0,DT!AC695*I695+DT!AD695*J695+DT!AE695*K695+DT!AF695*L695+DT!AG695*M695+DT!AH695*N695,"")</f>
        <v/>
      </c>
      <c r="P695" s="14"/>
    </row>
    <row r="696" spans="1:16">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51" t="str">
        <f>IF(G696&gt;0,DT!AC696*I696+DT!AD696*J696+DT!AE696*K696+DT!AF696*L696+DT!AG696*M696+DT!AH696*N696,"")</f>
        <v/>
      </c>
      <c r="P696" s="14"/>
    </row>
    <row r="697" spans="1:16">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51" t="str">
        <f>IF(G697&gt;0,DT!AC697*I697+DT!AD697*J697+DT!AE697*K697+DT!AF697*L697+DT!AG697*M697+DT!AH697*N697,"")</f>
        <v/>
      </c>
      <c r="P697" s="14"/>
    </row>
    <row r="698" spans="1:16">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51" t="str">
        <f>IF(G698&gt;0,DT!AC698*I698+DT!AD698*J698+DT!AE698*K698+DT!AF698*L698+DT!AG698*M698+DT!AH698*N698,"")</f>
        <v/>
      </c>
      <c r="P698" s="14"/>
    </row>
    <row r="699" spans="1:16">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51" t="str">
        <f>IF(G699&gt;0,DT!AC699*I699+DT!AD699*J699+DT!AE699*K699+DT!AF699*L699+DT!AG699*M699+DT!AH699*N699,"")</f>
        <v/>
      </c>
      <c r="P699" s="14"/>
    </row>
    <row r="700" spans="1:16">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51" t="str">
        <f>IF(G700&gt;0,DT!AC700*I700+DT!AD700*J700+DT!AE700*K700+DT!AF700*L700+DT!AG700*M700+DT!AH700*N700,"")</f>
        <v/>
      </c>
      <c r="P700" s="14"/>
    </row>
    <row r="701" spans="1:16">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51" t="str">
        <f>IF(G701&gt;0,DT!AC701*I701+DT!AD701*J701+DT!AE701*K701+DT!AF701*L701+DT!AG701*M701+DT!AH701*N701,"")</f>
        <v/>
      </c>
      <c r="P701" s="14"/>
    </row>
    <row r="702" spans="1:16">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51" t="str">
        <f>IF(G702&gt;0,DT!AC702*I702+DT!AD702*J702+DT!AE702*K702+DT!AF702*L702+DT!AG702*M702+DT!AH702*N702,"")</f>
        <v/>
      </c>
      <c r="P702" s="14"/>
    </row>
    <row r="703" spans="1:16">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51" t="str">
        <f>IF(G703&gt;0,DT!AC703*I703+DT!AD703*J703+DT!AE703*K703+DT!AF703*L703+DT!AG703*M703+DT!AH703*N703,"")</f>
        <v/>
      </c>
      <c r="P703" s="14"/>
    </row>
    <row r="704" spans="1:16">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51" t="str">
        <f>IF(G704&gt;0,DT!AC704*I704+DT!AD704*J704+DT!AE704*K704+DT!AF704*L704+DT!AG704*M704+DT!AH704*N704,"")</f>
        <v/>
      </c>
      <c r="P704" s="14"/>
    </row>
    <row r="705" spans="1:16">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51" t="str">
        <f>IF(G705&gt;0,DT!AC705*I705+DT!AD705*J705+DT!AE705*K705+DT!AF705*L705+DT!AG705*M705+DT!AH705*N705,"")</f>
        <v/>
      </c>
      <c r="P705" s="14"/>
    </row>
    <row r="706" spans="1:16">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51" t="str">
        <f>IF(G706&gt;0,DT!AC706*I706+DT!AD706*J706+DT!AE706*K706+DT!AF706*L706+DT!AG706*M706+DT!AH706*N706,"")</f>
        <v/>
      </c>
      <c r="P706" s="14"/>
    </row>
    <row r="707" spans="1:16">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51" t="str">
        <f>IF(G707&gt;0,DT!AC707*I707+DT!AD707*J707+DT!AE707*K707+DT!AF707*L707+DT!AG707*M707+DT!AH707*N707,"")</f>
        <v/>
      </c>
      <c r="P707" s="14"/>
    </row>
    <row r="708" spans="1:16">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51" t="str">
        <f>IF(G708&gt;0,DT!AC708*I708+DT!AD708*J708+DT!AE708*K708+DT!AF708*L708+DT!AG708*M708+DT!AH708*N708,"")</f>
        <v/>
      </c>
      <c r="P708" s="14"/>
    </row>
    <row r="709" spans="1:16">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51" t="str">
        <f>IF(G709&gt;0,DT!AC709*I709+DT!AD709*J709+DT!AE709*K709+DT!AF709*L709+DT!AG709*M709+DT!AH709*N709,"")</f>
        <v/>
      </c>
      <c r="P709" s="14"/>
    </row>
    <row r="710" spans="1:16">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51" t="str">
        <f>IF(G710&gt;0,DT!AC710*I710+DT!AD710*J710+DT!AE710*K710+DT!AF710*L710+DT!AG710*M710+DT!AH710*N710,"")</f>
        <v/>
      </c>
      <c r="P710" s="14"/>
    </row>
    <row r="711" spans="1:16">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51" t="str">
        <f>IF(G711&gt;0,DT!AC711*I711+DT!AD711*J711+DT!AE711*K711+DT!AF711*L711+DT!AG711*M711+DT!AH711*N711,"")</f>
        <v/>
      </c>
      <c r="P711" s="14"/>
    </row>
    <row r="712" spans="1:16">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51" t="str">
        <f>IF(G712&gt;0,DT!AC712*I712+DT!AD712*J712+DT!AE712*K712+DT!AF712*L712+DT!AG712*M712+DT!AH712*N712,"")</f>
        <v/>
      </c>
      <c r="P712" s="14"/>
    </row>
    <row r="713" spans="1:16">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51" t="str">
        <f>IF(G713&gt;0,DT!AC713*I713+DT!AD713*J713+DT!AE713*K713+DT!AF713*L713+DT!AG713*M713+DT!AH713*N713,"")</f>
        <v/>
      </c>
      <c r="P713" s="14"/>
    </row>
    <row r="714" spans="1:16">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51" t="str">
        <f>IF(G714&gt;0,DT!AC714*I714+DT!AD714*J714+DT!AE714*K714+DT!AF714*L714+DT!AG714*M714+DT!AH714*N714,"")</f>
        <v/>
      </c>
      <c r="P714" s="14"/>
    </row>
    <row r="715" spans="1:16">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51" t="str">
        <f>IF(G715&gt;0,DT!AC715*I715+DT!AD715*J715+DT!AE715*K715+DT!AF715*L715+DT!AG715*M715+DT!AH715*N715,"")</f>
        <v/>
      </c>
      <c r="P715" s="14"/>
    </row>
    <row r="716" spans="1:16">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51" t="str">
        <f>IF(G716&gt;0,DT!AC716*I716+DT!AD716*J716+DT!AE716*K716+DT!AF716*L716+DT!AG716*M716+DT!AH716*N716,"")</f>
        <v/>
      </c>
      <c r="P716" s="14"/>
    </row>
    <row r="717" spans="1:16">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51" t="str">
        <f>IF(G717&gt;0,DT!AC717*I717+DT!AD717*J717+DT!AE717*K717+DT!AF717*L717+DT!AG717*M717+DT!AH717*N717,"")</f>
        <v/>
      </c>
      <c r="P717" s="14"/>
    </row>
    <row r="718" spans="1:16">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51" t="str">
        <f>IF(G718&gt;0,DT!AC718*I718+DT!AD718*J718+DT!AE718*K718+DT!AF718*L718+DT!AG718*M718+DT!AH718*N718,"")</f>
        <v/>
      </c>
      <c r="P718" s="14"/>
    </row>
    <row r="719" spans="1:16">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51" t="str">
        <f>IF(G719&gt;0,DT!AC719*I719+DT!AD719*J719+DT!AE719*K719+DT!AF719*L719+DT!AG719*M719+DT!AH719*N719,"")</f>
        <v/>
      </c>
      <c r="P719" s="14"/>
    </row>
    <row r="720" spans="1:16">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51" t="str">
        <f>IF(G720&gt;0,DT!AC720*I720+DT!AD720*J720+DT!AE720*K720+DT!AF720*L720+DT!AG720*M720+DT!AH720*N720,"")</f>
        <v/>
      </c>
      <c r="P720" s="14"/>
    </row>
    <row r="721" spans="1:16">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51" t="str">
        <f>IF(G721&gt;0,DT!AC721*I721+DT!AD721*J721+DT!AE721*K721+DT!AF721*L721+DT!AG721*M721+DT!AH721*N721,"")</f>
        <v/>
      </c>
      <c r="P721" s="14"/>
    </row>
    <row r="722" spans="1:16">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51" t="str">
        <f>IF(G722&gt;0,DT!AC722*I722+DT!AD722*J722+DT!AE722*K722+DT!AF722*L722+DT!AG722*M722+DT!AH722*N722,"")</f>
        <v/>
      </c>
      <c r="P722" s="14"/>
    </row>
    <row r="723" spans="1:16">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51" t="str">
        <f>IF(G723&gt;0,DT!AC723*I723+DT!AD723*J723+DT!AE723*K723+DT!AF723*L723+DT!AG723*M723+DT!AH723*N723,"")</f>
        <v/>
      </c>
      <c r="P723" s="14"/>
    </row>
    <row r="724" spans="1:16">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51" t="str">
        <f>IF(G724&gt;0,DT!AC724*I724+DT!AD724*J724+DT!AE724*K724+DT!AF724*L724+DT!AG724*M724+DT!AH724*N724,"")</f>
        <v/>
      </c>
      <c r="P724" s="14"/>
    </row>
    <row r="725" spans="1:16">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51" t="str">
        <f>IF(G725&gt;0,DT!AC725*I725+DT!AD725*J725+DT!AE725*K725+DT!AF725*L725+DT!AG725*M725+DT!AH725*N725,"")</f>
        <v/>
      </c>
      <c r="P725" s="14"/>
    </row>
    <row r="726" spans="1:16">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51" t="str">
        <f>IF(G726&gt;0,DT!AC726*I726+DT!AD726*J726+DT!AE726*K726+DT!AF726*L726+DT!AG726*M726+DT!AH726*N726,"")</f>
        <v/>
      </c>
      <c r="P726" s="14"/>
    </row>
    <row r="727" spans="1:16">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51" t="str">
        <f>IF(G727&gt;0,DT!AC727*I727+DT!AD727*J727+DT!AE727*K727+DT!AF727*L727+DT!AG727*M727+DT!AH727*N727,"")</f>
        <v/>
      </c>
      <c r="P727" s="14"/>
    </row>
    <row r="728" spans="1:16">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51" t="str">
        <f>IF(G728&gt;0,DT!AC728*I728+DT!AD728*J728+DT!AE728*K728+DT!AF728*L728+DT!AG728*M728+DT!AH728*N728,"")</f>
        <v/>
      </c>
      <c r="P728" s="14"/>
    </row>
    <row r="729" spans="1:16">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51" t="str">
        <f>IF(G729&gt;0,DT!AC729*I729+DT!AD729*J729+DT!AE729*K729+DT!AF729*L729+DT!AG729*M729+DT!AH729*N729,"")</f>
        <v/>
      </c>
      <c r="P729" s="14"/>
    </row>
    <row r="730" spans="1:16">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51" t="str">
        <f>IF(G730&gt;0,DT!AC730*I730+DT!AD730*J730+DT!AE730*K730+DT!AF730*L730+DT!AG730*M730+DT!AH730*N730,"")</f>
        <v/>
      </c>
      <c r="P730" s="14"/>
    </row>
    <row r="731" spans="1:16">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51" t="str">
        <f>IF(G731&gt;0,DT!AC731*I731+DT!AD731*J731+DT!AE731*K731+DT!AF731*L731+DT!AG731*M731+DT!AH731*N731,"")</f>
        <v/>
      </c>
      <c r="P731" s="14"/>
    </row>
    <row r="732" spans="1:16">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51" t="str">
        <f>IF(G732&gt;0,DT!AC732*I732+DT!AD732*J732+DT!AE732*K732+DT!AF732*L732+DT!AG732*M732+DT!AH732*N732,"")</f>
        <v/>
      </c>
      <c r="P732" s="14"/>
    </row>
    <row r="733" spans="1:16">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51" t="str">
        <f>IF(G733&gt;0,DT!AC733*I733+DT!AD733*J733+DT!AE733*K733+DT!AF733*L733+DT!AG733*M733+DT!AH733*N733,"")</f>
        <v/>
      </c>
      <c r="P733" s="14"/>
    </row>
    <row r="734" spans="1:16">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51" t="str">
        <f>IF(G734&gt;0,DT!AC734*I734+DT!AD734*J734+DT!AE734*K734+DT!AF734*L734+DT!AG734*M734+DT!AH734*N734,"")</f>
        <v/>
      </c>
      <c r="P734" s="14"/>
    </row>
    <row r="735" spans="1:16">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51" t="str">
        <f>IF(G735&gt;0,DT!AC735*I735+DT!AD735*J735+DT!AE735*K735+DT!AF735*L735+DT!AG735*M735+DT!AH735*N735,"")</f>
        <v/>
      </c>
      <c r="P735" s="14"/>
    </row>
    <row r="736" spans="1:16">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51" t="str">
        <f>IF(G736&gt;0,DT!AC736*I736+DT!AD736*J736+DT!AE736*K736+DT!AF736*L736+DT!AG736*M736+DT!AH736*N736,"")</f>
        <v/>
      </c>
      <c r="P736" s="14"/>
    </row>
    <row r="737" spans="1:16">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51" t="str">
        <f>IF(G737&gt;0,DT!AC737*I737+DT!AD737*J737+DT!AE737*K737+DT!AF737*L737+DT!AG737*M737+DT!AH737*N737,"")</f>
        <v/>
      </c>
      <c r="P737" s="14"/>
    </row>
    <row r="738" spans="1:16">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51" t="str">
        <f>IF(G738&gt;0,DT!AC738*I738+DT!AD738*J738+DT!AE738*K738+DT!AF738*L738+DT!AG738*M738+DT!AH738*N738,"")</f>
        <v/>
      </c>
      <c r="P738" s="14"/>
    </row>
    <row r="739" spans="1:16">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51" t="str">
        <f>IF(G739&gt;0,DT!AC739*I739+DT!AD739*J739+DT!AE739*K739+DT!AF739*L739+DT!AG739*M739+DT!AH739*N739,"")</f>
        <v/>
      </c>
      <c r="P739" s="14"/>
    </row>
    <row r="740" spans="1:16">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51" t="str">
        <f>IF(G740&gt;0,DT!AC740*I740+DT!AD740*J740+DT!AE740*K740+DT!AF740*L740+DT!AG740*M740+DT!AH740*N740,"")</f>
        <v/>
      </c>
      <c r="P740" s="14"/>
    </row>
    <row r="741" spans="1:16">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51" t="str">
        <f>IF(G741&gt;0,DT!AC741*I741+DT!AD741*J741+DT!AE741*K741+DT!AF741*L741+DT!AG741*M741+DT!AH741*N741,"")</f>
        <v/>
      </c>
      <c r="P741" s="14"/>
    </row>
    <row r="742" spans="1:16">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51" t="str">
        <f>IF(G742&gt;0,DT!AC742*I742+DT!AD742*J742+DT!AE742*K742+DT!AF742*L742+DT!AG742*M742+DT!AH742*N742,"")</f>
        <v/>
      </c>
      <c r="P742" s="14"/>
    </row>
    <row r="743" spans="1:16">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51" t="str">
        <f>IF(G743&gt;0,DT!AC743*I743+DT!AD743*J743+DT!AE743*K743+DT!AF743*L743+DT!AG743*M743+DT!AH743*N743,"")</f>
        <v/>
      </c>
      <c r="P743" s="14"/>
    </row>
    <row r="744" spans="1:16">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51" t="str">
        <f>IF(G744&gt;0,DT!AC744*I744+DT!AD744*J744+DT!AE744*K744+DT!AF744*L744+DT!AG744*M744+DT!AH744*N744,"")</f>
        <v/>
      </c>
      <c r="P744" s="14"/>
    </row>
    <row r="745" spans="1:16">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51" t="str">
        <f>IF(G745&gt;0,DT!AC745*I745+DT!AD745*J745+DT!AE745*K745+DT!AF745*L745+DT!AG745*M745+DT!AH745*N745,"")</f>
        <v/>
      </c>
      <c r="P745" s="14"/>
    </row>
    <row r="746" spans="1:16">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51" t="str">
        <f>IF(G746&gt;0,DT!AC746*I746+DT!AD746*J746+DT!AE746*K746+DT!AF746*L746+DT!AG746*M746+DT!AH746*N746,"")</f>
        <v/>
      </c>
      <c r="P746" s="14"/>
    </row>
    <row r="747" spans="1:16">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51" t="str">
        <f>IF(G747&gt;0,DT!AC747*I747+DT!AD747*J747+DT!AE747*K747+DT!AF747*L747+DT!AG747*M747+DT!AH747*N747,"")</f>
        <v/>
      </c>
      <c r="P747" s="14"/>
    </row>
    <row r="748" spans="1:16">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51" t="str">
        <f>IF(G748&gt;0,DT!AC748*I748+DT!AD748*J748+DT!AE748*K748+DT!AF748*L748+DT!AG748*M748+DT!AH748*N748,"")</f>
        <v/>
      </c>
      <c r="P748" s="14"/>
    </row>
    <row r="749" spans="1:16">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51" t="str">
        <f>IF(G749&gt;0,DT!AC749*I749+DT!AD749*J749+DT!AE749*K749+DT!AF749*L749+DT!AG749*M749+DT!AH749*N749,"")</f>
        <v/>
      </c>
      <c r="P749" s="14"/>
    </row>
    <row r="750" spans="1:16">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51" t="str">
        <f>IF(G750&gt;0,DT!AC750*I750+DT!AD750*J750+DT!AE750*K750+DT!AF750*L750+DT!AG750*M750+DT!AH750*N750,"")</f>
        <v/>
      </c>
      <c r="P750" s="14"/>
    </row>
    <row r="751" spans="1:16">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51" t="str">
        <f>IF(G751&gt;0,DT!AC751*I751+DT!AD751*J751+DT!AE751*K751+DT!AF751*L751+DT!AG751*M751+DT!AH751*N751,"")</f>
        <v/>
      </c>
      <c r="P751" s="14"/>
    </row>
    <row r="752" spans="1:16">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51" t="str">
        <f>IF(G752&gt;0,DT!AC752*I752+DT!AD752*J752+DT!AE752*K752+DT!AF752*L752+DT!AG752*M752+DT!AH752*N752,"")</f>
        <v/>
      </c>
      <c r="P752" s="14"/>
    </row>
    <row r="753" spans="1:16">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51" t="str">
        <f>IF(G753&gt;0,DT!AC753*I753+DT!AD753*J753+DT!AE753*K753+DT!AF753*L753+DT!AG753*M753+DT!AH753*N753,"")</f>
        <v/>
      </c>
      <c r="P753" s="14"/>
    </row>
    <row r="754" spans="1:16">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51" t="str">
        <f>IF(G754&gt;0,DT!AC754*I754+DT!AD754*J754+DT!AE754*K754+DT!AF754*L754+DT!AG754*M754+DT!AH754*N754,"")</f>
        <v/>
      </c>
      <c r="P754" s="14"/>
    </row>
    <row r="755" spans="1:16">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51" t="str">
        <f>IF(G755&gt;0,DT!AC755*I755+DT!AD755*J755+DT!AE755*K755+DT!AF755*L755+DT!AG755*M755+DT!AH755*N755,"")</f>
        <v/>
      </c>
      <c r="P755" s="14"/>
    </row>
    <row r="756" spans="1:16">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51" t="str">
        <f>IF(G756&gt;0,DT!AC756*I756+DT!AD756*J756+DT!AE756*K756+DT!AF756*L756+DT!AG756*M756+DT!AH756*N756,"")</f>
        <v/>
      </c>
      <c r="P756" s="14"/>
    </row>
    <row r="757" spans="1:16">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51" t="str">
        <f>IF(G757&gt;0,DT!AC757*I757+DT!AD757*J757+DT!AE757*K757+DT!AF757*L757+DT!AG757*M757+DT!AH757*N757,"")</f>
        <v/>
      </c>
      <c r="P757" s="14"/>
    </row>
    <row r="758" spans="1:16">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51" t="str">
        <f>IF(G758&gt;0,DT!AC758*I758+DT!AD758*J758+DT!AE758*K758+DT!AF758*L758+DT!AG758*M758+DT!AH758*N758,"")</f>
        <v/>
      </c>
      <c r="P758" s="14"/>
    </row>
    <row r="759" spans="1:16">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51" t="str">
        <f>IF(G759&gt;0,DT!AC759*I759+DT!AD759*J759+DT!AE759*K759+DT!AF759*L759+DT!AG759*M759+DT!AH759*N759,"")</f>
        <v/>
      </c>
      <c r="P759" s="14"/>
    </row>
    <row r="760" spans="1:16">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51" t="str">
        <f>IF(G760&gt;0,DT!AC760*I760+DT!AD760*J760+DT!AE760*K760+DT!AF760*L760+DT!AG760*M760+DT!AH760*N760,"")</f>
        <v/>
      </c>
      <c r="P760" s="14"/>
    </row>
    <row r="761" spans="1:16">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51" t="str">
        <f>IF(G761&gt;0,DT!AC761*I761+DT!AD761*J761+DT!AE761*K761+DT!AF761*L761+DT!AG761*M761+DT!AH761*N761,"")</f>
        <v/>
      </c>
      <c r="P761" s="14"/>
    </row>
    <row r="762" spans="1:16">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51" t="str">
        <f>IF(G762&gt;0,DT!AC762*I762+DT!AD762*J762+DT!AE762*K762+DT!AF762*L762+DT!AG762*M762+DT!AH762*N762,"")</f>
        <v/>
      </c>
      <c r="P762" s="14"/>
    </row>
    <row r="763" spans="1:16">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51" t="str">
        <f>IF(G763&gt;0,DT!AC763*I763+DT!AD763*J763+DT!AE763*K763+DT!AF763*L763+DT!AG763*M763+DT!AH763*N763,"")</f>
        <v/>
      </c>
      <c r="P763" s="14"/>
    </row>
    <row r="764" spans="1:16">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51" t="str">
        <f>IF(G764&gt;0,DT!AC764*I764+DT!AD764*J764+DT!AE764*K764+DT!AF764*L764+DT!AG764*M764+DT!AH764*N764,"")</f>
        <v/>
      </c>
      <c r="P764" s="14"/>
    </row>
    <row r="765" spans="1:16">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51" t="str">
        <f>IF(G765&gt;0,DT!AC765*I765+DT!AD765*J765+DT!AE765*K765+DT!AF765*L765+DT!AG765*M765+DT!AH765*N765,"")</f>
        <v/>
      </c>
      <c r="P765" s="14"/>
    </row>
    <row r="766" spans="1:16">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51" t="str">
        <f>IF(G766&gt;0,DT!AC766*I766+DT!AD766*J766+DT!AE766*K766+DT!AF766*L766+DT!AG766*M766+DT!AH766*N766,"")</f>
        <v/>
      </c>
      <c r="P766" s="14"/>
    </row>
    <row r="767" spans="1:16">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51" t="str">
        <f>IF(G767&gt;0,DT!AC767*I767+DT!AD767*J767+DT!AE767*K767+DT!AF767*L767+DT!AG767*M767+DT!AH767*N767,"")</f>
        <v/>
      </c>
      <c r="P767" s="14"/>
    </row>
    <row r="768" spans="1:16">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51" t="str">
        <f>IF(G768&gt;0,DT!AC768*I768+DT!AD768*J768+DT!AE768*K768+DT!AF768*L768+DT!AG768*M768+DT!AH768*N768,"")</f>
        <v/>
      </c>
      <c r="P768" s="14"/>
    </row>
    <row r="769" spans="1:16">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51" t="str">
        <f>IF(G769&gt;0,DT!AC769*I769+DT!AD769*J769+DT!AE769*K769+DT!AF769*L769+DT!AG769*M769+DT!AH769*N769,"")</f>
        <v/>
      </c>
      <c r="P769" s="14"/>
    </row>
    <row r="770" spans="1:16">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51" t="str">
        <f>IF(G770&gt;0,DT!AC770*I770+DT!AD770*J770+DT!AE770*K770+DT!AF770*L770+DT!AG770*M770+DT!AH770*N770,"")</f>
        <v/>
      </c>
      <c r="P770" s="14"/>
    </row>
    <row r="771" spans="1:16">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51" t="str">
        <f>IF(G771&gt;0,DT!AC771*I771+DT!AD771*J771+DT!AE771*K771+DT!AF771*L771+DT!AG771*M771+DT!AH771*N771,"")</f>
        <v/>
      </c>
      <c r="P771" s="14"/>
    </row>
    <row r="772" spans="1:16">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51" t="str">
        <f>IF(G772&gt;0,DT!AC772*I772+DT!AD772*J772+DT!AE772*K772+DT!AF772*L772+DT!AG772*M772+DT!AH772*N772,"")</f>
        <v/>
      </c>
      <c r="P772" s="14"/>
    </row>
    <row r="773" spans="1:16">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51" t="str">
        <f>IF(G773&gt;0,DT!AC773*I773+DT!AD773*J773+DT!AE773*K773+DT!AF773*L773+DT!AG773*M773+DT!AH773*N773,"")</f>
        <v/>
      </c>
      <c r="P773" s="14"/>
    </row>
    <row r="774" spans="1:16">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51" t="str">
        <f>IF(G774&gt;0,DT!AC774*I774+DT!AD774*J774+DT!AE774*K774+DT!AF774*L774+DT!AG774*M774+DT!AH774*N774,"")</f>
        <v/>
      </c>
      <c r="P774" s="14"/>
    </row>
    <row r="775" spans="1:16">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51" t="str">
        <f>IF(G775&gt;0,DT!AC775*I775+DT!AD775*J775+DT!AE775*K775+DT!AF775*L775+DT!AG775*M775+DT!AH775*N775,"")</f>
        <v/>
      </c>
      <c r="P775" s="14"/>
    </row>
    <row r="776" spans="1:16">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51" t="str">
        <f>IF(G776&gt;0,DT!AC776*I776+DT!AD776*J776+DT!AE776*K776+DT!AF776*L776+DT!AG776*M776+DT!AH776*N776,"")</f>
        <v/>
      </c>
      <c r="P776" s="14"/>
    </row>
    <row r="777" spans="1:16">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51" t="str">
        <f>IF(G777&gt;0,DT!AC777*I777+DT!AD777*J777+DT!AE777*K777+DT!AF777*L777+DT!AG777*M777+DT!AH777*N777,"")</f>
        <v/>
      </c>
      <c r="P777" s="14"/>
    </row>
    <row r="778" spans="1:16">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51" t="str">
        <f>IF(G778&gt;0,DT!AC778*I778+DT!AD778*J778+DT!AE778*K778+DT!AF778*L778+DT!AG778*M778+DT!AH778*N778,"")</f>
        <v/>
      </c>
      <c r="P778" s="14"/>
    </row>
    <row r="779" spans="1:16">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51" t="str">
        <f>IF(G779&gt;0,DT!AC779*I779+DT!AD779*J779+DT!AE779*K779+DT!AF779*L779+DT!AG779*M779+DT!AH779*N779,"")</f>
        <v/>
      </c>
      <c r="P779" s="14"/>
    </row>
    <row r="780" spans="1:16">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51" t="str">
        <f>IF(G780&gt;0,DT!AC780*I780+DT!AD780*J780+DT!AE780*K780+DT!AF780*L780+DT!AG780*M780+DT!AH780*N780,"")</f>
        <v/>
      </c>
      <c r="P780" s="14"/>
    </row>
    <row r="781" spans="1:16">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51" t="str">
        <f>IF(G781&gt;0,DT!AC781*I781+DT!AD781*J781+DT!AE781*K781+DT!AF781*L781+DT!AG781*M781+DT!AH781*N781,"")</f>
        <v/>
      </c>
      <c r="P781" s="14"/>
    </row>
    <row r="782" spans="1:16">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51" t="str">
        <f>IF(G782&gt;0,DT!AC782*I782+DT!AD782*J782+DT!AE782*K782+DT!AF782*L782+DT!AG782*M782+DT!AH782*N782,"")</f>
        <v/>
      </c>
      <c r="P782" s="14"/>
    </row>
    <row r="783" spans="1:16">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51" t="str">
        <f>IF(G783&gt;0,DT!AC783*I783+DT!AD783*J783+DT!AE783*K783+DT!AF783*L783+DT!AG783*M783+DT!AH783*N783,"")</f>
        <v/>
      </c>
      <c r="P783" s="14"/>
    </row>
    <row r="784" spans="1:16">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51" t="str">
        <f>IF(G784&gt;0,DT!AC784*I784+DT!AD784*J784+DT!AE784*K784+DT!AF784*L784+DT!AG784*M784+DT!AH784*N784,"")</f>
        <v/>
      </c>
      <c r="P784" s="14"/>
    </row>
    <row r="785" spans="1:16">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51" t="str">
        <f>IF(G785&gt;0,DT!AC785*I785+DT!AD785*J785+DT!AE785*K785+DT!AF785*L785+DT!AG785*M785+DT!AH785*N785,"")</f>
        <v/>
      </c>
      <c r="P785" s="14"/>
    </row>
    <row r="786" spans="1:16">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51" t="str">
        <f>IF(G786&gt;0,DT!AC786*I786+DT!AD786*J786+DT!AE786*K786+DT!AF786*L786+DT!AG786*M786+DT!AH786*N786,"")</f>
        <v/>
      </c>
      <c r="P786" s="14"/>
    </row>
    <row r="787" spans="1:16">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51" t="str">
        <f>IF(G787&gt;0,DT!AC787*I787+DT!AD787*J787+DT!AE787*K787+DT!AF787*L787+DT!AG787*M787+DT!AH787*N787,"")</f>
        <v/>
      </c>
      <c r="P787" s="14"/>
    </row>
    <row r="788" spans="1:16">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51" t="str">
        <f>IF(G788&gt;0,DT!AC788*I788+DT!AD788*J788+DT!AE788*K788+DT!AF788*L788+DT!AG788*M788+DT!AH788*N788,"")</f>
        <v/>
      </c>
      <c r="P788" s="14"/>
    </row>
    <row r="789" spans="1:16">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51" t="str">
        <f>IF(G789&gt;0,DT!AC789*I789+DT!AD789*J789+DT!AE789*K789+DT!AF789*L789+DT!AG789*M789+DT!AH789*N789,"")</f>
        <v/>
      </c>
      <c r="P789" s="14"/>
    </row>
    <row r="790" spans="1:16">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51" t="str">
        <f>IF(G790&gt;0,DT!AC790*I790+DT!AD790*J790+DT!AE790*K790+DT!AF790*L790+DT!AG790*M790+DT!AH790*N790,"")</f>
        <v/>
      </c>
      <c r="P790" s="14"/>
    </row>
    <row r="791" spans="1:16">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51" t="str">
        <f>IF(G791&gt;0,DT!AC791*I791+DT!AD791*J791+DT!AE791*K791+DT!AF791*L791+DT!AG791*M791+DT!AH791*N791,"")</f>
        <v/>
      </c>
      <c r="P791" s="14"/>
    </row>
    <row r="792" spans="1:16">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51" t="str">
        <f>IF(G792&gt;0,DT!AC792*I792+DT!AD792*J792+DT!AE792*K792+DT!AF792*L792+DT!AG792*M792+DT!AH792*N792,"")</f>
        <v/>
      </c>
      <c r="P792" s="14"/>
    </row>
    <row r="793" spans="1:16">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51" t="str">
        <f>IF(G793&gt;0,DT!AC793*I793+DT!AD793*J793+DT!AE793*K793+DT!AF793*L793+DT!AG793*M793+DT!AH793*N793,"")</f>
        <v/>
      </c>
      <c r="P793" s="14"/>
    </row>
    <row r="794" spans="1:16">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51" t="str">
        <f>IF(G794&gt;0,DT!AC794*I794+DT!AD794*J794+DT!AE794*K794+DT!AF794*L794+DT!AG794*M794+DT!AH794*N794,"")</f>
        <v/>
      </c>
      <c r="P794" s="14"/>
    </row>
    <row r="795" spans="1:16">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51" t="str">
        <f>IF(G795&gt;0,DT!AC795*I795+DT!AD795*J795+DT!AE795*K795+DT!AF795*L795+DT!AG795*M795+DT!AH795*N795,"")</f>
        <v/>
      </c>
      <c r="P795" s="14"/>
    </row>
    <row r="796" spans="1:16">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51" t="str">
        <f>IF(G796&gt;0,DT!AC796*I796+DT!AD796*J796+DT!AE796*K796+DT!AF796*L796+DT!AG796*M796+DT!AH796*N796,"")</f>
        <v/>
      </c>
      <c r="P796" s="14"/>
    </row>
    <row r="797" spans="1:16">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51" t="str">
        <f>IF(G797&gt;0,DT!AC797*I797+DT!AD797*J797+DT!AE797*K797+DT!AF797*L797+DT!AG797*M797+DT!AH797*N797,"")</f>
        <v/>
      </c>
      <c r="P797" s="14"/>
    </row>
    <row r="798" spans="1:16">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51" t="str">
        <f>IF(G798&gt;0,DT!AC798*I798+DT!AD798*J798+DT!AE798*K798+DT!AF798*L798+DT!AG798*M798+DT!AH798*N798,"")</f>
        <v/>
      </c>
      <c r="P798" s="14"/>
    </row>
    <row r="799" spans="1:16">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51" t="str">
        <f>IF(G799&gt;0,DT!AC799*I799+DT!AD799*J799+DT!AE799*K799+DT!AF799*L799+DT!AG799*M799+DT!AH799*N799,"")</f>
        <v/>
      </c>
      <c r="P799" s="14"/>
    </row>
    <row r="800" spans="1:16">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51" t="str">
        <f>IF(G800&gt;0,DT!AC800*I800+DT!AD800*J800+DT!AE800*K800+DT!AF800*L800+DT!AG800*M800+DT!AH800*N800,"")</f>
        <v/>
      </c>
      <c r="P800" s="14"/>
    </row>
    <row r="801" spans="1:16">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51" t="str">
        <f>IF(G801&gt;0,DT!AC801*I801+DT!AD801*J801+DT!AE801*K801+DT!AF801*L801+DT!AG801*M801+DT!AH801*N801,"")</f>
        <v/>
      </c>
      <c r="P801" s="14"/>
    </row>
    <row r="802" spans="1:16">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51" t="str">
        <f>IF(G802&gt;0,DT!AC802*I802+DT!AD802*J802+DT!AE802*K802+DT!AF802*L802+DT!AG802*M802+DT!AH802*N802,"")</f>
        <v/>
      </c>
      <c r="P802" s="14"/>
    </row>
    <row r="803" spans="1:16">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51" t="str">
        <f>IF(G803&gt;0,DT!AC803*I803+DT!AD803*J803+DT!AE803*K803+DT!AF803*L803+DT!AG803*M803+DT!AH803*N803,"")</f>
        <v/>
      </c>
      <c r="P803" s="14"/>
    </row>
    <row r="804" spans="1:16">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51" t="str">
        <f>IF(G804&gt;0,DT!AC804*I804+DT!AD804*J804+DT!AE804*K804+DT!AF804*L804+DT!AG804*M804+DT!AH804*N804,"")</f>
        <v/>
      </c>
      <c r="P804" s="14"/>
    </row>
    <row r="805" spans="1:16">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51" t="str">
        <f>IF(G805&gt;0,DT!AC805*I805+DT!AD805*J805+DT!AE805*K805+DT!AF805*L805+DT!AG805*M805+DT!AH805*N805,"")</f>
        <v/>
      </c>
      <c r="P805" s="14"/>
    </row>
    <row r="806" spans="1:16">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51" t="str">
        <f>IF(G806&gt;0,DT!AC806*I806+DT!AD806*J806+DT!AE806*K806+DT!AF806*L806+DT!AG806*M806+DT!AH806*N806,"")</f>
        <v/>
      </c>
      <c r="P806" s="14"/>
    </row>
    <row r="807" spans="1:16">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51" t="str">
        <f>IF(G807&gt;0,DT!AC807*I807+DT!AD807*J807+DT!AE807*K807+DT!AF807*L807+DT!AG807*M807+DT!AH807*N807,"")</f>
        <v/>
      </c>
      <c r="P807" s="14"/>
    </row>
    <row r="808" spans="1:16">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51" t="str">
        <f>IF(G808&gt;0,DT!AC808*I808+DT!AD808*J808+DT!AE808*K808+DT!AF808*L808+DT!AG808*M808+DT!AH808*N808,"")</f>
        <v/>
      </c>
      <c r="P808" s="14"/>
    </row>
    <row r="809" spans="1:16">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51" t="str">
        <f>IF(G809&gt;0,DT!AC809*I809+DT!AD809*J809+DT!AE809*K809+DT!AF809*L809+DT!AG809*M809+DT!AH809*N809,"")</f>
        <v/>
      </c>
      <c r="P809" s="14"/>
    </row>
    <row r="810" spans="1:16">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51" t="str">
        <f>IF(G810&gt;0,DT!AC810*I810+DT!AD810*J810+DT!AE810*K810+DT!AF810*L810+DT!AG810*M810+DT!AH810*N810,"")</f>
        <v/>
      </c>
      <c r="P810" s="14"/>
    </row>
    <row r="811" spans="1:16">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51" t="str">
        <f>IF(G811&gt;0,DT!AC811*I811+DT!AD811*J811+DT!AE811*K811+DT!AF811*L811+DT!AG811*M811+DT!AH811*N811,"")</f>
        <v/>
      </c>
      <c r="P811" s="14"/>
    </row>
    <row r="812" spans="1:16">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51" t="str">
        <f>IF(G812&gt;0,DT!AC812*I812+DT!AD812*J812+DT!AE812*K812+DT!AF812*L812+DT!AG812*M812+DT!AH812*N812,"")</f>
        <v/>
      </c>
      <c r="P812" s="14"/>
    </row>
    <row r="813" spans="1:16">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51" t="str">
        <f>IF(G813&gt;0,DT!AC813*I813+DT!AD813*J813+DT!AE813*K813+DT!AF813*L813+DT!AG813*M813+DT!AH813*N813,"")</f>
        <v/>
      </c>
      <c r="P813" s="14"/>
    </row>
    <row r="814" spans="1:16">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51" t="str">
        <f>IF(G814&gt;0,DT!AC814*I814+DT!AD814*J814+DT!AE814*K814+DT!AF814*L814+DT!AG814*M814+DT!AH814*N814,"")</f>
        <v/>
      </c>
      <c r="P814" s="14"/>
    </row>
    <row r="815" spans="1:16">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51" t="str">
        <f>IF(G815&gt;0,DT!AC815*I815+DT!AD815*J815+DT!AE815*K815+DT!AF815*L815+DT!AG815*M815+DT!AH815*N815,"")</f>
        <v/>
      </c>
      <c r="P815" s="14"/>
    </row>
    <row r="816" spans="1:16">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51" t="str">
        <f>IF(G816&gt;0,DT!AC816*I816+DT!AD816*J816+DT!AE816*K816+DT!AF816*L816+DT!AG816*M816+DT!AH816*N816,"")</f>
        <v/>
      </c>
      <c r="P816" s="14"/>
    </row>
    <row r="817" spans="1:16">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51" t="str">
        <f>IF(G817&gt;0,DT!AC817*I817+DT!AD817*J817+DT!AE817*K817+DT!AF817*L817+DT!AG817*M817+DT!AH817*N817,"")</f>
        <v/>
      </c>
      <c r="P817" s="14"/>
    </row>
    <row r="818" spans="1:16">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51" t="str">
        <f>IF(G818&gt;0,DT!AC818*I818+DT!AD818*J818+DT!AE818*K818+DT!AF818*L818+DT!AG818*M818+DT!AH818*N818,"")</f>
        <v/>
      </c>
      <c r="P818" s="14"/>
    </row>
    <row r="819" spans="1:16">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51" t="str">
        <f>IF(G819&gt;0,DT!AC819*I819+DT!AD819*J819+DT!AE819*K819+DT!AF819*L819+DT!AG819*M819+DT!AH819*N819,"")</f>
        <v/>
      </c>
      <c r="P819" s="14"/>
    </row>
    <row r="820" spans="1:16">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51" t="str">
        <f>IF(G820&gt;0,DT!AC820*I820+DT!AD820*J820+DT!AE820*K820+DT!AF820*L820+DT!AG820*M820+DT!AH820*N820,"")</f>
        <v/>
      </c>
      <c r="P820" s="14"/>
    </row>
    <row r="821" spans="1:16">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51" t="str">
        <f>IF(G821&gt;0,DT!AC821*I821+DT!AD821*J821+DT!AE821*K821+DT!AF821*L821+DT!AG821*M821+DT!AH821*N821,"")</f>
        <v/>
      </c>
      <c r="P821" s="14"/>
    </row>
    <row r="822" spans="1:16">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51" t="str">
        <f>IF(G822&gt;0,DT!AC822*I822+DT!AD822*J822+DT!AE822*K822+DT!AF822*L822+DT!AG822*M822+DT!AH822*N822,"")</f>
        <v/>
      </c>
      <c r="P822" s="14"/>
    </row>
    <row r="823" spans="1:16">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51" t="str">
        <f>IF(G823&gt;0,DT!AC823*I823+DT!AD823*J823+DT!AE823*K823+DT!AF823*L823+DT!AG823*M823+DT!AH823*N823,"")</f>
        <v/>
      </c>
      <c r="P823" s="14"/>
    </row>
    <row r="824" spans="1:16">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51" t="str">
        <f>IF(G824&gt;0,DT!AC824*I824+DT!AD824*J824+DT!AE824*K824+DT!AF824*L824+DT!AG824*M824+DT!AH824*N824,"")</f>
        <v/>
      </c>
      <c r="P824" s="14"/>
    </row>
    <row r="825" spans="1:16">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51" t="str">
        <f>IF(G825&gt;0,DT!AC825*I825+DT!AD825*J825+DT!AE825*K825+DT!AF825*L825+DT!AG825*M825+DT!AH825*N825,"")</f>
        <v/>
      </c>
      <c r="P825" s="14"/>
    </row>
    <row r="826" spans="1:16">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51" t="str">
        <f>IF(G826&gt;0,DT!AC826*I826+DT!AD826*J826+DT!AE826*K826+DT!AF826*L826+DT!AG826*M826+DT!AH826*N826,"")</f>
        <v/>
      </c>
      <c r="P826" s="14"/>
    </row>
    <row r="827" spans="1:16">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51" t="str">
        <f>IF(G827&gt;0,DT!AC827*I827+DT!AD827*J827+DT!AE827*K827+DT!AF827*L827+DT!AG827*M827+DT!AH827*N827,"")</f>
        <v/>
      </c>
      <c r="P827" s="14"/>
    </row>
    <row r="828" spans="1:16">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51" t="str">
        <f>IF(G828&gt;0,DT!AC828*I828+DT!AD828*J828+DT!AE828*K828+DT!AF828*L828+DT!AG828*M828+DT!AH828*N828,"")</f>
        <v/>
      </c>
      <c r="P828" s="14"/>
    </row>
    <row r="829" spans="1:16">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51" t="str">
        <f>IF(G829&gt;0,DT!AC829*I829+DT!AD829*J829+DT!AE829*K829+DT!AF829*L829+DT!AG829*M829+DT!AH829*N829,"")</f>
        <v/>
      </c>
      <c r="P829" s="14"/>
    </row>
    <row r="830" spans="1:16">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51" t="str">
        <f>IF(G830&gt;0,DT!AC830*I830+DT!AD830*J830+DT!AE830*K830+DT!AF830*L830+DT!AG830*M830+DT!AH830*N830,"")</f>
        <v/>
      </c>
      <c r="P830" s="14"/>
    </row>
    <row r="831" spans="1:16">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51" t="str">
        <f>IF(G831&gt;0,DT!AC831*I831+DT!AD831*J831+DT!AE831*K831+DT!AF831*L831+DT!AG831*M831+DT!AH831*N831,"")</f>
        <v/>
      </c>
      <c r="P831" s="14"/>
    </row>
    <row r="832" spans="1:16">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51" t="str">
        <f>IF(G832&gt;0,DT!AC832*I832+DT!AD832*J832+DT!AE832*K832+DT!AF832*L832+DT!AG832*M832+DT!AH832*N832,"")</f>
        <v/>
      </c>
      <c r="P832" s="14"/>
    </row>
    <row r="833" spans="1:16">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51" t="str">
        <f>IF(G833&gt;0,DT!AC833*I833+DT!AD833*J833+DT!AE833*K833+DT!AF833*L833+DT!AG833*M833+DT!AH833*N833,"")</f>
        <v/>
      </c>
      <c r="P833" s="14"/>
    </row>
    <row r="834" spans="1:16">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51" t="str">
        <f>IF(G834&gt;0,DT!AC834*I834+DT!AD834*J834+DT!AE834*K834+DT!AF834*L834+DT!AG834*M834+DT!AH834*N834,"")</f>
        <v/>
      </c>
      <c r="P834" s="14"/>
    </row>
    <row r="835" spans="1:16">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51" t="str">
        <f>IF(G835&gt;0,DT!AC835*I835+DT!AD835*J835+DT!AE835*K835+DT!AF835*L835+DT!AG835*M835+DT!AH835*N835,"")</f>
        <v/>
      </c>
      <c r="P835" s="14"/>
    </row>
    <row r="836" spans="1:16">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51" t="str">
        <f>IF(G836&gt;0,DT!AC836*I836+DT!AD836*J836+DT!AE836*K836+DT!AF836*L836+DT!AG836*M836+DT!AH836*N836,"")</f>
        <v/>
      </c>
      <c r="P836" s="14"/>
    </row>
    <row r="837" spans="1:16">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51" t="str">
        <f>IF(G837&gt;0,DT!AC837*I837+DT!AD837*J837+DT!AE837*K837+DT!AF837*L837+DT!AG837*M837+DT!AH837*N837,"")</f>
        <v/>
      </c>
      <c r="P837" s="14"/>
    </row>
    <row r="838" spans="1:16">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51" t="str">
        <f>IF(G838&gt;0,DT!AC838*I838+DT!AD838*J838+DT!AE838*K838+DT!AF838*L838+DT!AG838*M838+DT!AH838*N838,"")</f>
        <v/>
      </c>
      <c r="P838" s="14"/>
    </row>
    <row r="839" spans="1:16">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51" t="str">
        <f>IF(G839&gt;0,DT!AC839*I839+DT!AD839*J839+DT!AE839*K839+DT!AF839*L839+DT!AG839*M839+DT!AH839*N839,"")</f>
        <v/>
      </c>
      <c r="P839" s="14"/>
    </row>
    <row r="840" spans="1:16">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51" t="str">
        <f>IF(G840&gt;0,DT!AC840*I840+DT!AD840*J840+DT!AE840*K840+DT!AF840*L840+DT!AG840*M840+DT!AH840*N840,"")</f>
        <v/>
      </c>
      <c r="P840" s="14"/>
    </row>
    <row r="841" spans="1:16">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51" t="str">
        <f>IF(G841&gt;0,DT!AC841*I841+DT!AD841*J841+DT!AE841*K841+DT!AF841*L841+DT!AG841*M841+DT!AH841*N841,"")</f>
        <v/>
      </c>
      <c r="P841" s="14"/>
    </row>
    <row r="842" spans="1:16">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51" t="str">
        <f>IF(G842&gt;0,DT!AC842*I842+DT!AD842*J842+DT!AE842*K842+DT!AF842*L842+DT!AG842*M842+DT!AH842*N842,"")</f>
        <v/>
      </c>
      <c r="P842" s="14"/>
    </row>
    <row r="843" spans="1:16">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51" t="str">
        <f>IF(G843&gt;0,DT!AC843*I843+DT!AD843*J843+DT!AE843*K843+DT!AF843*L843+DT!AG843*M843+DT!AH843*N843,"")</f>
        <v/>
      </c>
      <c r="P843" s="14"/>
    </row>
    <row r="844" spans="1:16">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51" t="str">
        <f>IF(G844&gt;0,DT!AC844*I844+DT!AD844*J844+DT!AE844*K844+DT!AF844*L844+DT!AG844*M844+DT!AH844*N844,"")</f>
        <v/>
      </c>
      <c r="P844" s="14"/>
    </row>
    <row r="845" spans="1:16">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51" t="str">
        <f>IF(G845&gt;0,DT!AC845*I845+DT!AD845*J845+DT!AE845*K845+DT!AF845*L845+DT!AG845*M845+DT!AH845*N845,"")</f>
        <v/>
      </c>
      <c r="P845" s="14"/>
    </row>
    <row r="846" spans="1:16">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51" t="str">
        <f>IF(G846&gt;0,DT!AC846*I846+DT!AD846*J846+DT!AE846*K846+DT!AF846*L846+DT!AG846*M846+DT!AH846*N846,"")</f>
        <v/>
      </c>
      <c r="P846" s="14"/>
    </row>
    <row r="847" spans="1:16">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51" t="str">
        <f>IF(G847&gt;0,DT!AC847*I847+DT!AD847*J847+DT!AE847*K847+DT!AF847*L847+DT!AG847*M847+DT!AH847*N847,"")</f>
        <v/>
      </c>
      <c r="P847" s="14"/>
    </row>
    <row r="848" spans="1:16">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51" t="str">
        <f>IF(G848&gt;0,DT!AC848*I848+DT!AD848*J848+DT!AE848*K848+DT!AF848*L848+DT!AG848*M848+DT!AH848*N848,"")</f>
        <v/>
      </c>
      <c r="P848" s="14"/>
    </row>
    <row r="849" spans="1:16">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51" t="str">
        <f>IF(G849&gt;0,DT!AC849*I849+DT!AD849*J849+DT!AE849*K849+DT!AF849*L849+DT!AG849*M849+DT!AH849*N849,"")</f>
        <v/>
      </c>
      <c r="P849" s="14"/>
    </row>
    <row r="850" spans="1:16">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51" t="str">
        <f>IF(G850&gt;0,DT!AC850*I850+DT!AD850*J850+DT!AE850*K850+DT!AF850*L850+DT!AG850*M850+DT!AH850*N850,"")</f>
        <v/>
      </c>
      <c r="P850" s="14"/>
    </row>
    <row r="851" spans="1:16">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51" t="str">
        <f>IF(G851&gt;0,DT!AC851*I851+DT!AD851*J851+DT!AE851*K851+DT!AF851*L851+DT!AG851*M851+DT!AH851*N851,"")</f>
        <v/>
      </c>
      <c r="P851" s="14"/>
    </row>
    <row r="852" spans="1:16">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51" t="str">
        <f>IF(G852&gt;0,DT!AC852*I852+DT!AD852*J852+DT!AE852*K852+DT!AF852*L852+DT!AG852*M852+DT!AH852*N852,"")</f>
        <v/>
      </c>
      <c r="P852" s="14"/>
    </row>
    <row r="853" spans="1:16">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51" t="str">
        <f>IF(G853&gt;0,DT!AC853*I853+DT!AD853*J853+DT!AE853*K853+DT!AF853*L853+DT!AG853*M853+DT!AH853*N853,"")</f>
        <v/>
      </c>
      <c r="P853" s="14"/>
    </row>
    <row r="854" spans="1:16">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51" t="str">
        <f>IF(G854&gt;0,DT!AC854*I854+DT!AD854*J854+DT!AE854*K854+DT!AF854*L854+DT!AG854*M854+DT!AH854*N854,"")</f>
        <v/>
      </c>
      <c r="P854" s="14"/>
    </row>
    <row r="855" spans="1:16">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51" t="str">
        <f>IF(G855&gt;0,DT!AC855*I855+DT!AD855*J855+DT!AE855*K855+DT!AF855*L855+DT!AG855*M855+DT!AH855*N855,"")</f>
        <v/>
      </c>
      <c r="P855" s="14"/>
    </row>
    <row r="856" spans="1:16">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51" t="str">
        <f>IF(G856&gt;0,DT!AC856*I856+DT!AD856*J856+DT!AE856*K856+DT!AF856*L856+DT!AG856*M856+DT!AH856*N856,"")</f>
        <v/>
      </c>
      <c r="P856" s="14"/>
    </row>
    <row r="857" spans="1:16">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51" t="str">
        <f>IF(G857&gt;0,DT!AC857*I857+DT!AD857*J857+DT!AE857*K857+DT!AF857*L857+DT!AG857*M857+DT!AH857*N857,"")</f>
        <v/>
      </c>
      <c r="P857" s="14"/>
    </row>
    <row r="858" spans="1:16">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51" t="str">
        <f>IF(G858&gt;0,DT!AC858*I858+DT!AD858*J858+DT!AE858*K858+DT!AF858*L858+DT!AG858*M858+DT!AH858*N858,"")</f>
        <v/>
      </c>
      <c r="P858" s="14"/>
    </row>
    <row r="859" spans="1:16">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51" t="str">
        <f>IF(G859&gt;0,DT!AC859*I859+DT!AD859*J859+DT!AE859*K859+DT!AF859*L859+DT!AG859*M859+DT!AH859*N859,"")</f>
        <v/>
      </c>
      <c r="P859" s="14"/>
    </row>
    <row r="860" spans="1:16">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51" t="str">
        <f>IF(G860&gt;0,DT!AC860*I860+DT!AD860*J860+DT!AE860*K860+DT!AF860*L860+DT!AG860*M860+DT!AH860*N860,"")</f>
        <v/>
      </c>
      <c r="P860" s="14"/>
    </row>
    <row r="861" spans="1:16">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51" t="str">
        <f>IF(G861&gt;0,DT!AC861*I861+DT!AD861*J861+DT!AE861*K861+DT!AF861*L861+DT!AG861*M861+DT!AH861*N861,"")</f>
        <v/>
      </c>
      <c r="P861" s="14"/>
    </row>
    <row r="862" spans="1:16">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51" t="str">
        <f>IF(G862&gt;0,DT!AC862*I862+DT!AD862*J862+DT!AE862*K862+DT!AF862*L862+DT!AG862*M862+DT!AH862*N862,"")</f>
        <v/>
      </c>
      <c r="P862" s="14"/>
    </row>
    <row r="863" spans="1:16">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51" t="str">
        <f>IF(G863&gt;0,DT!AC863*I863+DT!AD863*J863+DT!AE863*K863+DT!AF863*L863+DT!AG863*M863+DT!AH863*N863,"")</f>
        <v/>
      </c>
      <c r="P863" s="14"/>
    </row>
    <row r="864" spans="1:16">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51" t="str">
        <f>IF(G864&gt;0,DT!AC864*I864+DT!AD864*J864+DT!AE864*K864+DT!AF864*L864+DT!AG864*M864+DT!AH864*N864,"")</f>
        <v/>
      </c>
      <c r="P864" s="14"/>
    </row>
    <row r="865" spans="1:16">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51" t="str">
        <f>IF(G865&gt;0,DT!AC865*I865+DT!AD865*J865+DT!AE865*K865+DT!AF865*L865+DT!AG865*M865+DT!AH865*N865,"")</f>
        <v/>
      </c>
      <c r="P865" s="14"/>
    </row>
    <row r="866" spans="1:16">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51" t="str">
        <f>IF(G866&gt;0,DT!AC866*I866+DT!AD866*J866+DT!AE866*K866+DT!AF866*L866+DT!AG866*M866+DT!AH866*N866,"")</f>
        <v/>
      </c>
      <c r="P866" s="14"/>
    </row>
    <row r="867" spans="1:16">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51" t="str">
        <f>IF(G867&gt;0,DT!AC867*I867+DT!AD867*J867+DT!AE867*K867+DT!AF867*L867+DT!AG867*M867+DT!AH867*N867,"")</f>
        <v/>
      </c>
      <c r="P867" s="14"/>
    </row>
    <row r="868" spans="1:16">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51" t="str">
        <f>IF(G868&gt;0,DT!AC868*I868+DT!AD868*J868+DT!AE868*K868+DT!AF868*L868+DT!AG868*M868+DT!AH868*N868,"")</f>
        <v/>
      </c>
      <c r="P868" s="14"/>
    </row>
    <row r="869" spans="1:16">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51" t="str">
        <f>IF(G869&gt;0,DT!AC869*I869+DT!AD869*J869+DT!AE869*K869+DT!AF869*L869+DT!AG869*M869+DT!AH869*N869,"")</f>
        <v/>
      </c>
      <c r="P869" s="14"/>
    </row>
    <row r="870" spans="1:16">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51" t="str">
        <f>IF(G870&gt;0,DT!AC870*I870+DT!AD870*J870+DT!AE870*K870+DT!AF870*L870+DT!AG870*M870+DT!AH870*N870,"")</f>
        <v/>
      </c>
      <c r="P870" s="14"/>
    </row>
    <row r="871" spans="1:16">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51" t="str">
        <f>IF(G871&gt;0,DT!AC871*I871+DT!AD871*J871+DT!AE871*K871+DT!AF871*L871+DT!AG871*M871+DT!AH871*N871,"")</f>
        <v/>
      </c>
      <c r="P871" s="14"/>
    </row>
    <row r="872" spans="1:16">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51" t="str">
        <f>IF(G872&gt;0,DT!AC872*I872+DT!AD872*J872+DT!AE872*K872+DT!AF872*L872+DT!AG872*M872+DT!AH872*N872,"")</f>
        <v/>
      </c>
      <c r="P872" s="14"/>
    </row>
    <row r="873" spans="1:16">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51" t="str">
        <f>IF(G873&gt;0,DT!AC873*I873+DT!AD873*J873+DT!AE873*K873+DT!AF873*L873+DT!AG873*M873+DT!AH873*N873,"")</f>
        <v/>
      </c>
      <c r="P873" s="14"/>
    </row>
    <row r="874" spans="1:16">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51" t="str">
        <f>IF(G874&gt;0,DT!AC874*I874+DT!AD874*J874+DT!AE874*K874+DT!AF874*L874+DT!AG874*M874+DT!AH874*N874,"")</f>
        <v/>
      </c>
      <c r="P874" s="14"/>
    </row>
    <row r="875" spans="1:16">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51" t="str">
        <f>IF(G875&gt;0,DT!AC875*I875+DT!AD875*J875+DT!AE875*K875+DT!AF875*L875+DT!AG875*M875+DT!AH875*N875,"")</f>
        <v/>
      </c>
      <c r="P875" s="14"/>
    </row>
    <row r="876" spans="1:16">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51" t="str">
        <f>IF(G876&gt;0,DT!AC876*I876+DT!AD876*J876+DT!AE876*K876+DT!AF876*L876+DT!AG876*M876+DT!AH876*N876,"")</f>
        <v/>
      </c>
      <c r="P876" s="14"/>
    </row>
    <row r="877" spans="1:16">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51" t="str">
        <f>IF(G877&gt;0,DT!AC877*I877+DT!AD877*J877+DT!AE877*K877+DT!AF877*L877+DT!AG877*M877+DT!AH877*N877,"")</f>
        <v/>
      </c>
      <c r="P877" s="14"/>
    </row>
    <row r="878" spans="1:16">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51" t="str">
        <f>IF(G878&gt;0,DT!AC878*I878+DT!AD878*J878+DT!AE878*K878+DT!AF878*L878+DT!AG878*M878+DT!AH878*N878,"")</f>
        <v/>
      </c>
      <c r="P878" s="14"/>
    </row>
    <row r="879" spans="1:16">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51" t="str">
        <f>IF(G879&gt;0,DT!AC879*I879+DT!AD879*J879+DT!AE879*K879+DT!AF879*L879+DT!AG879*M879+DT!AH879*N879,"")</f>
        <v/>
      </c>
      <c r="P879" s="14"/>
    </row>
    <row r="880" spans="1:16">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51" t="str">
        <f>IF(G880&gt;0,DT!AC880*I880+DT!AD880*J880+DT!AE880*K880+DT!AF880*L880+DT!AG880*M880+DT!AH880*N880,"")</f>
        <v/>
      </c>
      <c r="P880" s="14"/>
    </row>
    <row r="881" spans="1:16">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51" t="str">
        <f>IF(G881&gt;0,DT!AC881*I881+DT!AD881*J881+DT!AE881*K881+DT!AF881*L881+DT!AG881*M881+DT!AH881*N881,"")</f>
        <v/>
      </c>
      <c r="P881" s="14"/>
    </row>
    <row r="882" spans="1:16">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51" t="str">
        <f>IF(G882&gt;0,DT!AC882*I882+DT!AD882*J882+DT!AE882*K882+DT!AF882*L882+DT!AG882*M882+DT!AH882*N882,"")</f>
        <v/>
      </c>
      <c r="P882" s="14"/>
    </row>
    <row r="883" spans="1:16">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51" t="str">
        <f>IF(G883&gt;0,DT!AC883*I883+DT!AD883*J883+DT!AE883*K883+DT!AF883*L883+DT!AG883*M883+DT!AH883*N883,"")</f>
        <v/>
      </c>
      <c r="P883" s="14"/>
    </row>
    <row r="884" spans="1:16">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51" t="str">
        <f>IF(G884&gt;0,DT!AC884*I884+DT!AD884*J884+DT!AE884*K884+DT!AF884*L884+DT!AG884*M884+DT!AH884*N884,"")</f>
        <v/>
      </c>
      <c r="P884" s="14"/>
    </row>
    <row r="885" spans="1:16">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51" t="str">
        <f>IF(G885&gt;0,DT!AC885*I885+DT!AD885*J885+DT!AE885*K885+DT!AF885*L885+DT!AG885*M885+DT!AH885*N885,"")</f>
        <v/>
      </c>
      <c r="P885" s="14"/>
    </row>
    <row r="886" spans="1:16">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51" t="str">
        <f>IF(G886&gt;0,DT!AC886*I886+DT!AD886*J886+DT!AE886*K886+DT!AF886*L886+DT!AG886*M886+DT!AH886*N886,"")</f>
        <v/>
      </c>
      <c r="P886" s="14"/>
    </row>
    <row r="887" spans="1:16">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51" t="str">
        <f>IF(G887&gt;0,DT!AC887*I887+DT!AD887*J887+DT!AE887*K887+DT!AF887*L887+DT!AG887*M887+DT!AH887*N887,"")</f>
        <v/>
      </c>
      <c r="P887" s="14"/>
    </row>
    <row r="888" spans="1:16">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51" t="str">
        <f>IF(G888&gt;0,DT!AC888*I888+DT!AD888*J888+DT!AE888*K888+DT!AF888*L888+DT!AG888*M888+DT!AH888*N888,"")</f>
        <v/>
      </c>
      <c r="P888" s="14"/>
    </row>
    <row r="889" spans="1:16">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51" t="str">
        <f>IF(G889&gt;0,DT!AC889*I889+DT!AD889*J889+DT!AE889*K889+DT!AF889*L889+DT!AG889*M889+DT!AH889*N889,"")</f>
        <v/>
      </c>
      <c r="P889" s="14"/>
    </row>
    <row r="890" spans="1:16">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51" t="str">
        <f>IF(G890&gt;0,DT!AC890*I890+DT!AD890*J890+DT!AE890*K890+DT!AF890*L890+DT!AG890*M890+DT!AH890*N890,"")</f>
        <v/>
      </c>
      <c r="P890" s="14"/>
    </row>
    <row r="891" spans="1:16">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51" t="str">
        <f>IF(G891&gt;0,DT!AC891*I891+DT!AD891*J891+DT!AE891*K891+DT!AF891*L891+DT!AG891*M891+DT!AH891*N891,"")</f>
        <v/>
      </c>
      <c r="P891" s="14"/>
    </row>
    <row r="892" spans="1:16">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51" t="str">
        <f>IF(G892&gt;0,DT!AC892*I892+DT!AD892*J892+DT!AE892*K892+DT!AF892*L892+DT!AG892*M892+DT!AH892*N892,"")</f>
        <v/>
      </c>
      <c r="P892" s="14"/>
    </row>
    <row r="893" spans="1:16">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51" t="str">
        <f>IF(G893&gt;0,DT!AC893*I893+DT!AD893*J893+DT!AE893*K893+DT!AF893*L893+DT!AG893*M893+DT!AH893*N893,"")</f>
        <v/>
      </c>
      <c r="P893" s="14"/>
    </row>
    <row r="894" spans="1:16">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51" t="str">
        <f>IF(G894&gt;0,DT!AC894*I894+DT!AD894*J894+DT!AE894*K894+DT!AF894*L894+DT!AG894*M894+DT!AH894*N894,"")</f>
        <v/>
      </c>
      <c r="P894" s="14"/>
    </row>
    <row r="895" spans="1:16">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51" t="str">
        <f>IF(G895&gt;0,DT!AC895*I895+DT!AD895*J895+DT!AE895*K895+DT!AF895*L895+DT!AG895*M895+DT!AH895*N895,"")</f>
        <v/>
      </c>
      <c r="P895" s="14"/>
    </row>
    <row r="896" spans="1:16">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51" t="str">
        <f>IF(G896&gt;0,DT!AC896*I896+DT!AD896*J896+DT!AE896*K896+DT!AF896*L896+DT!AG896*M896+DT!AH896*N896,"")</f>
        <v/>
      </c>
      <c r="P896" s="14"/>
    </row>
    <row r="897" spans="1:16">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51" t="str">
        <f>IF(G897&gt;0,DT!AC897*I897+DT!AD897*J897+DT!AE897*K897+DT!AF897*L897+DT!AG897*M897+DT!AH897*N897,"")</f>
        <v/>
      </c>
      <c r="P897" s="14"/>
    </row>
    <row r="898" spans="1:16">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51" t="str">
        <f>IF(G898&gt;0,DT!AC898*I898+DT!AD898*J898+DT!AE898*K898+DT!AF898*L898+DT!AG898*M898+DT!AH898*N898,"")</f>
        <v/>
      </c>
      <c r="P898" s="14"/>
    </row>
    <row r="899" spans="1:16">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51" t="str">
        <f>IF(G899&gt;0,DT!AC899*I899+DT!AD899*J899+DT!AE899*K899+DT!AF899*L899+DT!AG899*M899+DT!AH899*N899,"")</f>
        <v/>
      </c>
      <c r="P899" s="14"/>
    </row>
    <row r="900" spans="1:16">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51" t="str">
        <f>IF(G900&gt;0,DT!AC900*I900+DT!AD900*J900+DT!AE900*K900+DT!AF900*L900+DT!AG900*M900+DT!AH900*N900,"")</f>
        <v/>
      </c>
      <c r="P900" s="14"/>
    </row>
    <row r="901" spans="1:16">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51" t="str">
        <f>IF(G901&gt;0,DT!AC901*I901+DT!AD901*J901+DT!AE901*K901+DT!AF901*L901+DT!AG901*M901+DT!AH901*N901,"")</f>
        <v/>
      </c>
      <c r="P901" s="14"/>
    </row>
    <row r="902" spans="1:16">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51" t="str">
        <f>IF(G902&gt;0,DT!AC902*I902+DT!AD902*J902+DT!AE902*K902+DT!AF902*L902+DT!AG902*M902+DT!AH902*N902,"")</f>
        <v/>
      </c>
      <c r="P902" s="14"/>
    </row>
    <row r="903" spans="1:16">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51" t="str">
        <f>IF(G903&gt;0,DT!AC903*I903+DT!AD903*J903+DT!AE903*K903+DT!AF903*L903+DT!AG903*M903+DT!AH903*N903,"")</f>
        <v/>
      </c>
      <c r="P903" s="14"/>
    </row>
    <row r="904" spans="1:16">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51" t="str">
        <f>IF(G904&gt;0,DT!AC904*I904+DT!AD904*J904+DT!AE904*K904+DT!AF904*L904+DT!AG904*M904+DT!AH904*N904,"")</f>
        <v/>
      </c>
      <c r="P904" s="14"/>
    </row>
    <row r="905" spans="1:16">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51" t="str">
        <f>IF(G905&gt;0,DT!AC905*I905+DT!AD905*J905+DT!AE905*K905+DT!AF905*L905+DT!AG905*M905+DT!AH905*N905,"")</f>
        <v/>
      </c>
      <c r="P905" s="14"/>
    </row>
    <row r="906" spans="1:16">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51" t="str">
        <f>IF(G906&gt;0,DT!AC906*I906+DT!AD906*J906+DT!AE906*K906+DT!AF906*L906+DT!AG906*M906+DT!AH906*N906,"")</f>
        <v/>
      </c>
      <c r="P906" s="14"/>
    </row>
    <row r="907" spans="1:16">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51" t="str">
        <f>IF(G907&gt;0,DT!AC907*I907+DT!AD907*J907+DT!AE907*K907+DT!AF907*L907+DT!AG907*M907+DT!AH907*N907,"")</f>
        <v/>
      </c>
      <c r="P907" s="14"/>
    </row>
    <row r="908" spans="1:16">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51" t="str">
        <f>IF(G908&gt;0,DT!AC908*I908+DT!AD908*J908+DT!AE908*K908+DT!AF908*L908+DT!AG908*M908+DT!AH908*N908,"")</f>
        <v/>
      </c>
      <c r="P908" s="14"/>
    </row>
    <row r="909" spans="1:16">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51" t="str">
        <f>IF(G909&gt;0,DT!AC909*I909+DT!AD909*J909+DT!AE909*K909+DT!AF909*L909+DT!AG909*M909+DT!AH909*N909,"")</f>
        <v/>
      </c>
      <c r="P909" s="14"/>
    </row>
    <row r="910" spans="1:16">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51" t="str">
        <f>IF(G910&gt;0,DT!AC910*I910+DT!AD910*J910+DT!AE910*K910+DT!AF910*L910+DT!AG910*M910+DT!AH910*N910,"")</f>
        <v/>
      </c>
      <c r="P910" s="14"/>
    </row>
    <row r="911" spans="1:16">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51" t="str">
        <f>IF(G911&gt;0,DT!AC911*I911+DT!AD911*J911+DT!AE911*K911+DT!AF911*L911+DT!AG911*M911+DT!AH911*N911,"")</f>
        <v/>
      </c>
      <c r="P911" s="14"/>
    </row>
    <row r="912" spans="1:16">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51" t="str">
        <f>IF(G912&gt;0,DT!AC912*I912+DT!AD912*J912+DT!AE912*K912+DT!AF912*L912+DT!AG912*M912+DT!AH912*N912,"")</f>
        <v/>
      </c>
      <c r="P912" s="14"/>
    </row>
    <row r="913" spans="1:16">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51" t="str">
        <f>IF(G913&gt;0,DT!AC913*I913+DT!AD913*J913+DT!AE913*K913+DT!AF913*L913+DT!AG913*M913+DT!AH913*N913,"")</f>
        <v/>
      </c>
      <c r="P913" s="14"/>
    </row>
    <row r="914" spans="1:16">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51" t="str">
        <f>IF(G914&gt;0,DT!AC914*I914+DT!AD914*J914+DT!AE914*K914+DT!AF914*L914+DT!AG914*M914+DT!AH914*N914,"")</f>
        <v/>
      </c>
      <c r="P914" s="14"/>
    </row>
    <row r="915" spans="1:16">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51" t="str">
        <f>IF(G915&gt;0,DT!AC915*I915+DT!AD915*J915+DT!AE915*K915+DT!AF915*L915+DT!AG915*M915+DT!AH915*N915,"")</f>
        <v/>
      </c>
      <c r="P915" s="14"/>
    </row>
    <row r="916" spans="1:16">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51" t="str">
        <f>IF(G916&gt;0,DT!AC916*I916+DT!AD916*J916+DT!AE916*K916+DT!AF916*L916+DT!AG916*M916+DT!AH916*N916,"")</f>
        <v/>
      </c>
      <c r="P916" s="14"/>
    </row>
    <row r="917" spans="1:16">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51" t="str">
        <f>IF(G917&gt;0,DT!AC917*I917+DT!AD917*J917+DT!AE917*K917+DT!AF917*L917+DT!AG917*M917+DT!AH917*N917,"")</f>
        <v/>
      </c>
      <c r="P917" s="14"/>
    </row>
    <row r="918" spans="1:16">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51" t="str">
        <f>IF(G918&gt;0,DT!AC918*I918+DT!AD918*J918+DT!AE918*K918+DT!AF918*L918+DT!AG918*M918+DT!AH918*N918,"")</f>
        <v/>
      </c>
      <c r="P918" s="14"/>
    </row>
    <row r="919" spans="1:16">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51" t="str">
        <f>IF(G919&gt;0,DT!AC919*I919+DT!AD919*J919+DT!AE919*K919+DT!AF919*L919+DT!AG919*M919+DT!AH919*N919,"")</f>
        <v/>
      </c>
      <c r="P919" s="14"/>
    </row>
    <row r="920" spans="1:16">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51" t="str">
        <f>IF(G920&gt;0,DT!AC920*I920+DT!AD920*J920+DT!AE920*K920+DT!AF920*L920+DT!AG920*M920+DT!AH920*N920,"")</f>
        <v/>
      </c>
      <c r="P920" s="14"/>
    </row>
    <row r="921" spans="1:16">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51" t="str">
        <f>IF(G921&gt;0,DT!AC921*I921+DT!AD921*J921+DT!AE921*K921+DT!AF921*L921+DT!AG921*M921+DT!AH921*N921,"")</f>
        <v/>
      </c>
      <c r="P921" s="14"/>
    </row>
    <row r="922" spans="1:16">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51" t="str">
        <f>IF(G922&gt;0,DT!AC922*I922+DT!AD922*J922+DT!AE922*K922+DT!AF922*L922+DT!AG922*M922+DT!AH922*N922,"")</f>
        <v/>
      </c>
      <c r="P922" s="14"/>
    </row>
    <row r="923" spans="1:16">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51" t="str">
        <f>IF(G923&gt;0,DT!AC923*I923+DT!AD923*J923+DT!AE923*K923+DT!AF923*L923+DT!AG923*M923+DT!AH923*N923,"")</f>
        <v/>
      </c>
      <c r="P923" s="14"/>
    </row>
    <row r="924" spans="1:16">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51" t="str">
        <f>IF(G924&gt;0,DT!AC924*I924+DT!AD924*J924+DT!AE924*K924+DT!AF924*L924+DT!AG924*M924+DT!AH924*N924,"")</f>
        <v/>
      </c>
      <c r="P924" s="14"/>
    </row>
    <row r="925" spans="1:16">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51" t="str">
        <f>IF(G925&gt;0,DT!AC925*I925+DT!AD925*J925+DT!AE925*K925+DT!AF925*L925+DT!AG925*M925+DT!AH925*N925,"")</f>
        <v/>
      </c>
      <c r="P925" s="14"/>
    </row>
    <row r="926" spans="1:16">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51" t="str">
        <f>IF(G926&gt;0,DT!AC926*I926+DT!AD926*J926+DT!AE926*K926+DT!AF926*L926+DT!AG926*M926+DT!AH926*N926,"")</f>
        <v/>
      </c>
      <c r="P926" s="14"/>
    </row>
    <row r="927" spans="1:16">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51" t="str">
        <f>IF(G927&gt;0,DT!AC927*I927+DT!AD927*J927+DT!AE927*K927+DT!AF927*L927+DT!AG927*M927+DT!AH927*N927,"")</f>
        <v/>
      </c>
      <c r="P927" s="14"/>
    </row>
    <row r="928" spans="1:16">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51" t="str">
        <f>IF(G928&gt;0,DT!AC928*I928+DT!AD928*J928+DT!AE928*K928+DT!AF928*L928+DT!AG928*M928+DT!AH928*N928,"")</f>
        <v/>
      </c>
      <c r="P928" s="14"/>
    </row>
    <row r="929" spans="1:16">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51" t="str">
        <f>IF(G929&gt;0,DT!AC929*I929+DT!AD929*J929+DT!AE929*K929+DT!AF929*L929+DT!AG929*M929+DT!AH929*N929,"")</f>
        <v/>
      </c>
      <c r="P929" s="14"/>
    </row>
    <row r="930" spans="1:16">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51" t="str">
        <f>IF(G930&gt;0,DT!AC930*I930+DT!AD930*J930+DT!AE930*K930+DT!AF930*L930+DT!AG930*M930+DT!AH930*N930,"")</f>
        <v/>
      </c>
      <c r="P930" s="14"/>
    </row>
    <row r="931" spans="1:16">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51" t="str">
        <f>IF(G931&gt;0,DT!AC931*I931+DT!AD931*J931+DT!AE931*K931+DT!AF931*L931+DT!AG931*M931+DT!AH931*N931,"")</f>
        <v/>
      </c>
      <c r="P931" s="14"/>
    </row>
    <row r="932" spans="1:16">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51" t="str">
        <f>IF(G932&gt;0,DT!AC932*I932+DT!AD932*J932+DT!AE932*K932+DT!AF932*L932+DT!AG932*M932+DT!AH932*N932,"")</f>
        <v/>
      </c>
      <c r="P932" s="14"/>
    </row>
    <row r="933" spans="1:16">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51" t="str">
        <f>IF(G933&gt;0,DT!AC933*I933+DT!AD933*J933+DT!AE933*K933+DT!AF933*L933+DT!AG933*M933+DT!AH933*N933,"")</f>
        <v/>
      </c>
      <c r="P933" s="14"/>
    </row>
    <row r="934" spans="1:16">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51" t="str">
        <f>IF(G934&gt;0,DT!AC934*I934+DT!AD934*J934+DT!AE934*K934+DT!AF934*L934+DT!AG934*M934+DT!AH934*N934,"")</f>
        <v/>
      </c>
      <c r="P934" s="14"/>
    </row>
    <row r="935" spans="1:16">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51" t="str">
        <f>IF(G935&gt;0,DT!AC935*I935+DT!AD935*J935+DT!AE935*K935+DT!AF935*L935+DT!AG935*M935+DT!AH935*N935,"")</f>
        <v/>
      </c>
      <c r="P935" s="14"/>
    </row>
    <row r="936" spans="1:16">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51" t="str">
        <f>IF(G936&gt;0,DT!AC936*I936+DT!AD936*J936+DT!AE936*K936+DT!AF936*L936+DT!AG936*M936+DT!AH936*N936,"")</f>
        <v/>
      </c>
      <c r="P936" s="14"/>
    </row>
    <row r="937" spans="1:16">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51" t="str">
        <f>IF(G937&gt;0,DT!AC937*I937+DT!AD937*J937+DT!AE937*K937+DT!AF937*L937+DT!AG937*M937+DT!AH937*N937,"")</f>
        <v/>
      </c>
      <c r="P937" s="14"/>
    </row>
    <row r="938" spans="1:16">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51" t="str">
        <f>IF(G938&gt;0,DT!AC938*I938+DT!AD938*J938+DT!AE938*K938+DT!AF938*L938+DT!AG938*M938+DT!AH938*N938,"")</f>
        <v/>
      </c>
      <c r="P938" s="14"/>
    </row>
    <row r="939" spans="1:16">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51" t="str">
        <f>IF(G939&gt;0,DT!AC939*I939+DT!AD939*J939+DT!AE939*K939+DT!AF939*L939+DT!AG939*M939+DT!AH939*N939,"")</f>
        <v/>
      </c>
      <c r="P939" s="14"/>
    </row>
    <row r="940" spans="1:16">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51" t="str">
        <f>IF(G940&gt;0,DT!AC940*I940+DT!AD940*J940+DT!AE940*K940+DT!AF940*L940+DT!AG940*M940+DT!AH940*N940,"")</f>
        <v/>
      </c>
      <c r="P940" s="14"/>
    </row>
    <row r="941" spans="1:16">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51" t="str">
        <f>IF(G941&gt;0,DT!AC941*I941+DT!AD941*J941+DT!AE941*K941+DT!AF941*L941+DT!AG941*M941+DT!AH941*N941,"")</f>
        <v/>
      </c>
      <c r="P941" s="14"/>
    </row>
    <row r="942" spans="1:16">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51" t="str">
        <f>IF(G942&gt;0,DT!AC942*I942+DT!AD942*J942+DT!AE942*K942+DT!AF942*L942+DT!AG942*M942+DT!AH942*N942,"")</f>
        <v/>
      </c>
      <c r="P942" s="14"/>
    </row>
    <row r="943" spans="1:16">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51" t="str">
        <f>IF(G943&gt;0,DT!AC943*I943+DT!AD943*J943+DT!AE943*K943+DT!AF943*L943+DT!AG943*M943+DT!AH943*N943,"")</f>
        <v/>
      </c>
      <c r="P943" s="14"/>
    </row>
    <row r="944" spans="1:16">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51" t="str">
        <f>IF(G944&gt;0,DT!AC944*I944+DT!AD944*J944+DT!AE944*K944+DT!AF944*L944+DT!AG944*M944+DT!AH944*N944,"")</f>
        <v/>
      </c>
      <c r="P944" s="14"/>
    </row>
    <row r="945" spans="1:16">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51" t="str">
        <f>IF(G945&gt;0,DT!AC945*I945+DT!AD945*J945+DT!AE945*K945+DT!AF945*L945+DT!AG945*M945+DT!AH945*N945,"")</f>
        <v/>
      </c>
      <c r="P945" s="14"/>
    </row>
    <row r="946" spans="1:16">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51" t="str">
        <f>IF(G946&gt;0,DT!AC946*I946+DT!AD946*J946+DT!AE946*K946+DT!AF946*L946+DT!AG946*M946+DT!AH946*N946,"")</f>
        <v/>
      </c>
      <c r="P946" s="14"/>
    </row>
    <row r="947" spans="1:16">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51" t="str">
        <f>IF(G947&gt;0,DT!AC947*I947+DT!AD947*J947+DT!AE947*K947+DT!AF947*L947+DT!AG947*M947+DT!AH947*N947,"")</f>
        <v/>
      </c>
      <c r="P947" s="14"/>
    </row>
    <row r="948" spans="1:16">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51" t="str">
        <f>IF(G948&gt;0,DT!AC948*I948+DT!AD948*J948+DT!AE948*K948+DT!AF948*L948+DT!AG948*M948+DT!AH948*N948,"")</f>
        <v/>
      </c>
      <c r="P948" s="14"/>
    </row>
    <row r="949" spans="1:16">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51" t="str">
        <f>IF(G949&gt;0,DT!AC949*I949+DT!AD949*J949+DT!AE949*K949+DT!AF949*L949+DT!AG949*M949+DT!AH949*N949,"")</f>
        <v/>
      </c>
      <c r="P949" s="14"/>
    </row>
    <row r="950" spans="1:16">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51" t="str">
        <f>IF(G950&gt;0,DT!AC950*I950+DT!AD950*J950+DT!AE950*K950+DT!AF950*L950+DT!AG950*M950+DT!AH950*N950,"")</f>
        <v/>
      </c>
      <c r="P950" s="14"/>
    </row>
    <row r="951" spans="1:16">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51" t="str">
        <f>IF(G951&gt;0,DT!AC951*I951+DT!AD951*J951+DT!AE951*K951+DT!AF951*L951+DT!AG951*M951+DT!AH951*N951,"")</f>
        <v/>
      </c>
      <c r="P951" s="14"/>
    </row>
    <row r="952" spans="1:16">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51" t="str">
        <f>IF(G952&gt;0,DT!AC952*I952+DT!AD952*J952+DT!AE952*K952+DT!AF952*L952+DT!AG952*M952+DT!AH952*N952,"")</f>
        <v/>
      </c>
      <c r="P952" s="14"/>
    </row>
    <row r="953" spans="1:16">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51" t="str">
        <f>IF(G953&gt;0,DT!AC953*I953+DT!AD953*J953+DT!AE953*K953+DT!AF953*L953+DT!AG953*M953+DT!AH953*N953,"")</f>
        <v/>
      </c>
      <c r="P953" s="14"/>
    </row>
    <row r="954" spans="1:16">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51" t="str">
        <f>IF(G954&gt;0,DT!AC954*I954+DT!AD954*J954+DT!AE954*K954+DT!AF954*L954+DT!AG954*M954+DT!AH954*N954,"")</f>
        <v/>
      </c>
      <c r="P954" s="14"/>
    </row>
    <row r="955" spans="1:16">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51" t="str">
        <f>IF(G955&gt;0,DT!AC955*I955+DT!AD955*J955+DT!AE955*K955+DT!AF955*L955+DT!AG955*M955+DT!AH955*N955,"")</f>
        <v/>
      </c>
      <c r="P955" s="14"/>
    </row>
    <row r="956" spans="1:16">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51" t="str">
        <f>IF(G956&gt;0,DT!AC956*I956+DT!AD956*J956+DT!AE956*K956+DT!AF956*L956+DT!AG956*M956+DT!AH956*N956,"")</f>
        <v/>
      </c>
      <c r="P956" s="14"/>
    </row>
    <row r="957" spans="1:16">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51" t="str">
        <f>IF(G957&gt;0,DT!AC957*I957+DT!AD957*J957+DT!AE957*K957+DT!AF957*L957+DT!AG957*M957+DT!AH957*N957,"")</f>
        <v/>
      </c>
      <c r="P957" s="14"/>
    </row>
    <row r="958" spans="1:16">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51" t="str">
        <f>IF(G958&gt;0,DT!AC958*I958+DT!AD958*J958+DT!AE958*K958+DT!AF958*L958+DT!AG958*M958+DT!AH958*N958,"")</f>
        <v/>
      </c>
      <c r="P958" s="14"/>
    </row>
    <row r="959" spans="1:16">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51" t="str">
        <f>IF(G959&gt;0,DT!AC959*I959+DT!AD959*J959+DT!AE959*K959+DT!AF959*L959+DT!AG959*M959+DT!AH959*N959,"")</f>
        <v/>
      </c>
      <c r="P959" s="14"/>
    </row>
    <row r="960" spans="1:16">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51" t="str">
        <f>IF(G960&gt;0,DT!AC960*I960+DT!AD960*J960+DT!AE960*K960+DT!AF960*L960+DT!AG960*M960+DT!AH960*N960,"")</f>
        <v/>
      </c>
      <c r="P960" s="14"/>
    </row>
    <row r="961" spans="1:16">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51" t="str">
        <f>IF(G961&gt;0,DT!AC961*I961+DT!AD961*J961+DT!AE961*K961+DT!AF961*L961+DT!AG961*M961+DT!AH961*N961,"")</f>
        <v/>
      </c>
      <c r="P961" s="14"/>
    </row>
    <row r="962" spans="1:16">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51" t="str">
        <f>IF(G962&gt;0,DT!AC962*I962+DT!AD962*J962+DT!AE962*K962+DT!AF962*L962+DT!AG962*M962+DT!AH962*N962,"")</f>
        <v/>
      </c>
      <c r="P962" s="14"/>
    </row>
    <row r="963" spans="1:16">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51" t="str">
        <f>IF(G963&gt;0,DT!AC963*I963+DT!AD963*J963+DT!AE963*K963+DT!AF963*L963+DT!AG963*M963+DT!AH963*N963,"")</f>
        <v/>
      </c>
      <c r="P963" s="14"/>
    </row>
    <row r="964" spans="1:16">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51" t="str">
        <f>IF(G964&gt;0,DT!AC964*I964+DT!AD964*J964+DT!AE964*K964+DT!AF964*L964+DT!AG964*M964+DT!AH964*N964,"")</f>
        <v/>
      </c>
      <c r="P964" s="14"/>
    </row>
    <row r="965" spans="1:16">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51" t="str">
        <f>IF(G965&gt;0,DT!AC965*I965+DT!AD965*J965+DT!AE965*K965+DT!AF965*L965+DT!AG965*M965+DT!AH965*N965,"")</f>
        <v/>
      </c>
      <c r="P965" s="14"/>
    </row>
    <row r="966" spans="1:16">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51" t="str">
        <f>IF(G966&gt;0,DT!AC966*I966+DT!AD966*J966+DT!AE966*K966+DT!AF966*L966+DT!AG966*M966+DT!AH966*N966,"")</f>
        <v/>
      </c>
      <c r="P966" s="14"/>
    </row>
    <row r="967" spans="1:16">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51" t="str">
        <f>IF(G967&gt;0,DT!AC967*I967+DT!AD967*J967+DT!AE967*K967+DT!AF967*L967+DT!AG967*M967+DT!AH967*N967,"")</f>
        <v/>
      </c>
      <c r="P967" s="14"/>
    </row>
    <row r="968" spans="1:16">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51" t="str">
        <f>IF(G968&gt;0,DT!AC968*I968+DT!AD968*J968+DT!AE968*K968+DT!AF968*L968+DT!AG968*M968+DT!AH968*N968,"")</f>
        <v/>
      </c>
      <c r="P968" s="14"/>
    </row>
    <row r="969" spans="1:16">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51" t="str">
        <f>IF(G969&gt;0,DT!AC969*I969+DT!AD969*J969+DT!AE969*K969+DT!AF969*L969+DT!AG969*M969+DT!AH969*N969,"")</f>
        <v/>
      </c>
      <c r="P969" s="14"/>
    </row>
    <row r="970" spans="1:16">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51" t="str">
        <f>IF(G970&gt;0,DT!AC970*I970+DT!AD970*J970+DT!AE970*K970+DT!AF970*L970+DT!AG970*M970+DT!AH970*N970,"")</f>
        <v/>
      </c>
      <c r="P970" s="14"/>
    </row>
    <row r="971" spans="1:16">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51" t="str">
        <f>IF(G971&gt;0,DT!AC971*I971+DT!AD971*J971+DT!AE971*K971+DT!AF971*L971+DT!AG971*M971+DT!AH971*N971,"")</f>
        <v/>
      </c>
      <c r="P971" s="14"/>
    </row>
    <row r="972" spans="1:16">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51" t="str">
        <f>IF(G972&gt;0,DT!AC972*I972+DT!AD972*J972+DT!AE972*K972+DT!AF972*L972+DT!AG972*M972+DT!AH972*N972,"")</f>
        <v/>
      </c>
      <c r="P972" s="14"/>
    </row>
    <row r="973" spans="1:16">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51" t="str">
        <f>IF(G973&gt;0,DT!AC973*I973+DT!AD973*J973+DT!AE973*K973+DT!AF973*L973+DT!AG973*M973+DT!AH973*N973,"")</f>
        <v/>
      </c>
      <c r="P973" s="14"/>
    </row>
    <row r="974" spans="1:16">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51" t="str">
        <f>IF(G974&gt;0,DT!AC974*I974+DT!AD974*J974+DT!AE974*K974+DT!AF974*L974+DT!AG974*M974+DT!AH974*N974,"")</f>
        <v/>
      </c>
      <c r="P974" s="14"/>
    </row>
    <row r="975" spans="1:16">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51" t="str">
        <f>IF(G975&gt;0,DT!AC975*I975+DT!AD975*J975+DT!AE975*K975+DT!AF975*L975+DT!AG975*M975+DT!AH975*N975,"")</f>
        <v/>
      </c>
      <c r="P975" s="14"/>
    </row>
    <row r="976" spans="1:16">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51" t="str">
        <f>IF(G976&gt;0,DT!AC976*I976+DT!AD976*J976+DT!AE976*K976+DT!AF976*L976+DT!AG976*M976+DT!AH976*N976,"")</f>
        <v/>
      </c>
      <c r="P976" s="14"/>
    </row>
    <row r="977" spans="1:16">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51" t="str">
        <f>IF(G977&gt;0,DT!AC977*I977+DT!AD977*J977+DT!AE977*K977+DT!AF977*L977+DT!AG977*M977+DT!AH977*N977,"")</f>
        <v/>
      </c>
      <c r="P977" s="14"/>
    </row>
    <row r="978" spans="1:16">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51" t="str">
        <f>IF(G978&gt;0,DT!AC978*I978+DT!AD978*J978+DT!AE978*K978+DT!AF978*L978+DT!AG978*M978+DT!AH978*N978,"")</f>
        <v/>
      </c>
      <c r="P978" s="14"/>
    </row>
    <row r="979" spans="1:16">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51" t="str">
        <f>IF(G979&gt;0,DT!AC979*I979+DT!AD979*J979+DT!AE979*K979+DT!AF979*L979+DT!AG979*M979+DT!AH979*N979,"")</f>
        <v/>
      </c>
      <c r="P979" s="14"/>
    </row>
    <row r="980" spans="1:16">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51" t="str">
        <f>IF(G980&gt;0,DT!AC980*I980+DT!AD980*J980+DT!AE980*K980+DT!AF980*L980+DT!AG980*M980+DT!AH980*N980,"")</f>
        <v/>
      </c>
      <c r="P980" s="14"/>
    </row>
    <row r="981" spans="1:16">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51" t="str">
        <f>IF(G981&gt;0,DT!AC981*I981+DT!AD981*J981+DT!AE981*K981+DT!AF981*L981+DT!AG981*M981+DT!AH981*N981,"")</f>
        <v/>
      </c>
      <c r="P981" s="14"/>
    </row>
    <row r="982" spans="1:16">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51" t="str">
        <f>IF(G982&gt;0,DT!AC982*I982+DT!AD982*J982+DT!AE982*K982+DT!AF982*L982+DT!AG982*M982+DT!AH982*N982,"")</f>
        <v/>
      </c>
      <c r="P982" s="14"/>
    </row>
    <row r="983" spans="1:16">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51" t="str">
        <f>IF(G983&gt;0,DT!AC983*I983+DT!AD983*J983+DT!AE983*K983+DT!AF983*L983+DT!AG983*M983+DT!AH983*N983,"")</f>
        <v/>
      </c>
      <c r="P983" s="14"/>
    </row>
    <row r="984" spans="1:16">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51" t="str">
        <f>IF(G984&gt;0,DT!AC984*I984+DT!AD984*J984+DT!AE984*K984+DT!AF984*L984+DT!AG984*M984+DT!AH984*N984,"")</f>
        <v/>
      </c>
      <c r="P984" s="14"/>
    </row>
    <row r="985" spans="1:16">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51" t="str">
        <f>IF(G985&gt;0,DT!AC985*I985+DT!AD985*J985+DT!AE985*K985+DT!AF985*L985+DT!AG985*M985+DT!AH985*N985,"")</f>
        <v/>
      </c>
      <c r="P985" s="14"/>
    </row>
    <row r="986" spans="1:16">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51" t="str">
        <f>IF(G986&gt;0,DT!AC986*I986+DT!AD986*J986+DT!AE986*K986+DT!AF986*L986+DT!AG986*M986+DT!AH986*N986,"")</f>
        <v/>
      </c>
      <c r="P986" s="14"/>
    </row>
    <row r="987" spans="1:16">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51" t="str">
        <f>IF(G987&gt;0,DT!AC987*I987+DT!AD987*J987+DT!AE987*K987+DT!AF987*L987+DT!AG987*M987+DT!AH987*N987,"")</f>
        <v/>
      </c>
      <c r="P987" s="14"/>
    </row>
    <row r="988" spans="1:16">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51" t="str">
        <f>IF(G988&gt;0,DT!AC988*I988+DT!AD988*J988+DT!AE988*K988+DT!AF988*L988+DT!AG988*M988+DT!AH988*N988,"")</f>
        <v/>
      </c>
      <c r="P988" s="14"/>
    </row>
    <row r="989" spans="1:16">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51" t="str">
        <f>IF(G989&gt;0,DT!AC989*I989+DT!AD989*J989+DT!AE989*K989+DT!AF989*L989+DT!AG989*M989+DT!AH989*N989,"")</f>
        <v/>
      </c>
      <c r="P989" s="14"/>
    </row>
    <row r="990" spans="1:16">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51" t="str">
        <f>IF(G990&gt;0,DT!AC990*I990+DT!AD990*J990+DT!AE990*K990+DT!AF990*L990+DT!AG990*M990+DT!AH990*N990,"")</f>
        <v/>
      </c>
      <c r="P990" s="14"/>
    </row>
    <row r="991" spans="1:16">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51" t="str">
        <f>IF(G991&gt;0,DT!AC991*I991+DT!AD991*J991+DT!AE991*K991+DT!AF991*L991+DT!AG991*M991+DT!AH991*N991,"")</f>
        <v/>
      </c>
      <c r="P991" s="14"/>
    </row>
    <row r="992" spans="1:16">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51" t="str">
        <f>IF(G992&gt;0,DT!AC992*I992+DT!AD992*J992+DT!AE992*K992+DT!AF992*L992+DT!AG992*M992+DT!AH992*N992,"")</f>
        <v/>
      </c>
      <c r="P992" s="14"/>
    </row>
    <row r="993" spans="1:16">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51" t="str">
        <f>IF(G993&gt;0,DT!AC993*I993+DT!AD993*J993+DT!AE993*K993+DT!AF993*L993+DT!AG993*M993+DT!AH993*N993,"")</f>
        <v/>
      </c>
      <c r="P993" s="14"/>
    </row>
    <row r="994" spans="1:16">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51" t="str">
        <f>IF(G994&gt;0,DT!AC994*I994+DT!AD994*J994+DT!AE994*K994+DT!AF994*L994+DT!AG994*M994+DT!AH994*N994,"")</f>
        <v/>
      </c>
      <c r="P994" s="14"/>
    </row>
    <row r="995" spans="1:16">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51" t="str">
        <f>IF(G995&gt;0,DT!AC995*I995+DT!AD995*J995+DT!AE995*K995+DT!AF995*L995+DT!AG995*M995+DT!AH995*N995,"")</f>
        <v/>
      </c>
      <c r="P995" s="14"/>
    </row>
    <row r="996" spans="1:16">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51" t="str">
        <f>IF(G996&gt;0,DT!AC996*I996+DT!AD996*J996+DT!AE996*K996+DT!AF996*L996+DT!AG996*M996+DT!AH996*N996,"")</f>
        <v/>
      </c>
      <c r="P996" s="14"/>
    </row>
    <row r="997" spans="1:16">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51" t="str">
        <f>IF(G997&gt;0,DT!AC997*I997+DT!AD997*J997+DT!AE997*K997+DT!AF997*L997+DT!AG997*M997+DT!AH997*N997,"")</f>
        <v/>
      </c>
      <c r="P997" s="14"/>
    </row>
    <row r="998" spans="1:16">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51" t="str">
        <f>IF(G998&gt;0,DT!AC998*I998+DT!AD998*J998+DT!AE998*K998+DT!AF998*L998+DT!AG998*M998+DT!AH998*N998,"")</f>
        <v/>
      </c>
      <c r="P998" s="14"/>
    </row>
    <row r="999" spans="1:16">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51" t="str">
        <f>IF(G999&gt;0,DT!AC999*I999+DT!AD999*J999+DT!AE999*K999+DT!AF999*L999+DT!AG999*M999+DT!AH999*N999,"")</f>
        <v/>
      </c>
      <c r="P999" s="14"/>
    </row>
    <row r="1000" spans="1:16">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51" t="str">
        <f>IF(G1000&gt;0,DT!AC1000*I1000+DT!AD1000*J1000+DT!AE1000*K1000+DT!AF1000*L1000+DT!AG1000*M1000+DT!AH1000*N1000,"")</f>
        <v/>
      </c>
      <c r="P1000" s="14"/>
    </row>
    <row r="1001" spans="1:16">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51" t="str">
        <f>IF(G1001&gt;0,DT!AC1001*I1001+DT!AD1001*J1001+DT!AE1001*K1001+DT!AF1001*L1001+DT!AG1001*M1001+DT!AH1001*N1001,"")</f>
        <v/>
      </c>
      <c r="P1001" s="14"/>
    </row>
    <row r="1002" spans="1:16">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51" t="str">
        <f>IF(G1002&gt;0,DT!AC1002*I1002+DT!AD1002*J1002+DT!AE1002*K1002+DT!AF1002*L1002+DT!AG1002*M1002+DT!AH1002*N1002,"")</f>
        <v/>
      </c>
      <c r="P1002" s="14"/>
    </row>
    <row r="1003" spans="1:16">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51" t="str">
        <f>IF(G1003&gt;0,DT!AC1003*I1003+DT!AD1003*J1003+DT!AE1003*K1003+DT!AF1003*L1003+DT!AG1003*M1003+DT!AH1003*N1003,"")</f>
        <v/>
      </c>
      <c r="P1003" s="14"/>
    </row>
    <row r="1004" spans="1:16">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51" t="str">
        <f>IF(G1004&gt;0,DT!AC1004*I1004+DT!AD1004*J1004+DT!AE1004*K1004+DT!AF1004*L1004+DT!AG1004*M1004+DT!AH1004*N1004,"")</f>
        <v/>
      </c>
      <c r="P1004" s="14"/>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workbookViewId="0">
      <selection activeCell="BG39" sqref="BG39"/>
    </sheetView>
  </sheetViews>
  <sheetFormatPr baseColWidth="10"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5" t="s">
        <v>50</v>
      </c>
      <c r="BD1" s="25" t="s">
        <v>51</v>
      </c>
      <c r="BE1" s="26" t="s">
        <v>52</v>
      </c>
      <c r="BF1" s="26" t="s">
        <v>1</v>
      </c>
      <c r="BG1" s="25"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5" t="s">
        <v>49</v>
      </c>
      <c r="BC3" s="25" t="s">
        <v>50</v>
      </c>
      <c r="BD3" s="25" t="s">
        <v>51</v>
      </c>
      <c r="BE3" s="26" t="s">
        <v>52</v>
      </c>
      <c r="BF3" s="26" t="s">
        <v>1</v>
      </c>
      <c r="BG3" s="25"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1" t="s">
        <v>417</v>
      </c>
      <c r="BC4" s="31" t="s">
        <v>418</v>
      </c>
      <c r="BD4" s="31" t="s">
        <v>419</v>
      </c>
      <c r="BE4" s="31" t="s">
        <v>420</v>
      </c>
      <c r="BF4" s="31" t="s">
        <v>421</v>
      </c>
      <c r="BG4" s="31"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1" t="s">
        <v>474</v>
      </c>
      <c r="BC5" s="31" t="s">
        <v>475</v>
      </c>
      <c r="BD5" s="31" t="s">
        <v>476</v>
      </c>
      <c r="BE5" s="31" t="s">
        <v>477</v>
      </c>
      <c r="BF5" s="31" t="s">
        <v>478</v>
      </c>
      <c r="BG5" s="31"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5" t="s">
        <v>360</v>
      </c>
      <c r="BC6" s="25" t="s">
        <v>361</v>
      </c>
      <c r="BD6" s="25" t="s">
        <v>362</v>
      </c>
      <c r="BE6" s="25" t="s">
        <v>363</v>
      </c>
      <c r="BF6" s="25" t="s">
        <v>364</v>
      </c>
      <c r="BG6" s="25" t="s">
        <v>365</v>
      </c>
      <c r="BH6" t="s">
        <v>805</v>
      </c>
      <c r="BI6" t="s">
        <v>815</v>
      </c>
    </row>
    <row r="7" spans="1:61">
      <c r="A7" t="s">
        <v>246</v>
      </c>
      <c r="B7" t="s">
        <v>1360</v>
      </c>
      <c r="C7" s="45" t="s">
        <v>497</v>
      </c>
      <c r="D7" t="s">
        <v>480</v>
      </c>
      <c r="E7" t="s">
        <v>481</v>
      </c>
      <c r="F7" t="s">
        <v>1201</v>
      </c>
      <c r="G7" t="s">
        <v>1202</v>
      </c>
      <c r="H7" t="s">
        <v>1214</v>
      </c>
      <c r="I7" t="s">
        <v>1215</v>
      </c>
      <c r="J7" s="45"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5" t="s">
        <v>514</v>
      </c>
      <c r="BC7" s="25" t="s">
        <v>515</v>
      </c>
      <c r="BD7" s="25" t="s">
        <v>516</v>
      </c>
      <c r="BE7" s="26" t="s">
        <v>517</v>
      </c>
      <c r="BF7" s="26" t="s">
        <v>1</v>
      </c>
      <c r="BG7" s="25"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5" t="s">
        <v>566</v>
      </c>
      <c r="BC8" s="25" t="s">
        <v>567</v>
      </c>
      <c r="BD8" s="25" t="s">
        <v>568</v>
      </c>
      <c r="BE8" s="26" t="s">
        <v>569</v>
      </c>
      <c r="BF8" s="26" t="s">
        <v>570</v>
      </c>
      <c r="BG8" s="25"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5" t="s">
        <v>794</v>
      </c>
      <c r="BC9" s="25" t="s">
        <v>795</v>
      </c>
      <c r="BD9" s="25" t="s">
        <v>796</v>
      </c>
      <c r="BE9" s="26" t="s">
        <v>797</v>
      </c>
      <c r="BF9" s="26" t="s">
        <v>798</v>
      </c>
      <c r="BG9" s="25"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3" t="s">
        <v>302</v>
      </c>
      <c r="BC10" s="31" t="s">
        <v>303</v>
      </c>
      <c r="BD10" s="23" t="s">
        <v>304</v>
      </c>
      <c r="BE10" s="24" t="s">
        <v>305</v>
      </c>
      <c r="BF10" s="24" t="s">
        <v>306</v>
      </c>
      <c r="BG10" s="32"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3" t="s">
        <v>788</v>
      </c>
      <c r="BC11" s="23" t="s">
        <v>789</v>
      </c>
      <c r="BD11" s="23" t="s">
        <v>790</v>
      </c>
      <c r="BE11" s="24" t="s">
        <v>791</v>
      </c>
      <c r="BF11" s="24" t="s">
        <v>792</v>
      </c>
      <c r="BG11" s="23"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1" t="s">
        <v>625</v>
      </c>
      <c r="BC12" s="31" t="s">
        <v>626</v>
      </c>
      <c r="BD12" s="31" t="s">
        <v>627</v>
      </c>
      <c r="BE12" s="31" t="s">
        <v>628</v>
      </c>
      <c r="BF12" s="31" t="s">
        <v>629</v>
      </c>
      <c r="BG12" s="31"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5" t="s">
        <v>731</v>
      </c>
      <c r="BC13" s="25" t="s">
        <v>732</v>
      </c>
      <c r="BD13" s="25" t="s">
        <v>733</v>
      </c>
      <c r="BE13" s="26" t="s">
        <v>734</v>
      </c>
      <c r="BF13" s="26" t="s">
        <v>735</v>
      </c>
      <c r="BG13" s="25" t="s">
        <v>736</v>
      </c>
      <c r="BH13" t="s">
        <v>804</v>
      </c>
      <c r="BI13" t="s">
        <v>819</v>
      </c>
    </row>
    <row r="14" spans="1:61">
      <c r="A14" s="45" t="s">
        <v>842</v>
      </c>
      <c r="B14" s="48" t="s">
        <v>843</v>
      </c>
      <c r="C14" s="48" t="s">
        <v>844</v>
      </c>
      <c r="D14" s="48" t="s">
        <v>845</v>
      </c>
      <c r="E14" s="48" t="s">
        <v>846</v>
      </c>
      <c r="F14" s="48" t="s">
        <v>847</v>
      </c>
      <c r="G14" s="48" t="s">
        <v>848</v>
      </c>
      <c r="H14" s="48" t="s">
        <v>849</v>
      </c>
      <c r="I14" s="48" t="s">
        <v>850</v>
      </c>
      <c r="J14" s="48" t="s">
        <v>851</v>
      </c>
      <c r="K14" s="48" t="s">
        <v>852</v>
      </c>
      <c r="L14" s="48" t="s">
        <v>853</v>
      </c>
      <c r="M14" s="48" t="s">
        <v>854</v>
      </c>
      <c r="N14" s="48" t="s">
        <v>855</v>
      </c>
      <c r="O14" s="48" t="s">
        <v>856</v>
      </c>
      <c r="P14" s="48" t="s">
        <v>857</v>
      </c>
      <c r="Q14" s="48" t="s">
        <v>858</v>
      </c>
      <c r="R14" s="48" t="s">
        <v>859</v>
      </c>
      <c r="S14" s="48" t="s">
        <v>860</v>
      </c>
      <c r="T14" s="48" t="s">
        <v>861</v>
      </c>
      <c r="U14" s="48" t="s">
        <v>862</v>
      </c>
      <c r="V14" s="48" t="s">
        <v>863</v>
      </c>
      <c r="W14" s="48" t="s">
        <v>864</v>
      </c>
      <c r="X14" s="48" t="s">
        <v>865</v>
      </c>
      <c r="Y14" s="48" t="s">
        <v>866</v>
      </c>
      <c r="Z14" s="48" t="s">
        <v>867</v>
      </c>
      <c r="AA14" s="48" t="s">
        <v>868</v>
      </c>
      <c r="AB14" s="48" t="s">
        <v>869</v>
      </c>
      <c r="AC14" s="48" t="s">
        <v>870</v>
      </c>
      <c r="AD14" s="48" t="s">
        <v>848</v>
      </c>
      <c r="AE14" s="48" t="s">
        <v>871</v>
      </c>
      <c r="AF14" s="48" t="s">
        <v>872</v>
      </c>
      <c r="AG14" s="48" t="s">
        <v>873</v>
      </c>
      <c r="AH14" s="48" t="s">
        <v>874</v>
      </c>
      <c r="AI14" s="48" t="s">
        <v>875</v>
      </c>
      <c r="AJ14" s="48" t="s">
        <v>876</v>
      </c>
      <c r="AK14" s="48" t="s">
        <v>877</v>
      </c>
      <c r="AL14" s="48" t="s">
        <v>878</v>
      </c>
      <c r="AM14" s="48" t="s">
        <v>879</v>
      </c>
      <c r="AN14" s="48" t="s">
        <v>880</v>
      </c>
      <c r="AO14" s="48" t="s">
        <v>881</v>
      </c>
      <c r="AP14" s="48" t="s">
        <v>882</v>
      </c>
      <c r="AQ14" s="48" t="s">
        <v>883</v>
      </c>
      <c r="AR14" s="48" t="s">
        <v>884</v>
      </c>
      <c r="AS14" s="48" t="s">
        <v>885</v>
      </c>
      <c r="AT14" s="48" t="s">
        <v>886</v>
      </c>
      <c r="AU14" s="48" t="s">
        <v>887</v>
      </c>
      <c r="AV14" s="48" t="s">
        <v>888</v>
      </c>
      <c r="AW14" s="48" t="s">
        <v>889</v>
      </c>
      <c r="AX14" s="48" t="s">
        <v>890</v>
      </c>
      <c r="AY14" s="48" t="s">
        <v>891</v>
      </c>
      <c r="AZ14" s="48" t="s">
        <v>862</v>
      </c>
      <c r="BA14" s="48" t="s">
        <v>871</v>
      </c>
      <c r="BB14" s="45" t="s">
        <v>892</v>
      </c>
      <c r="BC14" s="45" t="s">
        <v>893</v>
      </c>
      <c r="BD14" s="45" t="s">
        <v>894</v>
      </c>
      <c r="BE14" s="45" t="s">
        <v>895</v>
      </c>
      <c r="BF14" s="45" t="s">
        <v>896</v>
      </c>
      <c r="BG14" s="45" t="s">
        <v>897</v>
      </c>
      <c r="BH14" s="45" t="s">
        <v>898</v>
      </c>
      <c r="BI14" s="45" t="s">
        <v>899</v>
      </c>
    </row>
    <row r="15" spans="1:61">
      <c r="A15" t="s">
        <v>952</v>
      </c>
      <c r="B15" s="48" t="s">
        <v>900</v>
      </c>
      <c r="C15" s="48" t="s">
        <v>901</v>
      </c>
      <c r="D15" s="48" t="s">
        <v>902</v>
      </c>
      <c r="E15" s="48" t="s">
        <v>903</v>
      </c>
      <c r="F15" s="48" t="s">
        <v>904</v>
      </c>
      <c r="G15" s="48" t="s">
        <v>905</v>
      </c>
      <c r="H15" s="48" t="s">
        <v>906</v>
      </c>
      <c r="I15" s="48" t="s">
        <v>907</v>
      </c>
      <c r="J15" s="48" t="s">
        <v>908</v>
      </c>
      <c r="K15" s="48" t="s">
        <v>909</v>
      </c>
      <c r="L15" s="48" t="s">
        <v>910</v>
      </c>
      <c r="M15" s="48" t="s">
        <v>911</v>
      </c>
      <c r="N15" s="48" t="s">
        <v>912</v>
      </c>
      <c r="O15" s="48" t="s">
        <v>913</v>
      </c>
      <c r="P15" s="48" t="s">
        <v>914</v>
      </c>
      <c r="Q15" s="48" t="s">
        <v>915</v>
      </c>
      <c r="R15" s="48" t="s">
        <v>916</v>
      </c>
      <c r="S15" s="48" t="s">
        <v>917</v>
      </c>
      <c r="T15" s="48" t="s">
        <v>918</v>
      </c>
      <c r="U15" s="48" t="s">
        <v>919</v>
      </c>
      <c r="V15" s="48" t="s">
        <v>920</v>
      </c>
      <c r="W15" s="48" t="s">
        <v>921</v>
      </c>
      <c r="X15" s="48" t="s">
        <v>922</v>
      </c>
      <c r="Y15" s="48" t="s">
        <v>923</v>
      </c>
      <c r="Z15" s="48" t="s">
        <v>924</v>
      </c>
      <c r="AA15" s="48" t="s">
        <v>925</v>
      </c>
      <c r="AB15" s="48" t="s">
        <v>926</v>
      </c>
      <c r="AC15" s="48" t="s">
        <v>927</v>
      </c>
      <c r="AD15" s="48" t="s">
        <v>928</v>
      </c>
      <c r="AE15" s="48" t="s">
        <v>929</v>
      </c>
      <c r="AF15" s="48" t="s">
        <v>930</v>
      </c>
      <c r="AG15" s="48" t="s">
        <v>931</v>
      </c>
      <c r="AH15" s="48" t="s">
        <v>932</v>
      </c>
      <c r="AI15" s="48" t="s">
        <v>933</v>
      </c>
      <c r="AJ15" s="48" t="s">
        <v>934</v>
      </c>
      <c r="AK15" s="48" t="s">
        <v>935</v>
      </c>
      <c r="AL15" s="48" t="s">
        <v>936</v>
      </c>
      <c r="AM15" s="48" t="s">
        <v>937</v>
      </c>
      <c r="AN15" s="48" t="s">
        <v>938</v>
      </c>
      <c r="AO15" s="48" t="s">
        <v>939</v>
      </c>
      <c r="AP15" s="48" t="s">
        <v>940</v>
      </c>
      <c r="AQ15" s="48" t="s">
        <v>941</v>
      </c>
      <c r="AR15" s="48" t="s">
        <v>942</v>
      </c>
      <c r="AS15" s="48" t="s">
        <v>943</v>
      </c>
      <c r="AT15" s="48" t="s">
        <v>944</v>
      </c>
      <c r="AU15" s="48" t="s">
        <v>945</v>
      </c>
      <c r="AV15" s="48" t="s">
        <v>946</v>
      </c>
      <c r="AW15" s="48" t="s">
        <v>947</v>
      </c>
      <c r="AX15" s="48" t="s">
        <v>948</v>
      </c>
      <c r="AY15" s="48" t="s">
        <v>949</v>
      </c>
      <c r="AZ15" s="48" t="s">
        <v>950</v>
      </c>
      <c r="BA15" s="48" t="s">
        <v>951</v>
      </c>
      <c r="BB15" s="49" t="s">
        <v>953</v>
      </c>
      <c r="BC15" s="46" t="s">
        <v>955</v>
      </c>
      <c r="BD15" s="46" t="s">
        <v>954</v>
      </c>
      <c r="BE15" s="47" t="s">
        <v>956</v>
      </c>
      <c r="BF15" s="47" t="s">
        <v>957</v>
      </c>
      <c r="BG15" s="46" t="s">
        <v>958</v>
      </c>
      <c r="BH15" s="45" t="s">
        <v>959</v>
      </c>
      <c r="BI15" s="45" t="s">
        <v>960</v>
      </c>
    </row>
    <row r="16" spans="1:61">
      <c r="A16" t="s">
        <v>961</v>
      </c>
      <c r="B16" s="48" t="s">
        <v>970</v>
      </c>
      <c r="C16" s="48" t="s">
        <v>971</v>
      </c>
      <c r="D16" s="48" t="s">
        <v>972</v>
      </c>
      <c r="E16" s="48" t="s">
        <v>973</v>
      </c>
      <c r="F16" s="48" t="s">
        <v>974</v>
      </c>
      <c r="G16" s="48" t="s">
        <v>975</v>
      </c>
      <c r="H16" s="48" t="s">
        <v>976</v>
      </c>
      <c r="I16" s="48" t="s">
        <v>977</v>
      </c>
      <c r="J16" s="48" t="s">
        <v>978</v>
      </c>
      <c r="K16" s="48" t="s">
        <v>979</v>
      </c>
      <c r="L16" s="48" t="s">
        <v>975</v>
      </c>
      <c r="M16" s="48" t="s">
        <v>980</v>
      </c>
      <c r="N16" s="48" t="s">
        <v>981</v>
      </c>
      <c r="O16" s="48" t="s">
        <v>982</v>
      </c>
      <c r="P16" s="48" t="s">
        <v>983</v>
      </c>
      <c r="Q16" s="48" t="s">
        <v>984</v>
      </c>
      <c r="R16" s="48" t="s">
        <v>985</v>
      </c>
      <c r="S16" s="48" t="s">
        <v>986</v>
      </c>
      <c r="T16" s="48" t="s">
        <v>987</v>
      </c>
      <c r="U16" s="48" t="s">
        <v>988</v>
      </c>
      <c r="V16" s="48" t="s">
        <v>989</v>
      </c>
      <c r="W16" s="48" t="s">
        <v>990</v>
      </c>
      <c r="X16" s="48" t="s">
        <v>991</v>
      </c>
      <c r="Y16" s="48" t="s">
        <v>992</v>
      </c>
      <c r="Z16" s="48" t="s">
        <v>993</v>
      </c>
      <c r="AA16" s="48" t="s">
        <v>994</v>
      </c>
      <c r="AB16" s="48" t="s">
        <v>995</v>
      </c>
      <c r="AC16" s="48" t="s">
        <v>996</v>
      </c>
      <c r="AD16" s="48" t="s">
        <v>997</v>
      </c>
      <c r="AE16" s="48" t="s">
        <v>998</v>
      </c>
      <c r="AF16" s="48" t="s">
        <v>999</v>
      </c>
      <c r="AG16" s="48" t="s">
        <v>1000</v>
      </c>
      <c r="AH16" s="48" t="s">
        <v>1001</v>
      </c>
      <c r="AI16" s="48" t="s">
        <v>1002</v>
      </c>
      <c r="AJ16" s="48" t="s">
        <v>1003</v>
      </c>
      <c r="AK16" s="48" t="s">
        <v>1004</v>
      </c>
      <c r="AL16" s="48" t="s">
        <v>1005</v>
      </c>
      <c r="AM16" s="48" t="s">
        <v>1006</v>
      </c>
      <c r="AN16" s="48" t="s">
        <v>1007</v>
      </c>
      <c r="AO16" s="48" t="s">
        <v>1008</v>
      </c>
      <c r="AP16" s="48" t="s">
        <v>1009</v>
      </c>
      <c r="AQ16" s="48" t="s">
        <v>1010</v>
      </c>
      <c r="AR16" s="48" t="s">
        <v>1011</v>
      </c>
      <c r="AS16" s="48" t="s">
        <v>1012</v>
      </c>
      <c r="AT16" s="48" t="s">
        <v>1013</v>
      </c>
      <c r="AU16" s="48" t="s">
        <v>1014</v>
      </c>
      <c r="AV16" s="48" t="s">
        <v>1015</v>
      </c>
      <c r="AW16" s="48" t="s">
        <v>1016</v>
      </c>
      <c r="AX16" s="48" t="s">
        <v>1017</v>
      </c>
      <c r="AY16" s="48" t="s">
        <v>1018</v>
      </c>
      <c r="AZ16" s="48" t="s">
        <v>1019</v>
      </c>
      <c r="BA16" s="48" t="s">
        <v>1020</v>
      </c>
      <c r="BB16" s="23" t="s">
        <v>964</v>
      </c>
      <c r="BC16" t="s">
        <v>968</v>
      </c>
      <c r="BD16" s="24" t="s">
        <v>967</v>
      </c>
      <c r="BE16" t="s">
        <v>969</v>
      </c>
      <c r="BF16" t="s">
        <v>966</v>
      </c>
      <c r="BG16" t="s">
        <v>965</v>
      </c>
      <c r="BH16" t="s">
        <v>963</v>
      </c>
      <c r="BI16" t="s">
        <v>962</v>
      </c>
    </row>
    <row r="17" spans="1:61">
      <c r="A17" t="s">
        <v>1073</v>
      </c>
      <c r="B17" s="48" t="s">
        <v>1021</v>
      </c>
      <c r="C17" s="48" t="s">
        <v>1022</v>
      </c>
      <c r="D17" s="48" t="s">
        <v>1023</v>
      </c>
      <c r="E17" s="48" t="s">
        <v>1024</v>
      </c>
      <c r="F17" s="48" t="s">
        <v>1025</v>
      </c>
      <c r="G17" s="48" t="s">
        <v>1026</v>
      </c>
      <c r="H17" s="48" t="s">
        <v>1027</v>
      </c>
      <c r="I17" s="48" t="s">
        <v>1028</v>
      </c>
      <c r="J17" s="48" t="s">
        <v>1029</v>
      </c>
      <c r="K17" s="48" t="s">
        <v>1030</v>
      </c>
      <c r="L17" s="48" t="s">
        <v>1031</v>
      </c>
      <c r="M17" s="48" t="s">
        <v>1032</v>
      </c>
      <c r="N17" s="48" t="s">
        <v>1033</v>
      </c>
      <c r="O17" s="48" t="s">
        <v>1034</v>
      </c>
      <c r="P17" s="48" t="s">
        <v>1035</v>
      </c>
      <c r="Q17" s="48" t="s">
        <v>1036</v>
      </c>
      <c r="R17" s="48" t="s">
        <v>1037</v>
      </c>
      <c r="S17" s="48" t="s">
        <v>1038</v>
      </c>
      <c r="T17" s="48" t="s">
        <v>1039</v>
      </c>
      <c r="U17" s="48" t="s">
        <v>1040</v>
      </c>
      <c r="V17" s="48" t="s">
        <v>1041</v>
      </c>
      <c r="W17" s="48" t="s">
        <v>1042</v>
      </c>
      <c r="X17" s="48" t="s">
        <v>1043</v>
      </c>
      <c r="Y17" s="48" t="s">
        <v>1044</v>
      </c>
      <c r="Z17" s="48" t="s">
        <v>1045</v>
      </c>
      <c r="AA17" s="48" t="s">
        <v>1046</v>
      </c>
      <c r="AB17" s="48" t="s">
        <v>1047</v>
      </c>
      <c r="AC17" s="48" t="s">
        <v>1048</v>
      </c>
      <c r="AD17" s="48" t="s">
        <v>1049</v>
      </c>
      <c r="AE17" s="48" t="s">
        <v>1050</v>
      </c>
      <c r="AF17" s="48" t="s">
        <v>1051</v>
      </c>
      <c r="AG17" s="48" t="s">
        <v>1052</v>
      </c>
      <c r="AH17" s="48" t="s">
        <v>1053</v>
      </c>
      <c r="AI17" s="48" t="s">
        <v>1054</v>
      </c>
      <c r="AJ17" s="48" t="s">
        <v>1055</v>
      </c>
      <c r="AK17" s="48" t="s">
        <v>1056</v>
      </c>
      <c r="AL17" s="48" t="s">
        <v>1057</v>
      </c>
      <c r="AM17" s="48" t="s">
        <v>1058</v>
      </c>
      <c r="AN17" s="48" t="s">
        <v>1059</v>
      </c>
      <c r="AO17" s="48" t="s">
        <v>1060</v>
      </c>
      <c r="AP17" s="48" t="s">
        <v>1061</v>
      </c>
      <c r="AQ17" s="48" t="s">
        <v>1062</v>
      </c>
      <c r="AR17" s="48" t="s">
        <v>1063</v>
      </c>
      <c r="AS17" s="48" t="s">
        <v>1064</v>
      </c>
      <c r="AT17" s="48" t="s">
        <v>1065</v>
      </c>
      <c r="AU17" s="48" t="s">
        <v>1066</v>
      </c>
      <c r="AV17" s="48" t="s">
        <v>1067</v>
      </c>
      <c r="AW17" s="48" t="s">
        <v>1068</v>
      </c>
      <c r="AX17" s="48" t="s">
        <v>1069</v>
      </c>
      <c r="AY17" s="48" t="s">
        <v>1070</v>
      </c>
      <c r="AZ17" s="48" t="s">
        <v>1071</v>
      </c>
      <c r="BA17" s="48" t="s">
        <v>1072</v>
      </c>
      <c r="BB17" s="48" t="s">
        <v>1074</v>
      </c>
      <c r="BC17" t="s">
        <v>1075</v>
      </c>
      <c r="BD17" s="24" t="s">
        <v>1076</v>
      </c>
      <c r="BE17" t="s">
        <v>1077</v>
      </c>
      <c r="BF17" t="s">
        <v>1078</v>
      </c>
      <c r="BG17" t="s">
        <v>1079</v>
      </c>
      <c r="BH17" t="s">
        <v>1080</v>
      </c>
      <c r="BI17" t="s">
        <v>1081</v>
      </c>
    </row>
    <row r="18" spans="1:61">
      <c r="A18" t="s">
        <v>1082</v>
      </c>
      <c r="B18" s="48" t="s">
        <v>1083</v>
      </c>
      <c r="C18" s="48" t="s">
        <v>1084</v>
      </c>
      <c r="D18" s="48" t="s">
        <v>1085</v>
      </c>
      <c r="E18" s="48" t="s">
        <v>1086</v>
      </c>
      <c r="F18" s="48" t="s">
        <v>1087</v>
      </c>
      <c r="G18" s="48" t="s">
        <v>1088</v>
      </c>
      <c r="H18" s="48" t="s">
        <v>1089</v>
      </c>
      <c r="I18" s="48" t="s">
        <v>1090</v>
      </c>
      <c r="J18" s="48" t="s">
        <v>1091</v>
      </c>
      <c r="K18" s="48" t="s">
        <v>1092</v>
      </c>
      <c r="L18" s="48" t="s">
        <v>1088</v>
      </c>
      <c r="M18" s="48" t="s">
        <v>1093</v>
      </c>
      <c r="N18" s="48" t="s">
        <v>1094</v>
      </c>
      <c r="O18" s="48" t="s">
        <v>1095</v>
      </c>
      <c r="P18" s="48" t="s">
        <v>1096</v>
      </c>
      <c r="Q18" s="48" t="s">
        <v>1097</v>
      </c>
      <c r="R18" s="48" t="s">
        <v>1098</v>
      </c>
      <c r="S18" s="48" t="s">
        <v>1099</v>
      </c>
      <c r="T18" s="48" t="s">
        <v>1100</v>
      </c>
      <c r="U18" s="48" t="s">
        <v>1101</v>
      </c>
      <c r="V18" s="48" t="s">
        <v>1102</v>
      </c>
      <c r="W18" s="48" t="s">
        <v>1103</v>
      </c>
      <c r="X18" s="48" t="s">
        <v>1104</v>
      </c>
      <c r="Y18" s="48" t="s">
        <v>1105</v>
      </c>
      <c r="Z18" s="48" t="s">
        <v>1106</v>
      </c>
      <c r="AA18" s="48" t="s">
        <v>1107</v>
      </c>
      <c r="AB18" s="48" t="s">
        <v>1108</v>
      </c>
      <c r="AC18" s="48" t="s">
        <v>1084</v>
      </c>
      <c r="AD18" s="48" t="s">
        <v>1109</v>
      </c>
      <c r="AE18" s="48" t="s">
        <v>1110</v>
      </c>
      <c r="AF18" s="48" t="s">
        <v>1111</v>
      </c>
      <c r="AG18" s="48" t="s">
        <v>1112</v>
      </c>
      <c r="AH18" s="48" t="s">
        <v>1113</v>
      </c>
      <c r="AI18" s="48" t="s">
        <v>1114</v>
      </c>
      <c r="AJ18" s="48" t="s">
        <v>1115</v>
      </c>
      <c r="AK18" s="48" t="s">
        <v>1116</v>
      </c>
      <c r="AL18" s="48" t="s">
        <v>1117</v>
      </c>
      <c r="AM18" s="48" t="s">
        <v>1118</v>
      </c>
      <c r="AN18" s="48" t="s">
        <v>1119</v>
      </c>
      <c r="AO18" s="48" t="s">
        <v>1120</v>
      </c>
      <c r="AP18" s="48" t="s">
        <v>1121</v>
      </c>
      <c r="AQ18" s="48" t="s">
        <v>1122</v>
      </c>
      <c r="AR18" s="48" t="s">
        <v>1123</v>
      </c>
      <c r="AS18" s="48" t="s">
        <v>1124</v>
      </c>
      <c r="AT18" s="48" t="s">
        <v>1125</v>
      </c>
      <c r="AU18" s="48" t="s">
        <v>1126</v>
      </c>
      <c r="AV18" s="48" t="s">
        <v>1127</v>
      </c>
      <c r="AW18" s="48" t="s">
        <v>1128</v>
      </c>
      <c r="AX18" s="48" t="s">
        <v>1129</v>
      </c>
      <c r="AY18" s="48" t="s">
        <v>1130</v>
      </c>
      <c r="AZ18" s="48" t="s">
        <v>1131</v>
      </c>
      <c r="BA18" s="48" t="s">
        <v>1132</v>
      </c>
      <c r="BB18" t="s">
        <v>1133</v>
      </c>
      <c r="BC18" t="s">
        <v>1134</v>
      </c>
      <c r="BD18" t="s">
        <v>1135</v>
      </c>
      <c r="BE18" t="s">
        <v>1136</v>
      </c>
      <c r="BF18" t="s">
        <v>1138</v>
      </c>
      <c r="BG18" t="s">
        <v>1137</v>
      </c>
      <c r="BH18" t="s">
        <v>1139</v>
      </c>
      <c r="BI18" t="s">
        <v>1140</v>
      </c>
    </row>
    <row r="19" spans="1:61">
      <c r="A19" t="s">
        <v>1141</v>
      </c>
      <c r="B19" s="48" t="s">
        <v>1142</v>
      </c>
      <c r="C19" s="48" t="s">
        <v>1143</v>
      </c>
      <c r="D19" s="48" t="s">
        <v>1144</v>
      </c>
      <c r="E19" s="48" t="s">
        <v>1145</v>
      </c>
      <c r="F19" s="48" t="s">
        <v>1146</v>
      </c>
      <c r="G19" s="48" t="s">
        <v>1147</v>
      </c>
      <c r="H19" s="48" t="s">
        <v>1148</v>
      </c>
      <c r="I19" s="48" t="s">
        <v>1149</v>
      </c>
      <c r="J19" s="48" t="s">
        <v>1150</v>
      </c>
      <c r="K19" s="48" t="s">
        <v>1151</v>
      </c>
      <c r="L19" s="48" t="s">
        <v>1152</v>
      </c>
      <c r="M19" s="48" t="s">
        <v>1153</v>
      </c>
      <c r="N19" s="48" t="s">
        <v>1154</v>
      </c>
      <c r="O19" s="48" t="s">
        <v>1153</v>
      </c>
      <c r="P19" s="48" t="s">
        <v>1155</v>
      </c>
      <c r="Q19" s="48" t="s">
        <v>1156</v>
      </c>
      <c r="R19" s="48" t="s">
        <v>1157</v>
      </c>
      <c r="S19" s="48" t="s">
        <v>1158</v>
      </c>
      <c r="T19" s="48" t="s">
        <v>1159</v>
      </c>
      <c r="U19" s="48" t="s">
        <v>1160</v>
      </c>
      <c r="V19" s="48" t="s">
        <v>1161</v>
      </c>
      <c r="W19" s="48" t="s">
        <v>1162</v>
      </c>
      <c r="X19" s="48" t="s">
        <v>1163</v>
      </c>
      <c r="Y19" s="48" t="s">
        <v>1164</v>
      </c>
      <c r="Z19" s="48" t="s">
        <v>1165</v>
      </c>
      <c r="AA19" s="48" t="s">
        <v>1166</v>
      </c>
      <c r="AB19" s="48" t="s">
        <v>1167</v>
      </c>
      <c r="AC19" s="48" t="s">
        <v>1168</v>
      </c>
      <c r="AD19" s="48" t="s">
        <v>1169</v>
      </c>
      <c r="AE19" s="48" t="s">
        <v>1170</v>
      </c>
      <c r="AF19" s="48" t="s">
        <v>1171</v>
      </c>
      <c r="AG19" s="48" t="s">
        <v>1172</v>
      </c>
      <c r="AH19" s="48" t="s">
        <v>1173</v>
      </c>
      <c r="AI19" s="48" t="s">
        <v>1174</v>
      </c>
      <c r="AJ19" s="48" t="s">
        <v>1175</v>
      </c>
      <c r="AK19" s="48" t="s">
        <v>1176</v>
      </c>
      <c r="AL19" s="48" t="s">
        <v>1177</v>
      </c>
      <c r="AM19" s="48" t="s">
        <v>1178</v>
      </c>
      <c r="AN19" s="48" t="s">
        <v>1179</v>
      </c>
      <c r="AO19" s="48" t="s">
        <v>1180</v>
      </c>
      <c r="AP19" s="48" t="s">
        <v>1181</v>
      </c>
      <c r="AQ19" s="48" t="s">
        <v>1182</v>
      </c>
      <c r="AR19" s="48" t="s">
        <v>1183</v>
      </c>
      <c r="AS19" s="48" t="s">
        <v>1184</v>
      </c>
      <c r="AT19" s="48" t="s">
        <v>1185</v>
      </c>
      <c r="AU19" s="48" t="s">
        <v>1186</v>
      </c>
      <c r="AV19" s="48" t="s">
        <v>1187</v>
      </c>
      <c r="AW19" s="48" t="s">
        <v>1188</v>
      </c>
      <c r="AX19" s="48" t="s">
        <v>1189</v>
      </c>
      <c r="AY19" s="48" t="s">
        <v>1190</v>
      </c>
      <c r="AZ19" s="48" t="s">
        <v>1191</v>
      </c>
      <c r="BA19" s="48" t="s">
        <v>1192</v>
      </c>
      <c r="BB19" s="24" t="s">
        <v>1193</v>
      </c>
      <c r="BC19" t="s">
        <v>1194</v>
      </c>
      <c r="BD19" t="s">
        <v>1195</v>
      </c>
      <c r="BE19" t="s">
        <v>1196</v>
      </c>
      <c r="BF19" t="s">
        <v>1197</v>
      </c>
      <c r="BG19" t="s">
        <v>1198</v>
      </c>
      <c r="BH19" t="s">
        <v>1199</v>
      </c>
      <c r="BI19" t="s">
        <v>1200</v>
      </c>
    </row>
    <row r="20" spans="1:61">
      <c r="A20" t="s">
        <v>1217</v>
      </c>
      <c r="B20" s="48" t="s">
        <v>1265</v>
      </c>
      <c r="C20" s="48" t="s">
        <v>1218</v>
      </c>
      <c r="D20" s="48" t="s">
        <v>1219</v>
      </c>
      <c r="E20" s="48" t="s">
        <v>1220</v>
      </c>
      <c r="F20" s="48" t="s">
        <v>1221</v>
      </c>
      <c r="G20" s="48" t="s">
        <v>1222</v>
      </c>
      <c r="H20" s="48" t="s">
        <v>1223</v>
      </c>
      <c r="I20" s="48" t="s">
        <v>1224</v>
      </c>
      <c r="J20" s="48" t="s">
        <v>1225</v>
      </c>
      <c r="K20" s="48" t="s">
        <v>1226</v>
      </c>
      <c r="L20" s="48" t="s">
        <v>1222</v>
      </c>
      <c r="M20" s="48" t="s">
        <v>1227</v>
      </c>
      <c r="N20" s="48" t="s">
        <v>1228</v>
      </c>
      <c r="O20" s="48" t="s">
        <v>1229</v>
      </c>
      <c r="P20" s="48" t="s">
        <v>1230</v>
      </c>
      <c r="Q20" s="48" t="s">
        <v>1231</v>
      </c>
      <c r="R20" s="48" t="s">
        <v>1232</v>
      </c>
      <c r="S20" s="48" t="s">
        <v>1233</v>
      </c>
      <c r="T20" s="48" t="s">
        <v>1234</v>
      </c>
      <c r="U20" s="48" t="s">
        <v>1235</v>
      </c>
      <c r="V20" s="48" t="s">
        <v>1236</v>
      </c>
      <c r="W20" s="48" t="s">
        <v>1266</v>
      </c>
      <c r="X20" s="48" t="s">
        <v>1237</v>
      </c>
      <c r="Y20" s="48" t="s">
        <v>1238</v>
      </c>
      <c r="Z20" s="48" t="s">
        <v>1239</v>
      </c>
      <c r="AA20" s="48" t="s">
        <v>1240</v>
      </c>
      <c r="AB20" s="48" t="s">
        <v>1241</v>
      </c>
      <c r="AC20" s="48" t="s">
        <v>1218</v>
      </c>
      <c r="AD20" s="48" t="s">
        <v>1242</v>
      </c>
      <c r="AE20" s="48" t="s">
        <v>1243</v>
      </c>
      <c r="AF20" s="48" t="s">
        <v>1244</v>
      </c>
      <c r="AG20" s="48" t="s">
        <v>1218</v>
      </c>
      <c r="AH20" s="48" t="s">
        <v>1245</v>
      </c>
      <c r="AI20" s="48" t="s">
        <v>1246</v>
      </c>
      <c r="AJ20" s="48" t="s">
        <v>1247</v>
      </c>
      <c r="AK20" s="48" t="s">
        <v>1248</v>
      </c>
      <c r="AL20" s="48" t="s">
        <v>1249</v>
      </c>
      <c r="AM20" s="48" t="s">
        <v>1250</v>
      </c>
      <c r="AN20" s="48" t="s">
        <v>1251</v>
      </c>
      <c r="AO20" s="48" t="s">
        <v>1252</v>
      </c>
      <c r="AP20" s="48" t="s">
        <v>1253</v>
      </c>
      <c r="AQ20" s="48" t="s">
        <v>1254</v>
      </c>
      <c r="AR20" s="48" t="s">
        <v>1255</v>
      </c>
      <c r="AS20" s="48" t="s">
        <v>1256</v>
      </c>
      <c r="AT20" s="48" t="s">
        <v>1257</v>
      </c>
      <c r="AU20" s="48" t="s">
        <v>1258</v>
      </c>
      <c r="AV20" s="48" t="s">
        <v>1259</v>
      </c>
      <c r="AW20" s="48" t="s">
        <v>1260</v>
      </c>
      <c r="AX20" s="48" t="s">
        <v>1261</v>
      </c>
      <c r="AY20" s="48" t="s">
        <v>1262</v>
      </c>
      <c r="AZ20" s="48" t="s">
        <v>1263</v>
      </c>
      <c r="BA20" s="48" t="s">
        <v>1264</v>
      </c>
      <c r="BB20" s="48" t="s">
        <v>1267</v>
      </c>
      <c r="BC20" t="s">
        <v>1269</v>
      </c>
      <c r="BD20" t="s">
        <v>1268</v>
      </c>
      <c r="BE20" t="s">
        <v>1270</v>
      </c>
      <c r="BF20" t="s">
        <v>1271</v>
      </c>
      <c r="BG20" t="s">
        <v>1272</v>
      </c>
      <c r="BH20" t="s">
        <v>1273</v>
      </c>
      <c r="BI20" t="s">
        <v>1274</v>
      </c>
    </row>
    <row r="21" spans="1:61">
      <c r="A21" t="s">
        <v>1299</v>
      </c>
      <c r="B21" s="48" t="s">
        <v>1300</v>
      </c>
      <c r="C21" s="48" t="s">
        <v>1301</v>
      </c>
      <c r="D21" s="48" t="s">
        <v>1302</v>
      </c>
      <c r="E21" s="48" t="s">
        <v>1303</v>
      </c>
      <c r="F21" s="48" t="s">
        <v>1304</v>
      </c>
      <c r="G21" s="48" t="s">
        <v>1305</v>
      </c>
      <c r="H21" s="48" t="s">
        <v>1306</v>
      </c>
      <c r="I21" s="48" t="s">
        <v>1307</v>
      </c>
      <c r="J21" s="48" t="s">
        <v>1308</v>
      </c>
      <c r="K21" s="48" t="s">
        <v>1309</v>
      </c>
      <c r="L21" s="48" t="s">
        <v>1310</v>
      </c>
      <c r="M21" s="48" t="s">
        <v>1311</v>
      </c>
      <c r="N21" s="48" t="s">
        <v>1312</v>
      </c>
      <c r="O21" s="48" t="s">
        <v>1313</v>
      </c>
      <c r="P21" s="48" t="s">
        <v>1314</v>
      </c>
      <c r="Q21" s="48" t="s">
        <v>1315</v>
      </c>
      <c r="R21" s="48" t="s">
        <v>1316</v>
      </c>
      <c r="S21" s="48" t="s">
        <v>1317</v>
      </c>
      <c r="T21" s="48" t="s">
        <v>1318</v>
      </c>
      <c r="U21" s="48" t="s">
        <v>1319</v>
      </c>
      <c r="V21" s="48" t="s">
        <v>1320</v>
      </c>
      <c r="W21" s="48" t="s">
        <v>1321</v>
      </c>
      <c r="X21" s="48" t="s">
        <v>1322</v>
      </c>
      <c r="Y21" s="48" t="s">
        <v>1323</v>
      </c>
      <c r="Z21" s="48" t="s">
        <v>1324</v>
      </c>
      <c r="AA21" s="48" t="s">
        <v>1325</v>
      </c>
      <c r="AB21" s="48" t="s">
        <v>1326</v>
      </c>
      <c r="AC21" s="48" t="s">
        <v>1327</v>
      </c>
      <c r="AD21" s="48" t="s">
        <v>1328</v>
      </c>
      <c r="AE21" s="48" t="s">
        <v>1329</v>
      </c>
      <c r="AF21" s="48" t="s">
        <v>1330</v>
      </c>
      <c r="AG21" s="48" t="s">
        <v>1331</v>
      </c>
      <c r="AH21" s="48" t="s">
        <v>1332</v>
      </c>
      <c r="AI21" s="48" t="s">
        <v>1333</v>
      </c>
      <c r="AJ21" s="48" t="s">
        <v>1334</v>
      </c>
      <c r="AK21" s="48" t="s">
        <v>1335</v>
      </c>
      <c r="AL21" s="48" t="s">
        <v>1336</v>
      </c>
      <c r="AM21" s="48" t="s">
        <v>1337</v>
      </c>
      <c r="AN21" s="48" t="s">
        <v>1338</v>
      </c>
      <c r="AO21" s="48" t="s">
        <v>1339</v>
      </c>
      <c r="AP21" s="48" t="s">
        <v>1340</v>
      </c>
      <c r="AQ21" s="48" t="s">
        <v>1341</v>
      </c>
      <c r="AR21" s="48" t="s">
        <v>1342</v>
      </c>
      <c r="AS21" s="48" t="s">
        <v>1343</v>
      </c>
      <c r="AT21" s="48" t="s">
        <v>1344</v>
      </c>
      <c r="AU21" s="48" t="s">
        <v>1345</v>
      </c>
      <c r="AV21" s="48" t="s">
        <v>1346</v>
      </c>
      <c r="AW21" s="48" t="s">
        <v>1347</v>
      </c>
      <c r="AX21" s="48" t="s">
        <v>1348</v>
      </c>
      <c r="AY21" s="48" t="s">
        <v>1349</v>
      </c>
      <c r="AZ21" s="48" t="s">
        <v>1350</v>
      </c>
      <c r="BA21" s="48" t="s">
        <v>1351</v>
      </c>
      <c r="BB21" s="46" t="s">
        <v>1352</v>
      </c>
      <c r="BC21" s="58" t="s">
        <v>1353</v>
      </c>
      <c r="BD21" s="58" t="s">
        <v>1354</v>
      </c>
      <c r="BE21" s="58" t="s">
        <v>1355</v>
      </c>
      <c r="BF21" s="58" t="s">
        <v>1356</v>
      </c>
      <c r="BG21" s="58" t="s">
        <v>1357</v>
      </c>
      <c r="BH21" s="58" t="s">
        <v>1358</v>
      </c>
      <c r="BI21" s="58" t="s">
        <v>1359</v>
      </c>
    </row>
    <row r="22" spans="1:61">
      <c r="A22" t="s">
        <v>1361</v>
      </c>
      <c r="B22" s="48" t="s">
        <v>1362</v>
      </c>
      <c r="C22" s="48" t="s">
        <v>1363</v>
      </c>
      <c r="D22" s="48" t="s">
        <v>1364</v>
      </c>
      <c r="E22" s="48" t="s">
        <v>1365</v>
      </c>
      <c r="F22" s="48" t="s">
        <v>1366</v>
      </c>
      <c r="G22" s="48" t="s">
        <v>1367</v>
      </c>
      <c r="H22" s="48" t="s">
        <v>579</v>
      </c>
      <c r="I22" s="48" t="s">
        <v>1368</v>
      </c>
      <c r="J22" s="48" t="s">
        <v>1369</v>
      </c>
      <c r="K22" s="48" t="s">
        <v>1370</v>
      </c>
      <c r="L22" s="48" t="s">
        <v>583</v>
      </c>
      <c r="M22" s="48" t="s">
        <v>1363</v>
      </c>
      <c r="N22" s="48" t="s">
        <v>1371</v>
      </c>
      <c r="O22" s="48" t="s">
        <v>1372</v>
      </c>
      <c r="P22" s="48" t="s">
        <v>1373</v>
      </c>
      <c r="Q22" s="48" t="s">
        <v>1374</v>
      </c>
      <c r="R22" s="48" t="s">
        <v>589</v>
      </c>
      <c r="S22" s="48" t="s">
        <v>1375</v>
      </c>
      <c r="T22" s="48" t="s">
        <v>1376</v>
      </c>
      <c r="U22" s="48" t="s">
        <v>1377</v>
      </c>
      <c r="V22" s="48" t="s">
        <v>1378</v>
      </c>
      <c r="W22" s="48" t="s">
        <v>1379</v>
      </c>
      <c r="X22" s="48" t="s">
        <v>595</v>
      </c>
      <c r="Y22" s="48" t="s">
        <v>1380</v>
      </c>
      <c r="Z22" s="48" t="s">
        <v>1381</v>
      </c>
      <c r="AA22" s="48" t="s">
        <v>1382</v>
      </c>
      <c r="AB22" s="48" t="s">
        <v>599</v>
      </c>
      <c r="AC22" s="48" t="s">
        <v>1383</v>
      </c>
      <c r="AD22" s="48" t="s">
        <v>1384</v>
      </c>
      <c r="AE22" s="48" t="s">
        <v>1385</v>
      </c>
      <c r="AF22" s="48" t="s">
        <v>1386</v>
      </c>
      <c r="AG22" s="48" t="s">
        <v>574</v>
      </c>
      <c r="AH22" s="48" t="s">
        <v>1387</v>
      </c>
      <c r="AI22" s="48" t="s">
        <v>1388</v>
      </c>
      <c r="AJ22" s="48" t="s">
        <v>1389</v>
      </c>
      <c r="AK22" s="48" t="s">
        <v>1390</v>
      </c>
      <c r="AL22" s="48" t="s">
        <v>1391</v>
      </c>
      <c r="AM22" s="48" t="s">
        <v>1392</v>
      </c>
      <c r="AN22" s="48" t="s">
        <v>1393</v>
      </c>
      <c r="AO22" s="48" t="s">
        <v>1394</v>
      </c>
      <c r="AP22" s="48" t="s">
        <v>613</v>
      </c>
      <c r="AQ22" s="48" t="s">
        <v>1395</v>
      </c>
      <c r="AR22" s="48" t="s">
        <v>1396</v>
      </c>
      <c r="AS22" s="48" t="s">
        <v>1397</v>
      </c>
      <c r="AT22" s="48" t="s">
        <v>1398</v>
      </c>
      <c r="AU22" s="48" t="s">
        <v>1399</v>
      </c>
      <c r="AV22" s="48" t="s">
        <v>586</v>
      </c>
      <c r="AW22" s="48" t="s">
        <v>585</v>
      </c>
      <c r="AX22" s="48" t="s">
        <v>1400</v>
      </c>
      <c r="AY22" s="48" t="s">
        <v>1401</v>
      </c>
      <c r="AZ22" s="48" t="s">
        <v>623</v>
      </c>
      <c r="BA22" s="48" t="s">
        <v>624</v>
      </c>
      <c r="BB22" t="s">
        <v>1402</v>
      </c>
      <c r="BC22" t="s">
        <v>626</v>
      </c>
      <c r="BD22" t="s">
        <v>1403</v>
      </c>
      <c r="BE22" t="s">
        <v>1404</v>
      </c>
      <c r="BF22" t="s">
        <v>1407</v>
      </c>
      <c r="BG22" t="s">
        <v>1408</v>
      </c>
      <c r="BH22" t="s">
        <v>1405</v>
      </c>
      <c r="BI22" t="s">
        <v>1406</v>
      </c>
    </row>
    <row r="23" spans="1:61">
      <c r="A23" s="45" t="s">
        <v>1409</v>
      </c>
      <c r="B23" s="143" t="s">
        <v>1460</v>
      </c>
      <c r="C23" s="143" t="s">
        <v>1410</v>
      </c>
      <c r="D23" s="143" t="s">
        <v>1411</v>
      </c>
      <c r="E23" s="143" t="s">
        <v>1412</v>
      </c>
      <c r="F23" s="143" t="s">
        <v>1413</v>
      </c>
      <c r="G23" s="143" t="s">
        <v>1414</v>
      </c>
      <c r="H23" s="143" t="s">
        <v>1415</v>
      </c>
      <c r="I23" s="143" t="s">
        <v>1416</v>
      </c>
      <c r="J23" s="143" t="s">
        <v>1417</v>
      </c>
      <c r="K23" s="143" t="s">
        <v>1418</v>
      </c>
      <c r="L23" s="143" t="s">
        <v>1419</v>
      </c>
      <c r="M23" s="143" t="s">
        <v>1461</v>
      </c>
      <c r="N23" s="143" t="s">
        <v>1421</v>
      </c>
      <c r="O23" s="143" t="s">
        <v>1420</v>
      </c>
      <c r="P23" s="143" t="s">
        <v>1422</v>
      </c>
      <c r="Q23" s="143" t="s">
        <v>1423</v>
      </c>
      <c r="R23" s="143" t="s">
        <v>1424</v>
      </c>
      <c r="S23" s="143" t="s">
        <v>1425</v>
      </c>
      <c r="T23" s="143" t="s">
        <v>1426</v>
      </c>
      <c r="U23" s="143" t="s">
        <v>1427</v>
      </c>
      <c r="V23" s="143" t="s">
        <v>1428</v>
      </c>
      <c r="W23" s="143" t="s">
        <v>1429</v>
      </c>
      <c r="X23" s="143" t="s">
        <v>1430</v>
      </c>
      <c r="Y23" s="143" t="s">
        <v>1431</v>
      </c>
      <c r="Z23" s="143" t="s">
        <v>1432</v>
      </c>
      <c r="AA23" s="143" t="s">
        <v>1433</v>
      </c>
      <c r="AB23" s="143" t="s">
        <v>1434</v>
      </c>
      <c r="AC23" s="143" t="s">
        <v>1435</v>
      </c>
      <c r="AD23" s="143" t="s">
        <v>1436</v>
      </c>
      <c r="AE23" s="143" t="s">
        <v>1437</v>
      </c>
      <c r="AF23" s="143" t="s">
        <v>1438</v>
      </c>
      <c r="AG23" s="143" t="s">
        <v>1418</v>
      </c>
      <c r="AH23" s="143" t="s">
        <v>1439</v>
      </c>
      <c r="AI23" s="143" t="s">
        <v>1440</v>
      </c>
      <c r="AJ23" s="143" t="s">
        <v>1441</v>
      </c>
      <c r="AK23" s="143" t="s">
        <v>1442</v>
      </c>
      <c r="AL23" s="143" t="s">
        <v>1443</v>
      </c>
      <c r="AM23" s="143" t="s">
        <v>1444</v>
      </c>
      <c r="AN23" s="143" t="s">
        <v>1445</v>
      </c>
      <c r="AO23" s="143" t="s">
        <v>1462</v>
      </c>
      <c r="AP23" s="143" t="s">
        <v>1446</v>
      </c>
      <c r="AQ23" s="143" t="s">
        <v>1447</v>
      </c>
      <c r="AR23" s="143" t="s">
        <v>1463</v>
      </c>
      <c r="AS23" s="143" t="s">
        <v>1448</v>
      </c>
      <c r="AT23" s="143" t="s">
        <v>1449</v>
      </c>
      <c r="AU23" s="143" t="s">
        <v>1450</v>
      </c>
      <c r="AV23" s="143" t="s">
        <v>1464</v>
      </c>
      <c r="AW23" s="143" t="s">
        <v>1465</v>
      </c>
      <c r="AX23" s="143" t="s">
        <v>1451</v>
      </c>
      <c r="AY23" s="143" t="s">
        <v>1452</v>
      </c>
      <c r="AZ23" s="143" t="s">
        <v>1466</v>
      </c>
      <c r="BA23" s="143" t="s">
        <v>1453</v>
      </c>
      <c r="BB23" s="141" t="s">
        <v>1454</v>
      </c>
      <c r="BC23" s="141" t="s">
        <v>1455</v>
      </c>
      <c r="BD23" s="141" t="s">
        <v>1456</v>
      </c>
      <c r="BE23" s="142" t="s">
        <v>1457</v>
      </c>
      <c r="BF23" s="142" t="s">
        <v>1467</v>
      </c>
      <c r="BG23" s="141" t="s">
        <v>1468</v>
      </c>
      <c r="BH23" s="140" t="s">
        <v>1458</v>
      </c>
      <c r="BI23" s="140"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5"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0" t="s">
        <v>239</v>
      </c>
      <c r="BI25" s="140"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0" t="s">
        <v>239</v>
      </c>
      <c r="BI26" s="140" t="s">
        <v>242</v>
      </c>
    </row>
    <row r="27" spans="1:61">
      <c r="A27" t="s">
        <v>1632</v>
      </c>
      <c r="B27" s="140" t="s">
        <v>1642</v>
      </c>
      <c r="C27" s="140" t="s">
        <v>1643</v>
      </c>
      <c r="D27" s="140" t="s">
        <v>1644</v>
      </c>
      <c r="E27" s="140" t="s">
        <v>1645</v>
      </c>
      <c r="F27" s="140" t="s">
        <v>1646</v>
      </c>
      <c r="G27" s="140" t="s">
        <v>1647</v>
      </c>
      <c r="H27" s="140" t="s">
        <v>1648</v>
      </c>
      <c r="I27" s="140" t="s">
        <v>1649</v>
      </c>
      <c r="J27" s="140" t="s">
        <v>1650</v>
      </c>
      <c r="K27" s="140" t="s">
        <v>1651</v>
      </c>
      <c r="L27" s="140" t="s">
        <v>1652</v>
      </c>
      <c r="M27" s="140" t="s">
        <v>1653</v>
      </c>
      <c r="N27" s="140" t="s">
        <v>1654</v>
      </c>
      <c r="O27" s="140" t="s">
        <v>1655</v>
      </c>
      <c r="P27" s="140" t="s">
        <v>1656</v>
      </c>
      <c r="Q27" s="140" t="s">
        <v>1657</v>
      </c>
      <c r="R27" s="140" t="s">
        <v>1658</v>
      </c>
      <c r="S27" s="140" t="s">
        <v>1659</v>
      </c>
      <c r="T27" s="140" t="s">
        <v>1660</v>
      </c>
      <c r="U27" s="140" t="s">
        <v>1661</v>
      </c>
      <c r="V27" s="140" t="s">
        <v>1662</v>
      </c>
      <c r="W27" s="140" t="s">
        <v>1663</v>
      </c>
      <c r="X27" s="140" t="s">
        <v>1664</v>
      </c>
      <c r="Y27" s="140" t="s">
        <v>1665</v>
      </c>
      <c r="Z27" s="140" t="s">
        <v>1666</v>
      </c>
      <c r="AA27" s="140" t="s">
        <v>1667</v>
      </c>
      <c r="AB27" s="140" t="s">
        <v>1668</v>
      </c>
      <c r="AC27" s="140" t="s">
        <v>1669</v>
      </c>
      <c r="AD27" s="140" t="s">
        <v>1670</v>
      </c>
      <c r="AE27" s="140" t="s">
        <v>1671</v>
      </c>
      <c r="AF27" s="140" t="s">
        <v>1672</v>
      </c>
      <c r="AG27" s="140" t="s">
        <v>1673</v>
      </c>
      <c r="AH27" s="140" t="s">
        <v>1674</v>
      </c>
      <c r="AI27" s="140" t="s">
        <v>1675</v>
      </c>
      <c r="AJ27" s="140" t="s">
        <v>1676</v>
      </c>
      <c r="AK27" s="140" t="s">
        <v>1677</v>
      </c>
      <c r="AL27" s="140" t="s">
        <v>1678</v>
      </c>
      <c r="AM27" s="140" t="s">
        <v>1679</v>
      </c>
      <c r="AN27" s="140" t="s">
        <v>1680</v>
      </c>
      <c r="AO27" s="140" t="s">
        <v>1681</v>
      </c>
      <c r="AP27" s="140" t="s">
        <v>1682</v>
      </c>
      <c r="AQ27" s="140" t="s">
        <v>1683</v>
      </c>
      <c r="AR27" s="140" t="s">
        <v>1684</v>
      </c>
      <c r="AS27" s="140" t="s">
        <v>1685</v>
      </c>
      <c r="AT27" s="140" t="s">
        <v>1686</v>
      </c>
      <c r="AU27" s="140" t="s">
        <v>1687</v>
      </c>
      <c r="AV27" s="140" t="s">
        <v>1688</v>
      </c>
      <c r="AW27" s="140" t="s">
        <v>1672</v>
      </c>
      <c r="AX27" s="140" t="s">
        <v>1689</v>
      </c>
      <c r="AY27" s="140" t="s">
        <v>1690</v>
      </c>
      <c r="AZ27" s="140" t="s">
        <v>1691</v>
      </c>
      <c r="BA27" s="140" t="s">
        <v>1692</v>
      </c>
      <c r="BB27" t="s">
        <v>2099</v>
      </c>
      <c r="BC27" t="s">
        <v>2101</v>
      </c>
      <c r="BD27" t="s">
        <v>2100</v>
      </c>
      <c r="BE27" t="s">
        <v>2102</v>
      </c>
      <c r="BF27" t="s">
        <v>2103</v>
      </c>
      <c r="BG27" t="s">
        <v>2104</v>
      </c>
      <c r="BH27" s="140" t="s">
        <v>239</v>
      </c>
      <c r="BI27" s="140"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0" t="s">
        <v>239</v>
      </c>
      <c r="BI28" s="140"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0" t="s">
        <v>239</v>
      </c>
      <c r="BI29" s="140"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0" t="s">
        <v>2116</v>
      </c>
      <c r="BE30" t="s">
        <v>2113</v>
      </c>
      <c r="BF30" t="s">
        <v>2114</v>
      </c>
      <c r="BG30" t="s">
        <v>2115</v>
      </c>
      <c r="BH30" s="140" t="s">
        <v>239</v>
      </c>
      <c r="BI30" s="140"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0" t="s">
        <v>239</v>
      </c>
      <c r="BI31" s="140"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0" t="s">
        <v>239</v>
      </c>
      <c r="BI32" s="140"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0" t="s">
        <v>239</v>
      </c>
      <c r="BI33" s="140"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0" t="s">
        <v>2138</v>
      </c>
      <c r="BG34" t="s">
        <v>2140</v>
      </c>
      <c r="BH34" s="140" t="s">
        <v>239</v>
      </c>
      <c r="BI34" s="140"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0" t="s">
        <v>2142</v>
      </c>
      <c r="BD35" s="140" t="s">
        <v>2141</v>
      </c>
      <c r="BE35" s="148" t="s">
        <v>2143</v>
      </c>
      <c r="BF35" t="s">
        <v>2144</v>
      </c>
      <c r="BG35" t="s">
        <v>2145</v>
      </c>
      <c r="BH35" s="140" t="s">
        <v>239</v>
      </c>
      <c r="BI35" s="140"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0" t="s">
        <v>239</v>
      </c>
      <c r="BI36" s="140" t="s">
        <v>242</v>
      </c>
    </row>
    <row r="37" spans="1:61">
      <c r="A37" t="s">
        <v>2152</v>
      </c>
      <c r="B37" t="s">
        <v>2153</v>
      </c>
      <c r="C37" t="s">
        <v>2154</v>
      </c>
      <c r="D37" t="s">
        <v>2155</v>
      </c>
      <c r="E37" t="s">
        <v>2156</v>
      </c>
      <c r="F37" t="s">
        <v>2157</v>
      </c>
      <c r="G37" t="s">
        <v>2158</v>
      </c>
      <c r="H37" t="s">
        <v>2159</v>
      </c>
      <c r="I37" t="s">
        <v>2160</v>
      </c>
      <c r="J37" t="s">
        <v>1308</v>
      </c>
      <c r="K37" t="s">
        <v>2161</v>
      </c>
      <c r="L37" t="s">
        <v>1310</v>
      </c>
      <c r="M37" t="s">
        <v>2162</v>
      </c>
      <c r="N37" t="s">
        <v>2163</v>
      </c>
      <c r="O37" t="s">
        <v>2164</v>
      </c>
      <c r="P37" t="s">
        <v>2165</v>
      </c>
      <c r="Q37" t="s">
        <v>2166</v>
      </c>
      <c r="R37" t="s">
        <v>2167</v>
      </c>
      <c r="S37" t="s">
        <v>1317</v>
      </c>
      <c r="T37" t="s">
        <v>2168</v>
      </c>
      <c r="U37" t="s">
        <v>2169</v>
      </c>
      <c r="V37" t="s">
        <v>2170</v>
      </c>
      <c r="W37" t="s">
        <v>2171</v>
      </c>
      <c r="X37" t="s">
        <v>1322</v>
      </c>
      <c r="Y37" t="s">
        <v>2172</v>
      </c>
      <c r="Z37" t="s">
        <v>2173</v>
      </c>
      <c r="AA37" t="s">
        <v>1325</v>
      </c>
      <c r="AB37" t="s">
        <v>2174</v>
      </c>
      <c r="AC37" t="s">
        <v>2175</v>
      </c>
      <c r="AD37" t="s">
        <v>2176</v>
      </c>
      <c r="AE37" t="s">
        <v>2177</v>
      </c>
      <c r="AF37" t="s">
        <v>2178</v>
      </c>
      <c r="AG37" t="s">
        <v>2179</v>
      </c>
      <c r="AH37" t="s">
        <v>2180</v>
      </c>
      <c r="AI37" t="s">
        <v>2181</v>
      </c>
      <c r="AJ37" t="s">
        <v>2182</v>
      </c>
      <c r="AK37" t="s">
        <v>2183</v>
      </c>
      <c r="AL37" t="s">
        <v>2184</v>
      </c>
      <c r="AM37" t="s">
        <v>2185</v>
      </c>
      <c r="AN37" t="s">
        <v>2186</v>
      </c>
      <c r="AO37" t="s">
        <v>2187</v>
      </c>
      <c r="AP37" t="s">
        <v>1340</v>
      </c>
      <c r="AQ37" t="s">
        <v>2188</v>
      </c>
      <c r="AR37" t="s">
        <v>1342</v>
      </c>
      <c r="AS37" t="s">
        <v>1343</v>
      </c>
      <c r="AT37" t="s">
        <v>2189</v>
      </c>
      <c r="AU37" t="s">
        <v>2190</v>
      </c>
      <c r="AV37" t="s">
        <v>2191</v>
      </c>
      <c r="AW37" t="s">
        <v>2192</v>
      </c>
      <c r="AX37" t="s">
        <v>1348</v>
      </c>
      <c r="AY37" t="s">
        <v>1349</v>
      </c>
      <c r="AZ37" t="s">
        <v>2193</v>
      </c>
      <c r="BA37" t="s">
        <v>2194</v>
      </c>
      <c r="BB37" t="s">
        <v>2196</v>
      </c>
      <c r="BC37" t="s">
        <v>2197</v>
      </c>
      <c r="BD37" t="s">
        <v>2198</v>
      </c>
      <c r="BE37" t="s">
        <v>2199</v>
      </c>
      <c r="BF37" t="s">
        <v>2200</v>
      </c>
      <c r="BG37" t="s">
        <v>2201</v>
      </c>
      <c r="BH37" t="s">
        <v>1358</v>
      </c>
      <c r="BI37" t="s">
        <v>2195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Cuong Nguyen</cp:lastModifiedBy>
  <dcterms:created xsi:type="dcterms:W3CDTF">2012-03-20T13:56:56Z</dcterms:created>
  <dcterms:modified xsi:type="dcterms:W3CDTF">2021-05-31T15:45:59Z</dcterms:modified>
</cp:coreProperties>
</file>