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8" i="1"/>
  <c r="D9" i="1"/>
  <c r="F9" i="1" s="1"/>
  <c r="D10" i="1"/>
  <c r="G10" i="1" s="1"/>
  <c r="D11" i="1"/>
  <c r="D12" i="1"/>
  <c r="H12" i="1" s="1"/>
  <c r="D13" i="1"/>
  <c r="F13" i="1" s="1"/>
  <c r="D14" i="1"/>
  <c r="G14" i="1" s="1"/>
  <c r="D15" i="1"/>
  <c r="D16" i="1"/>
  <c r="H16" i="1" s="1"/>
  <c r="D17" i="1"/>
  <c r="F17" i="1" s="1"/>
  <c r="D18" i="1"/>
  <c r="G18" i="1" s="1"/>
  <c r="D19" i="1"/>
  <c r="D20" i="1"/>
  <c r="H20" i="1" s="1"/>
  <c r="D21" i="1"/>
  <c r="F21" i="1" s="1"/>
  <c r="D22" i="1"/>
  <c r="G22" i="1" s="1"/>
  <c r="D23" i="1"/>
  <c r="D24" i="1"/>
  <c r="H24" i="1" s="1"/>
  <c r="D25" i="1"/>
  <c r="F25" i="1" s="1"/>
  <c r="D26" i="1"/>
  <c r="G26" i="1" s="1"/>
  <c r="D27" i="1"/>
  <c r="D28" i="1"/>
  <c r="H28" i="1" s="1"/>
  <c r="D29" i="1"/>
  <c r="F29" i="1" s="1"/>
  <c r="D30" i="1"/>
  <c r="G30" i="1" s="1"/>
  <c r="D31" i="1"/>
  <c r="D32" i="1"/>
  <c r="H32" i="1" s="1"/>
  <c r="D33" i="1"/>
  <c r="F33" i="1" s="1"/>
  <c r="D34" i="1"/>
  <c r="G34" i="1" s="1"/>
  <c r="D35" i="1"/>
  <c r="D36" i="1"/>
  <c r="H36" i="1" s="1"/>
  <c r="D37" i="1"/>
  <c r="F37" i="1" s="1"/>
  <c r="D38" i="1"/>
  <c r="G38" i="1" s="1"/>
  <c r="D39" i="1"/>
  <c r="D40" i="1"/>
  <c r="H40" i="1" s="1"/>
  <c r="D41" i="1"/>
  <c r="F41" i="1" s="1"/>
  <c r="D42" i="1"/>
  <c r="G42" i="1" s="1"/>
  <c r="D43" i="1"/>
  <c r="D44" i="1"/>
  <c r="H44" i="1" s="1"/>
  <c r="D45" i="1"/>
  <c r="F45" i="1" s="1"/>
  <c r="D46" i="1"/>
  <c r="G46" i="1" s="1"/>
  <c r="D47" i="1"/>
  <c r="D48" i="1"/>
  <c r="H48" i="1" s="1"/>
  <c r="D8" i="1"/>
  <c r="F8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  <c r="O36" i="1"/>
  <c r="O35" i="1"/>
  <c r="O34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8" i="1"/>
  <c r="O31" i="1"/>
  <c r="O30" i="1"/>
  <c r="O29" i="1"/>
  <c r="F47" i="1" l="1"/>
  <c r="F43" i="1"/>
  <c r="F39" i="1"/>
  <c r="F35" i="1"/>
  <c r="F31" i="1"/>
  <c r="F27" i="1"/>
  <c r="F23" i="1"/>
  <c r="F19" i="1"/>
  <c r="F15" i="1"/>
  <c r="F11" i="1"/>
  <c r="G24" i="1"/>
  <c r="H47" i="1"/>
  <c r="H31" i="1"/>
  <c r="H15" i="1"/>
  <c r="H43" i="1"/>
  <c r="H27" i="1"/>
  <c r="H11" i="1"/>
  <c r="G36" i="1"/>
  <c r="G20" i="1"/>
  <c r="G40" i="1"/>
  <c r="H39" i="1"/>
  <c r="H23" i="1"/>
  <c r="G48" i="1"/>
  <c r="G32" i="1"/>
  <c r="G16" i="1"/>
  <c r="H35" i="1"/>
  <c r="H19" i="1"/>
  <c r="G44" i="1"/>
  <c r="G28" i="1"/>
  <c r="G12" i="1"/>
  <c r="H46" i="1"/>
  <c r="H42" i="1"/>
  <c r="H38" i="1"/>
  <c r="H34" i="1"/>
  <c r="H30" i="1"/>
  <c r="H26" i="1"/>
  <c r="H22" i="1"/>
  <c r="H18" i="1"/>
  <c r="H14" i="1"/>
  <c r="H10" i="1"/>
  <c r="G47" i="1"/>
  <c r="G43" i="1"/>
  <c r="G39" i="1"/>
  <c r="G35" i="1"/>
  <c r="G31" i="1"/>
  <c r="G27" i="1"/>
  <c r="G23" i="1"/>
  <c r="G19" i="1"/>
  <c r="G15" i="1"/>
  <c r="G11" i="1"/>
  <c r="F48" i="1"/>
  <c r="F44" i="1"/>
  <c r="F40" i="1"/>
  <c r="F32" i="1"/>
  <c r="F28" i="1"/>
  <c r="F24" i="1"/>
  <c r="F16" i="1"/>
  <c r="F12" i="1"/>
  <c r="H8" i="1"/>
  <c r="H45" i="1"/>
  <c r="H41" i="1"/>
  <c r="H37" i="1"/>
  <c r="H33" i="1"/>
  <c r="H29" i="1"/>
  <c r="H25" i="1"/>
  <c r="H21" i="1"/>
  <c r="H17" i="1"/>
  <c r="H13" i="1"/>
  <c r="H9" i="1"/>
  <c r="F46" i="1"/>
  <c r="F42" i="1"/>
  <c r="F38" i="1"/>
  <c r="F34" i="1"/>
  <c r="F30" i="1"/>
  <c r="F26" i="1"/>
  <c r="F22" i="1"/>
  <c r="F18" i="1"/>
  <c r="F14" i="1"/>
  <c r="F10" i="1"/>
  <c r="G8" i="1"/>
  <c r="G45" i="1"/>
  <c r="G41" i="1"/>
  <c r="G37" i="1"/>
  <c r="G33" i="1"/>
  <c r="G29" i="1"/>
  <c r="G25" i="1"/>
  <c r="G21" i="1"/>
  <c r="G17" i="1"/>
  <c r="G13" i="1"/>
  <c r="G9" i="1"/>
  <c r="F36" i="1"/>
  <c r="F20" i="1"/>
</calcChain>
</file>

<file path=xl/sharedStrings.xml><?xml version="1.0" encoding="utf-8"?>
<sst xmlns="http://schemas.openxmlformats.org/spreadsheetml/2006/main" count="29" uniqueCount="25">
  <si>
    <t>T,°С</t>
  </si>
  <si>
    <t>R,килоОм</t>
  </si>
  <si>
    <t>U,В</t>
  </si>
  <si>
    <t>I,мкА</t>
  </si>
  <si>
    <t>P,мВт</t>
  </si>
  <si>
    <t>U/Uref</t>
  </si>
  <si>
    <t>ADC</t>
  </si>
  <si>
    <t>Измеренная температура</t>
  </si>
  <si>
    <t>Значение АЦП</t>
  </si>
  <si>
    <t>Коэффициенты параболы</t>
  </si>
  <si>
    <t>Коэффициенты экспоненты</t>
  </si>
  <si>
    <t>a</t>
  </si>
  <si>
    <t>b</t>
  </si>
  <si>
    <t>c</t>
  </si>
  <si>
    <t>s</t>
  </si>
  <si>
    <t>Парабола</t>
  </si>
  <si>
    <t>Экспонента</t>
  </si>
  <si>
    <t>Сопротивление термистора</t>
  </si>
  <si>
    <t>кОм</t>
  </si>
  <si>
    <t>Номинал резистора RA</t>
  </si>
  <si>
    <t>Напряжение на входе</t>
  </si>
  <si>
    <t>Опорное напряжение АЦП</t>
  </si>
  <si>
    <t>В</t>
  </si>
  <si>
    <t>Макс значение АЦП</t>
  </si>
  <si>
    <t>R/R1 из даташита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</si>
</sst>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8016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Лист1!$A$8:$A$48</c:f>
              <c:numCache>
                <c:formatCode>General</c:formatCode>
                <c:ptCount val="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</c:numCache>
            </c:numRef>
          </c:xVal>
          <c:yVal>
            <c:numRef>
              <c:f>Лист1!$H$8:$H$48</c:f>
              <c:numCache>
                <c:formatCode>General</c:formatCode>
                <c:ptCount val="41"/>
                <c:pt idx="0">
                  <c:v>2274</c:v>
                </c:pt>
                <c:pt idx="1">
                  <c:v>2183</c:v>
                </c:pt>
                <c:pt idx="2">
                  <c:v>2092</c:v>
                </c:pt>
                <c:pt idx="3">
                  <c:v>2003</c:v>
                </c:pt>
                <c:pt idx="4">
                  <c:v>1914</c:v>
                </c:pt>
                <c:pt idx="5">
                  <c:v>1827</c:v>
                </c:pt>
                <c:pt idx="6">
                  <c:v>1742</c:v>
                </c:pt>
                <c:pt idx="7">
                  <c:v>1658</c:v>
                </c:pt>
                <c:pt idx="8">
                  <c:v>1578</c:v>
                </c:pt>
                <c:pt idx="9">
                  <c:v>1499</c:v>
                </c:pt>
                <c:pt idx="10">
                  <c:v>1423</c:v>
                </c:pt>
                <c:pt idx="11">
                  <c:v>1350</c:v>
                </c:pt>
                <c:pt idx="12">
                  <c:v>1279</c:v>
                </c:pt>
                <c:pt idx="13">
                  <c:v>1211</c:v>
                </c:pt>
                <c:pt idx="14">
                  <c:v>1146</c:v>
                </c:pt>
                <c:pt idx="15">
                  <c:v>1084</c:v>
                </c:pt>
                <c:pt idx="16">
                  <c:v>1025</c:v>
                </c:pt>
                <c:pt idx="17">
                  <c:v>969</c:v>
                </c:pt>
                <c:pt idx="18">
                  <c:v>915</c:v>
                </c:pt>
                <c:pt idx="19">
                  <c:v>864</c:v>
                </c:pt>
                <c:pt idx="20">
                  <c:v>816</c:v>
                </c:pt>
                <c:pt idx="21">
                  <c:v>770</c:v>
                </c:pt>
                <c:pt idx="22">
                  <c:v>726</c:v>
                </c:pt>
                <c:pt idx="23">
                  <c:v>685</c:v>
                </c:pt>
                <c:pt idx="24">
                  <c:v>647</c:v>
                </c:pt>
                <c:pt idx="25">
                  <c:v>610</c:v>
                </c:pt>
                <c:pt idx="26">
                  <c:v>576</c:v>
                </c:pt>
                <c:pt idx="27">
                  <c:v>543</c:v>
                </c:pt>
                <c:pt idx="28">
                  <c:v>513</c:v>
                </c:pt>
                <c:pt idx="29">
                  <c:v>484</c:v>
                </c:pt>
                <c:pt idx="30">
                  <c:v>457</c:v>
                </c:pt>
                <c:pt idx="31">
                  <c:v>432</c:v>
                </c:pt>
                <c:pt idx="32">
                  <c:v>408</c:v>
                </c:pt>
                <c:pt idx="33">
                  <c:v>385</c:v>
                </c:pt>
                <c:pt idx="34">
                  <c:v>364</c:v>
                </c:pt>
                <c:pt idx="35">
                  <c:v>344</c:v>
                </c:pt>
                <c:pt idx="36">
                  <c:v>325</c:v>
                </c:pt>
                <c:pt idx="37">
                  <c:v>307</c:v>
                </c:pt>
                <c:pt idx="38">
                  <c:v>291</c:v>
                </c:pt>
                <c:pt idx="39">
                  <c:v>275</c:v>
                </c:pt>
                <c:pt idx="40">
                  <c:v>260</c:v>
                </c:pt>
              </c:numCache>
            </c:numRef>
          </c:yVal>
          <c:smooth val="1"/>
        </c:ser>
        <c:ser>
          <c:idx val="1"/>
          <c:order val="1"/>
          <c:tx>
            <c:v>Своя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Лист1!$A$8:$A$48</c:f>
              <c:numCache>
                <c:formatCode>General</c:formatCode>
                <c:ptCount val="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</c:numCache>
            </c:numRef>
          </c:xVal>
          <c:yVal>
            <c:numRef>
              <c:f>Лист1!$I$8:$I$48</c:f>
              <c:numCache>
                <c:formatCode>General</c:formatCode>
                <c:ptCount val="41"/>
                <c:pt idx="0">
                  <c:v>2181</c:v>
                </c:pt>
                <c:pt idx="1">
                  <c:v>2097</c:v>
                </c:pt>
                <c:pt idx="2">
                  <c:v>2015</c:v>
                </c:pt>
                <c:pt idx="3">
                  <c:v>1936</c:v>
                </c:pt>
                <c:pt idx="4">
                  <c:v>1858</c:v>
                </c:pt>
                <c:pt idx="5">
                  <c:v>1782</c:v>
                </c:pt>
                <c:pt idx="6">
                  <c:v>1708</c:v>
                </c:pt>
                <c:pt idx="7">
                  <c:v>1636</c:v>
                </c:pt>
                <c:pt idx="8">
                  <c:v>1566</c:v>
                </c:pt>
                <c:pt idx="9">
                  <c:v>1498</c:v>
                </c:pt>
                <c:pt idx="10">
                  <c:v>1432</c:v>
                </c:pt>
                <c:pt idx="11">
                  <c:v>1367</c:v>
                </c:pt>
                <c:pt idx="12">
                  <c:v>1305</c:v>
                </c:pt>
                <c:pt idx="13">
                  <c:v>1245</c:v>
                </c:pt>
                <c:pt idx="14">
                  <c:v>1187</c:v>
                </c:pt>
                <c:pt idx="15">
                  <c:v>1131</c:v>
                </c:pt>
                <c:pt idx="16">
                  <c:v>1076</c:v>
                </c:pt>
                <c:pt idx="17">
                  <c:v>1024</c:v>
                </c:pt>
                <c:pt idx="18">
                  <c:v>974</c:v>
                </c:pt>
                <c:pt idx="19">
                  <c:v>926</c:v>
                </c:pt>
                <c:pt idx="20">
                  <c:v>879</c:v>
                </c:pt>
                <c:pt idx="21">
                  <c:v>835</c:v>
                </c:pt>
                <c:pt idx="22">
                  <c:v>792</c:v>
                </c:pt>
                <c:pt idx="23">
                  <c:v>752</c:v>
                </c:pt>
                <c:pt idx="24">
                  <c:v>713</c:v>
                </c:pt>
                <c:pt idx="25">
                  <c:v>677</c:v>
                </c:pt>
                <c:pt idx="26">
                  <c:v>642</c:v>
                </c:pt>
                <c:pt idx="27">
                  <c:v>610</c:v>
                </c:pt>
                <c:pt idx="28">
                  <c:v>579</c:v>
                </c:pt>
                <c:pt idx="29">
                  <c:v>550</c:v>
                </c:pt>
                <c:pt idx="30">
                  <c:v>524</c:v>
                </c:pt>
                <c:pt idx="31">
                  <c:v>499</c:v>
                </c:pt>
                <c:pt idx="32">
                  <c:v>476</c:v>
                </c:pt>
                <c:pt idx="33">
                  <c:v>456</c:v>
                </c:pt>
                <c:pt idx="34">
                  <c:v>437</c:v>
                </c:pt>
                <c:pt idx="35">
                  <c:v>420</c:v>
                </c:pt>
                <c:pt idx="36">
                  <c:v>405</c:v>
                </c:pt>
                <c:pt idx="37">
                  <c:v>392</c:v>
                </c:pt>
                <c:pt idx="38">
                  <c:v>381</c:v>
                </c:pt>
                <c:pt idx="39">
                  <c:v>373</c:v>
                </c:pt>
                <c:pt idx="40">
                  <c:v>366</c:v>
                </c:pt>
              </c:numCache>
            </c:numRef>
          </c:yVal>
          <c:smooth val="1"/>
        </c:ser>
        <c:ser>
          <c:idx val="2"/>
          <c:order val="2"/>
          <c:tx>
            <c:v>Экспонента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Лист1!$A$8:$A$48</c:f>
              <c:numCache>
                <c:formatCode>General</c:formatCode>
                <c:ptCount val="4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</c:numCache>
            </c:numRef>
          </c:xVal>
          <c:yVal>
            <c:numRef>
              <c:f>Лист1!$J$8:$J$48</c:f>
              <c:numCache>
                <c:formatCode>General</c:formatCode>
                <c:ptCount val="41"/>
                <c:pt idx="0">
                  <c:v>2223</c:v>
                </c:pt>
                <c:pt idx="1">
                  <c:v>2122</c:v>
                </c:pt>
                <c:pt idx="2">
                  <c:v>2027</c:v>
                </c:pt>
                <c:pt idx="3">
                  <c:v>1936</c:v>
                </c:pt>
                <c:pt idx="4">
                  <c:v>1848</c:v>
                </c:pt>
                <c:pt idx="5">
                  <c:v>1765</c:v>
                </c:pt>
                <c:pt idx="6">
                  <c:v>1685</c:v>
                </c:pt>
                <c:pt idx="7">
                  <c:v>1610</c:v>
                </c:pt>
                <c:pt idx="8">
                  <c:v>1537</c:v>
                </c:pt>
                <c:pt idx="9">
                  <c:v>1468</c:v>
                </c:pt>
                <c:pt idx="10">
                  <c:v>1402</c:v>
                </c:pt>
                <c:pt idx="11">
                  <c:v>1338</c:v>
                </c:pt>
                <c:pt idx="12">
                  <c:v>1278</c:v>
                </c:pt>
                <c:pt idx="13">
                  <c:v>1221</c:v>
                </c:pt>
                <c:pt idx="14">
                  <c:v>1166</c:v>
                </c:pt>
                <c:pt idx="15">
                  <c:v>1113</c:v>
                </c:pt>
                <c:pt idx="16">
                  <c:v>1063</c:v>
                </c:pt>
                <c:pt idx="17">
                  <c:v>1015</c:v>
                </c:pt>
                <c:pt idx="18">
                  <c:v>969</c:v>
                </c:pt>
                <c:pt idx="19">
                  <c:v>926</c:v>
                </c:pt>
                <c:pt idx="20">
                  <c:v>884</c:v>
                </c:pt>
                <c:pt idx="21">
                  <c:v>844</c:v>
                </c:pt>
                <c:pt idx="22">
                  <c:v>806</c:v>
                </c:pt>
                <c:pt idx="23">
                  <c:v>770</c:v>
                </c:pt>
                <c:pt idx="24">
                  <c:v>735</c:v>
                </c:pt>
                <c:pt idx="25">
                  <c:v>702</c:v>
                </c:pt>
                <c:pt idx="26">
                  <c:v>670</c:v>
                </c:pt>
                <c:pt idx="27">
                  <c:v>640</c:v>
                </c:pt>
                <c:pt idx="28">
                  <c:v>611</c:v>
                </c:pt>
                <c:pt idx="29">
                  <c:v>584</c:v>
                </c:pt>
                <c:pt idx="30">
                  <c:v>557</c:v>
                </c:pt>
                <c:pt idx="31">
                  <c:v>532</c:v>
                </c:pt>
                <c:pt idx="32">
                  <c:v>508</c:v>
                </c:pt>
                <c:pt idx="33">
                  <c:v>485</c:v>
                </c:pt>
                <c:pt idx="34">
                  <c:v>463</c:v>
                </c:pt>
                <c:pt idx="35">
                  <c:v>442</c:v>
                </c:pt>
                <c:pt idx="36">
                  <c:v>422</c:v>
                </c:pt>
                <c:pt idx="37">
                  <c:v>403</c:v>
                </c:pt>
                <c:pt idx="38">
                  <c:v>385</c:v>
                </c:pt>
                <c:pt idx="39">
                  <c:v>368</c:v>
                </c:pt>
                <c:pt idx="40">
                  <c:v>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30784"/>
        <c:axId val="366529216"/>
      </c:scatterChart>
      <c:valAx>
        <c:axId val="366530784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529216"/>
        <c:crosses val="autoZero"/>
        <c:crossBetween val="midCat"/>
        <c:majorUnit val="2"/>
        <c:minorUnit val="1"/>
      </c:valAx>
      <c:valAx>
        <c:axId val="366529216"/>
        <c:scaling>
          <c:orientation val="minMax"/>
          <c:max val="40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53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6</xdr:row>
      <xdr:rowOff>157161</xdr:rowOff>
    </xdr:from>
    <xdr:to>
      <xdr:col>27</xdr:col>
      <xdr:colOff>466725</xdr:colOff>
      <xdr:row>24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22" workbookViewId="0">
      <selection activeCell="E3" sqref="E3"/>
    </sheetView>
  </sheetViews>
  <sheetFormatPr defaultRowHeight="15" x14ac:dyDescent="0.25"/>
  <sheetData>
    <row r="1" spans="1:10" x14ac:dyDescent="0.25">
      <c r="A1" t="s">
        <v>17</v>
      </c>
      <c r="E1">
        <v>10</v>
      </c>
      <c r="F1" t="s">
        <v>18</v>
      </c>
    </row>
    <row r="2" spans="1:10" x14ac:dyDescent="0.25">
      <c r="A2" t="s">
        <v>19</v>
      </c>
      <c r="E2">
        <v>10</v>
      </c>
      <c r="F2" t="s">
        <v>18</v>
      </c>
    </row>
    <row r="3" spans="1:10" x14ac:dyDescent="0.25">
      <c r="A3" t="s">
        <v>20</v>
      </c>
      <c r="E3">
        <v>3.3</v>
      </c>
      <c r="F3" t="s">
        <v>22</v>
      </c>
    </row>
    <row r="4" spans="1:10" x14ac:dyDescent="0.25">
      <c r="A4" t="s">
        <v>21</v>
      </c>
      <c r="E4">
        <v>3.3</v>
      </c>
      <c r="F4" t="s">
        <v>22</v>
      </c>
    </row>
    <row r="5" spans="1:10" x14ac:dyDescent="0.25">
      <c r="A5" t="s">
        <v>23</v>
      </c>
      <c r="E5">
        <v>4096</v>
      </c>
    </row>
    <row r="7" spans="1:10" x14ac:dyDescent="0.25">
      <c r="A7" t="s">
        <v>0</v>
      </c>
      <c r="B7" t="s">
        <v>24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15</v>
      </c>
      <c r="J7" t="s">
        <v>16</v>
      </c>
    </row>
    <row r="8" spans="1:10" x14ac:dyDescent="0.25">
      <c r="A8">
        <v>20</v>
      </c>
      <c r="B8">
        <v>1.2490000000000001</v>
      </c>
      <c r="C8">
        <f>$E$1*B8</f>
        <v>12.490000000000002</v>
      </c>
      <c r="D8">
        <f>(C8/(C8+$E$2))*$E$3</f>
        <v>1.8326811916407295</v>
      </c>
      <c r="E8">
        <f>$E$3/(C8+$E$2)*1000</f>
        <v>146.73188083592706</v>
      </c>
      <c r="F8">
        <f>D8*E8*0.001</f>
        <v>0.26891275822207233</v>
      </c>
      <c r="G8">
        <f>D8/$E$4</f>
        <v>0.55535793686082713</v>
      </c>
      <c r="H8">
        <f>INT((D8/$E$4)*$E$5)</f>
        <v>2274</v>
      </c>
      <c r="I8">
        <f>INT($O$29*A8^2+$O$30*A8+$O$31)</f>
        <v>2181</v>
      </c>
      <c r="J8">
        <f>INT($O$36*EXP($O$34*A8))</f>
        <v>2223</v>
      </c>
    </row>
    <row r="9" spans="1:10" x14ac:dyDescent="0.25">
      <c r="A9">
        <v>22</v>
      </c>
      <c r="B9">
        <v>1.1416812000000001</v>
      </c>
      <c r="C9">
        <f t="shared" ref="C9:C48" si="0">$E$1*B9</f>
        <v>11.416812</v>
      </c>
      <c r="D9">
        <f t="shared" ref="D9:D48" si="1">(C9/(C9+$E$2))*$E$3</f>
        <v>1.7591544250376761</v>
      </c>
      <c r="E9">
        <f t="shared" ref="E9:E48" si="2">$E$3/(C9+$E$2)*1000</f>
        <v>154.08455749623241</v>
      </c>
      <c r="F9">
        <f t="shared" ref="F9:F48" si="3">D9*E9*0.001</f>
        <v>0.27105853114946943</v>
      </c>
      <c r="G9">
        <f t="shared" ref="G9:G48" si="4">D9/$E$4</f>
        <v>0.5330770984962655</v>
      </c>
      <c r="H9">
        <f t="shared" ref="H9:H48" si="5">INT((D9/$E$4)*$E$5)</f>
        <v>2183</v>
      </c>
      <c r="I9">
        <f t="shared" ref="I9:I48" si="6">INT($O$29*A9^2+$O$30*A9+$O$31)</f>
        <v>2097</v>
      </c>
      <c r="J9">
        <f t="shared" ref="J9:J48" si="7">INT($O$36*EXP($O$34*A9))</f>
        <v>2122</v>
      </c>
    </row>
    <row r="10" spans="1:10" x14ac:dyDescent="0.25">
      <c r="A10">
        <v>24</v>
      </c>
      <c r="B10">
        <v>1.0448466000000001</v>
      </c>
      <c r="C10">
        <f t="shared" si="0"/>
        <v>10.448466</v>
      </c>
      <c r="D10">
        <f t="shared" si="1"/>
        <v>1.6861870127568495</v>
      </c>
      <c r="E10">
        <f t="shared" si="2"/>
        <v>161.38129872431506</v>
      </c>
      <c r="F10">
        <f t="shared" si="3"/>
        <v>0.27211905001077358</v>
      </c>
      <c r="G10">
        <f t="shared" si="4"/>
        <v>0.51096576144146955</v>
      </c>
      <c r="H10">
        <f t="shared" si="5"/>
        <v>2092</v>
      </c>
      <c r="I10">
        <f t="shared" si="6"/>
        <v>2015</v>
      </c>
      <c r="J10">
        <f t="shared" si="7"/>
        <v>2027</v>
      </c>
    </row>
    <row r="11" spans="1:10" x14ac:dyDescent="0.25">
      <c r="A11">
        <v>26</v>
      </c>
      <c r="B11">
        <v>0.95715830000000002</v>
      </c>
      <c r="C11">
        <f t="shared" si="0"/>
        <v>9.5715830000000004</v>
      </c>
      <c r="D11">
        <f t="shared" si="1"/>
        <v>1.6138819174718773</v>
      </c>
      <c r="E11">
        <f t="shared" si="2"/>
        <v>168.61180825281224</v>
      </c>
      <c r="F11">
        <f t="shared" si="3"/>
        <v>0.27211954841144909</v>
      </c>
      <c r="G11">
        <f t="shared" si="4"/>
        <v>0.48905512650662952</v>
      </c>
      <c r="H11">
        <f t="shared" si="5"/>
        <v>2003</v>
      </c>
      <c r="I11">
        <f t="shared" si="6"/>
        <v>1936</v>
      </c>
      <c r="J11">
        <f t="shared" si="7"/>
        <v>1936</v>
      </c>
    </row>
    <row r="12" spans="1:10" x14ac:dyDescent="0.25">
      <c r="A12">
        <v>28</v>
      </c>
      <c r="B12">
        <v>0.8776678</v>
      </c>
      <c r="C12">
        <f t="shared" si="0"/>
        <v>8.7766780000000004</v>
      </c>
      <c r="D12">
        <f t="shared" si="1"/>
        <v>1.5425006169887985</v>
      </c>
      <c r="E12">
        <f t="shared" si="2"/>
        <v>175.74993830112012</v>
      </c>
      <c r="F12">
        <f t="shared" si="3"/>
        <v>0.27109438826522109</v>
      </c>
      <c r="G12">
        <f t="shared" si="4"/>
        <v>0.46742442939054502</v>
      </c>
      <c r="H12">
        <f t="shared" si="5"/>
        <v>1914</v>
      </c>
      <c r="I12">
        <f t="shared" si="6"/>
        <v>1858</v>
      </c>
      <c r="J12">
        <f t="shared" si="7"/>
        <v>1848</v>
      </c>
    </row>
    <row r="13" spans="1:10" x14ac:dyDescent="0.25">
      <c r="A13">
        <v>30</v>
      </c>
      <c r="B13">
        <v>0.80569999999999997</v>
      </c>
      <c r="C13">
        <f t="shared" si="0"/>
        <v>8.0570000000000004</v>
      </c>
      <c r="D13">
        <f t="shared" si="1"/>
        <v>1.4724538959960125</v>
      </c>
      <c r="E13">
        <f t="shared" si="2"/>
        <v>182.75461040039869</v>
      </c>
      <c r="F13">
        <f t="shared" si="3"/>
        <v>0.26909773809530041</v>
      </c>
      <c r="G13">
        <f t="shared" si="4"/>
        <v>0.44619815030182197</v>
      </c>
      <c r="H13">
        <f t="shared" si="5"/>
        <v>1827</v>
      </c>
      <c r="I13">
        <f t="shared" si="6"/>
        <v>1782</v>
      </c>
      <c r="J13">
        <f t="shared" si="7"/>
        <v>1765</v>
      </c>
    </row>
    <row r="14" spans="1:10" x14ac:dyDescent="0.25">
      <c r="A14">
        <v>32</v>
      </c>
      <c r="B14">
        <v>0.7401799</v>
      </c>
      <c r="C14">
        <f t="shared" si="0"/>
        <v>7.4017990000000005</v>
      </c>
      <c r="D14">
        <f t="shared" si="1"/>
        <v>1.4036443415993944</v>
      </c>
      <c r="E14">
        <f t="shared" si="2"/>
        <v>189.63556584006056</v>
      </c>
      <c r="F14">
        <f t="shared" si="3"/>
        <v>0.26618088895740044</v>
      </c>
      <c r="G14">
        <f t="shared" si="4"/>
        <v>0.42534677018163469</v>
      </c>
      <c r="H14">
        <f t="shared" si="5"/>
        <v>1742</v>
      </c>
      <c r="I14">
        <f t="shared" si="6"/>
        <v>1708</v>
      </c>
      <c r="J14">
        <f t="shared" si="7"/>
        <v>1685</v>
      </c>
    </row>
    <row r="15" spans="1:10" x14ac:dyDescent="0.25">
      <c r="A15">
        <v>34</v>
      </c>
      <c r="B15">
        <v>0.68073939999999999</v>
      </c>
      <c r="C15">
        <f t="shared" si="0"/>
        <v>6.8073940000000004</v>
      </c>
      <c r="D15">
        <f t="shared" si="1"/>
        <v>1.3365784249479722</v>
      </c>
      <c r="E15">
        <f t="shared" si="2"/>
        <v>196.34215750520272</v>
      </c>
      <c r="F15">
        <f t="shared" si="3"/>
        <v>0.26242669162919052</v>
      </c>
      <c r="G15">
        <f t="shared" si="4"/>
        <v>0.40502376513574917</v>
      </c>
      <c r="H15">
        <f t="shared" si="5"/>
        <v>1658</v>
      </c>
      <c r="I15">
        <f t="shared" si="6"/>
        <v>1636</v>
      </c>
      <c r="J15">
        <f t="shared" si="7"/>
        <v>1610</v>
      </c>
    </row>
    <row r="16" spans="1:10" x14ac:dyDescent="0.25">
      <c r="A16">
        <v>36</v>
      </c>
      <c r="B16">
        <v>0.62668789999999996</v>
      </c>
      <c r="C16">
        <f t="shared" si="0"/>
        <v>6.2668789999999994</v>
      </c>
      <c r="D16">
        <f t="shared" si="1"/>
        <v>1.2713379561008598</v>
      </c>
      <c r="E16">
        <f t="shared" si="2"/>
        <v>202.866204389914</v>
      </c>
      <c r="F16">
        <f t="shared" si="3"/>
        <v>0.25791150565101256</v>
      </c>
      <c r="G16">
        <f t="shared" si="4"/>
        <v>0.38525392609116965</v>
      </c>
      <c r="H16">
        <f t="shared" si="5"/>
        <v>1578</v>
      </c>
      <c r="I16">
        <f t="shared" si="6"/>
        <v>1566</v>
      </c>
      <c r="J16">
        <f t="shared" si="7"/>
        <v>1537</v>
      </c>
    </row>
    <row r="17" spans="1:15" x14ac:dyDescent="0.25">
      <c r="A17">
        <v>38</v>
      </c>
      <c r="B17">
        <v>0.57748429999999995</v>
      </c>
      <c r="C17">
        <f t="shared" si="0"/>
        <v>5.7748429999999997</v>
      </c>
      <c r="D17">
        <f t="shared" si="1"/>
        <v>1.2080615889489359</v>
      </c>
      <c r="E17">
        <f t="shared" si="2"/>
        <v>209.1938411051064</v>
      </c>
      <c r="F17">
        <f t="shared" si="3"/>
        <v>0.25271904408376605</v>
      </c>
      <c r="G17">
        <f t="shared" si="4"/>
        <v>0.36607926937846547</v>
      </c>
      <c r="H17">
        <f t="shared" si="5"/>
        <v>1499</v>
      </c>
      <c r="I17">
        <f t="shared" si="6"/>
        <v>1498</v>
      </c>
      <c r="J17">
        <f t="shared" si="7"/>
        <v>1468</v>
      </c>
    </row>
    <row r="18" spans="1:15" x14ac:dyDescent="0.25">
      <c r="A18">
        <v>40</v>
      </c>
      <c r="B18">
        <v>0.53269999999999995</v>
      </c>
      <c r="C18">
        <f t="shared" si="0"/>
        <v>5.327</v>
      </c>
      <c r="D18">
        <f t="shared" si="1"/>
        <v>1.1469367782344881</v>
      </c>
      <c r="E18">
        <f t="shared" si="2"/>
        <v>215.30632217655119</v>
      </c>
      <c r="F18">
        <f t="shared" si="3"/>
        <v>0.24694273949069034</v>
      </c>
      <c r="G18">
        <f t="shared" si="4"/>
        <v>0.34755659946499645</v>
      </c>
      <c r="H18">
        <f t="shared" si="5"/>
        <v>1423</v>
      </c>
      <c r="I18">
        <f t="shared" si="6"/>
        <v>1432</v>
      </c>
      <c r="J18">
        <f t="shared" si="7"/>
        <v>1402</v>
      </c>
    </row>
    <row r="19" spans="1:15" x14ac:dyDescent="0.25">
      <c r="A19">
        <v>42</v>
      </c>
      <c r="B19">
        <v>0.4917163</v>
      </c>
      <c r="C19">
        <f t="shared" si="0"/>
        <v>4.9171630000000004</v>
      </c>
      <c r="D19">
        <f t="shared" si="1"/>
        <v>1.0877831059431342</v>
      </c>
      <c r="E19">
        <f t="shared" si="2"/>
        <v>221.22168940568656</v>
      </c>
      <c r="F19">
        <f t="shared" si="3"/>
        <v>0.24064121640370509</v>
      </c>
      <c r="G19">
        <f t="shared" si="4"/>
        <v>0.32963124422519219</v>
      </c>
      <c r="H19">
        <f t="shared" si="5"/>
        <v>1350</v>
      </c>
      <c r="I19">
        <f t="shared" si="6"/>
        <v>1367</v>
      </c>
      <c r="J19">
        <f t="shared" si="7"/>
        <v>1338</v>
      </c>
    </row>
    <row r="20" spans="1:15" x14ac:dyDescent="0.25">
      <c r="A20">
        <v>44</v>
      </c>
      <c r="B20">
        <v>0.45434419999999998</v>
      </c>
      <c r="C20">
        <f t="shared" si="0"/>
        <v>4.5434419999999998</v>
      </c>
      <c r="D20">
        <f t="shared" si="1"/>
        <v>1.0309360466387532</v>
      </c>
      <c r="E20">
        <f t="shared" si="2"/>
        <v>226.90639533612469</v>
      </c>
      <c r="F20">
        <f t="shared" si="3"/>
        <v>0.2339259821648744</v>
      </c>
      <c r="G20">
        <f t="shared" si="4"/>
        <v>0.31240486261780398</v>
      </c>
      <c r="H20">
        <f t="shared" si="5"/>
        <v>1279</v>
      </c>
      <c r="I20">
        <f t="shared" si="6"/>
        <v>1305</v>
      </c>
      <c r="J20">
        <f t="shared" si="7"/>
        <v>1278</v>
      </c>
    </row>
    <row r="21" spans="1:15" x14ac:dyDescent="0.25">
      <c r="A21">
        <v>46</v>
      </c>
      <c r="B21">
        <v>0.42017349999999998</v>
      </c>
      <c r="C21">
        <f t="shared" si="0"/>
        <v>4.2017349999999993</v>
      </c>
      <c r="D21">
        <f t="shared" si="1"/>
        <v>0.97634024997649926</v>
      </c>
      <c r="E21">
        <f t="shared" si="2"/>
        <v>232.36597500235007</v>
      </c>
      <c r="F21">
        <f t="shared" si="3"/>
        <v>0.22686825411982744</v>
      </c>
      <c r="G21">
        <f t="shared" si="4"/>
        <v>0.2958606818110604</v>
      </c>
      <c r="H21">
        <f t="shared" si="5"/>
        <v>1211</v>
      </c>
      <c r="I21">
        <f t="shared" si="6"/>
        <v>1245</v>
      </c>
      <c r="J21">
        <f t="shared" si="7"/>
        <v>1221</v>
      </c>
    </row>
    <row r="22" spans="1:15" x14ac:dyDescent="0.25">
      <c r="A22">
        <v>48</v>
      </c>
      <c r="B22">
        <v>0.38890059999999999</v>
      </c>
      <c r="C22">
        <f t="shared" si="0"/>
        <v>3.8890059999999997</v>
      </c>
      <c r="D22">
        <f t="shared" si="1"/>
        <v>0.924020034263071</v>
      </c>
      <c r="E22">
        <f t="shared" si="2"/>
        <v>237.59799657369288</v>
      </c>
      <c r="F22">
        <f t="shared" si="3"/>
        <v>0.21954530893486071</v>
      </c>
      <c r="G22">
        <f t="shared" si="4"/>
        <v>0.28000607098880942</v>
      </c>
      <c r="H22">
        <f t="shared" si="5"/>
        <v>1146</v>
      </c>
      <c r="I22">
        <f t="shared" si="6"/>
        <v>1187</v>
      </c>
      <c r="J22">
        <f t="shared" si="7"/>
        <v>1166</v>
      </c>
    </row>
    <row r="23" spans="1:15" x14ac:dyDescent="0.25">
      <c r="A23">
        <v>50</v>
      </c>
      <c r="B23">
        <v>0.36030000000000001</v>
      </c>
      <c r="C23">
        <f t="shared" si="0"/>
        <v>3.6030000000000002</v>
      </c>
      <c r="D23">
        <f t="shared" si="1"/>
        <v>0.87406454458575311</v>
      </c>
      <c r="E23">
        <f t="shared" si="2"/>
        <v>242.59354554142467</v>
      </c>
      <c r="F23">
        <f t="shared" si="3"/>
        <v>0.21204241690310852</v>
      </c>
      <c r="G23">
        <f t="shared" si="4"/>
        <v>0.26486804381386458</v>
      </c>
      <c r="H23">
        <f t="shared" si="5"/>
        <v>1084</v>
      </c>
      <c r="I23">
        <f t="shared" si="6"/>
        <v>1131</v>
      </c>
      <c r="J23">
        <f t="shared" si="7"/>
        <v>1113</v>
      </c>
    </row>
    <row r="24" spans="1:15" x14ac:dyDescent="0.25">
      <c r="A24">
        <v>52</v>
      </c>
      <c r="B24">
        <v>0.33399000000000001</v>
      </c>
      <c r="C24">
        <f t="shared" si="0"/>
        <v>3.3399000000000001</v>
      </c>
      <c r="D24">
        <f t="shared" si="1"/>
        <v>0.82621833746879658</v>
      </c>
      <c r="E24">
        <f t="shared" si="2"/>
        <v>247.37816625312033</v>
      </c>
      <c r="F24">
        <f t="shared" si="3"/>
        <v>0.20438837724773265</v>
      </c>
      <c r="G24">
        <f t="shared" si="4"/>
        <v>0.25036919317236261</v>
      </c>
      <c r="H24">
        <f t="shared" si="5"/>
        <v>1025</v>
      </c>
      <c r="I24">
        <f t="shared" si="6"/>
        <v>1076</v>
      </c>
      <c r="J24">
        <f t="shared" si="7"/>
        <v>1063</v>
      </c>
    </row>
    <row r="25" spans="1:15" x14ac:dyDescent="0.25">
      <c r="A25">
        <v>54</v>
      </c>
      <c r="B25">
        <v>0.30988830000000001</v>
      </c>
      <c r="C25">
        <f t="shared" si="0"/>
        <v>3.0988829999999998</v>
      </c>
      <c r="D25">
        <f t="shared" si="1"/>
        <v>0.7807012170427049</v>
      </c>
      <c r="E25">
        <f t="shared" si="2"/>
        <v>251.92987829572942</v>
      </c>
      <c r="F25">
        <f t="shared" si="3"/>
        <v>0.19668196259489648</v>
      </c>
      <c r="G25">
        <f t="shared" si="4"/>
        <v>0.23657612637657727</v>
      </c>
      <c r="H25">
        <f t="shared" si="5"/>
        <v>969</v>
      </c>
      <c r="I25">
        <f t="shared" si="6"/>
        <v>1024</v>
      </c>
      <c r="J25">
        <f t="shared" si="7"/>
        <v>1015</v>
      </c>
    </row>
    <row r="26" spans="1:15" x14ac:dyDescent="0.25">
      <c r="A26">
        <v>56</v>
      </c>
      <c r="B26">
        <v>0.28777249999999999</v>
      </c>
      <c r="C26">
        <f t="shared" si="0"/>
        <v>2.8777249999999999</v>
      </c>
      <c r="D26">
        <f t="shared" si="1"/>
        <v>0.73743557188866815</v>
      </c>
      <c r="E26">
        <f t="shared" si="2"/>
        <v>256.25644281113318</v>
      </c>
      <c r="F26">
        <f t="shared" si="3"/>
        <v>0.18897261645458377</v>
      </c>
      <c r="G26">
        <f t="shared" si="4"/>
        <v>0.22346532481474793</v>
      </c>
      <c r="H26">
        <f t="shared" si="5"/>
        <v>915</v>
      </c>
      <c r="I26">
        <f t="shared" si="6"/>
        <v>974</v>
      </c>
      <c r="J26">
        <f t="shared" si="7"/>
        <v>969</v>
      </c>
    </row>
    <row r="27" spans="1:15" x14ac:dyDescent="0.25">
      <c r="A27">
        <v>58</v>
      </c>
      <c r="B27">
        <v>0.26746009999999998</v>
      </c>
      <c r="C27">
        <f t="shared" si="0"/>
        <v>2.674601</v>
      </c>
      <c r="D27">
        <f t="shared" si="1"/>
        <v>0.6963677436473148</v>
      </c>
      <c r="E27">
        <f t="shared" si="2"/>
        <v>260.36322563526852</v>
      </c>
      <c r="F27">
        <f t="shared" si="3"/>
        <v>0.18130855196436865</v>
      </c>
      <c r="G27">
        <f t="shared" si="4"/>
        <v>0.21102052837797419</v>
      </c>
      <c r="H27">
        <f t="shared" si="5"/>
        <v>864</v>
      </c>
      <c r="I27">
        <f t="shared" si="6"/>
        <v>926</v>
      </c>
      <c r="J27">
        <f t="shared" si="7"/>
        <v>926</v>
      </c>
    </row>
    <row r="28" spans="1:15" x14ac:dyDescent="0.25">
      <c r="A28">
        <v>60</v>
      </c>
      <c r="B28">
        <v>0.24879999999999999</v>
      </c>
      <c r="C28">
        <f t="shared" si="0"/>
        <v>2.488</v>
      </c>
      <c r="D28">
        <f t="shared" si="1"/>
        <v>0.65746316463805254</v>
      </c>
      <c r="E28">
        <f t="shared" si="2"/>
        <v>264.25368353619473</v>
      </c>
      <c r="F28">
        <f t="shared" si="3"/>
        <v>0.17373706304496903</v>
      </c>
      <c r="G28">
        <f t="shared" si="4"/>
        <v>0.19923126201153107</v>
      </c>
      <c r="H28">
        <f t="shared" si="5"/>
        <v>816</v>
      </c>
      <c r="I28">
        <f t="shared" si="6"/>
        <v>879</v>
      </c>
      <c r="J28">
        <f t="shared" si="7"/>
        <v>884</v>
      </c>
      <c r="K28" t="s">
        <v>7</v>
      </c>
      <c r="L28" t="s">
        <v>8</v>
      </c>
      <c r="O28" t="s">
        <v>9</v>
      </c>
    </row>
    <row r="29" spans="1:15" x14ac:dyDescent="0.25">
      <c r="A29">
        <v>62</v>
      </c>
      <c r="B29">
        <v>0.2315846</v>
      </c>
      <c r="C29">
        <f t="shared" si="0"/>
        <v>2.3158460000000001</v>
      </c>
      <c r="D29">
        <f t="shared" si="1"/>
        <v>0.62052511861548121</v>
      </c>
      <c r="E29">
        <f t="shared" si="2"/>
        <v>267.94748813845189</v>
      </c>
      <c r="F29">
        <f t="shared" si="3"/>
        <v>0.1662681468598331</v>
      </c>
      <c r="G29">
        <f t="shared" si="4"/>
        <v>0.18803791473196402</v>
      </c>
      <c r="H29">
        <f t="shared" si="5"/>
        <v>770</v>
      </c>
      <c r="I29">
        <f t="shared" si="6"/>
        <v>835</v>
      </c>
      <c r="J29">
        <f t="shared" si="7"/>
        <v>844</v>
      </c>
      <c r="K29">
        <v>26</v>
      </c>
      <c r="L29">
        <v>1936</v>
      </c>
      <c r="N29" s="1" t="s">
        <v>11</v>
      </c>
      <c r="O29">
        <f>(L31-(K31*(L30-L29)+K30*L29-K29*L30)/(K30-K29))/(K31*(K31-K29-K30)+K29*K30)</f>
        <v>0.24635416666666668</v>
      </c>
    </row>
    <row r="30" spans="1:15" x14ac:dyDescent="0.25">
      <c r="A30">
        <v>64</v>
      </c>
      <c r="B30">
        <v>0.21574380000000001</v>
      </c>
      <c r="C30">
        <f t="shared" si="0"/>
        <v>2.157438</v>
      </c>
      <c r="D30">
        <f t="shared" si="1"/>
        <v>0.58561231404182357</v>
      </c>
      <c r="E30">
        <f t="shared" si="2"/>
        <v>271.43876859581769</v>
      </c>
      <c r="F30">
        <f t="shared" si="3"/>
        <v>0.15895788539805986</v>
      </c>
      <c r="G30">
        <f t="shared" si="4"/>
        <v>0.17745827698237079</v>
      </c>
      <c r="H30">
        <f t="shared" si="5"/>
        <v>726</v>
      </c>
      <c r="I30">
        <f t="shared" si="6"/>
        <v>792</v>
      </c>
      <c r="J30">
        <f t="shared" si="7"/>
        <v>806</v>
      </c>
      <c r="K30">
        <v>58</v>
      </c>
      <c r="L30">
        <v>926</v>
      </c>
      <c r="N30" s="1" t="s">
        <v>12</v>
      </c>
      <c r="O30">
        <f>(L30-L29)/(K30-K29)-O29*(K29+K30)</f>
        <v>-52.256250000000001</v>
      </c>
    </row>
    <row r="31" spans="1:15" x14ac:dyDescent="0.25">
      <c r="A31">
        <v>66</v>
      </c>
      <c r="B31">
        <v>0.2011319</v>
      </c>
      <c r="C31">
        <f t="shared" si="0"/>
        <v>2.0113189999999999</v>
      </c>
      <c r="D31">
        <f t="shared" si="1"/>
        <v>0.55259149307415767</v>
      </c>
      <c r="E31">
        <f t="shared" si="2"/>
        <v>274.74085069258422</v>
      </c>
      <c r="F31">
        <f t="shared" si="3"/>
        <v>0.15181945689267934</v>
      </c>
      <c r="G31">
        <f t="shared" si="4"/>
        <v>0.16745196759822961</v>
      </c>
      <c r="H31">
        <f t="shared" si="5"/>
        <v>685</v>
      </c>
      <c r="I31">
        <f t="shared" si="6"/>
        <v>752</v>
      </c>
      <c r="J31">
        <f t="shared" si="7"/>
        <v>770</v>
      </c>
      <c r="K31">
        <v>98</v>
      </c>
      <c r="L31">
        <v>373</v>
      </c>
      <c r="N31" s="1" t="s">
        <v>13</v>
      </c>
      <c r="O31">
        <f>(K30*L29-K29*L30)/(K30-K29)+O29*K29*K30</f>
        <v>3128.1270833333333</v>
      </c>
    </row>
    <row r="32" spans="1:15" x14ac:dyDescent="0.25">
      <c r="A32">
        <v>68</v>
      </c>
      <c r="B32">
        <v>0.1876428</v>
      </c>
      <c r="C32">
        <f t="shared" si="0"/>
        <v>1.876428</v>
      </c>
      <c r="D32">
        <f t="shared" si="1"/>
        <v>0.52138676713233967</v>
      </c>
      <c r="E32">
        <f t="shared" si="2"/>
        <v>277.86132328676598</v>
      </c>
      <c r="F32">
        <f t="shared" si="3"/>
        <v>0.1448732170596008</v>
      </c>
      <c r="G32">
        <f t="shared" si="4"/>
        <v>0.15799599004010295</v>
      </c>
      <c r="H32">
        <f t="shared" si="5"/>
        <v>647</v>
      </c>
      <c r="I32">
        <f t="shared" si="6"/>
        <v>713</v>
      </c>
      <c r="J32">
        <f t="shared" si="7"/>
        <v>735</v>
      </c>
    </row>
    <row r="33" spans="1:15" x14ac:dyDescent="0.25">
      <c r="A33">
        <v>70</v>
      </c>
      <c r="B33">
        <v>0.17519999999999999</v>
      </c>
      <c r="C33">
        <f t="shared" si="0"/>
        <v>1.752</v>
      </c>
      <c r="D33">
        <f t="shared" si="1"/>
        <v>0.49196732471068744</v>
      </c>
      <c r="E33">
        <f t="shared" si="2"/>
        <v>280.8032675289312</v>
      </c>
      <c r="F33">
        <f t="shared" si="3"/>
        <v>0.13814603229622774</v>
      </c>
      <c r="G33">
        <f t="shared" si="4"/>
        <v>0.14908100748808711</v>
      </c>
      <c r="H33">
        <f t="shared" si="5"/>
        <v>610</v>
      </c>
      <c r="I33">
        <f t="shared" si="6"/>
        <v>677</v>
      </c>
      <c r="J33">
        <f t="shared" si="7"/>
        <v>702</v>
      </c>
      <c r="O33" t="s">
        <v>10</v>
      </c>
    </row>
    <row r="34" spans="1:15" x14ac:dyDescent="0.25">
      <c r="A34">
        <v>72</v>
      </c>
      <c r="B34">
        <v>0.1637151</v>
      </c>
      <c r="C34">
        <f t="shared" si="0"/>
        <v>1.637151</v>
      </c>
      <c r="D34">
        <f t="shared" si="1"/>
        <v>0.46425437806899644</v>
      </c>
      <c r="E34">
        <f t="shared" si="2"/>
        <v>283.57456219310035</v>
      </c>
      <c r="F34">
        <f t="shared" si="3"/>
        <v>0.13165073200714578</v>
      </c>
      <c r="G34">
        <f t="shared" si="4"/>
        <v>0.14068314486939287</v>
      </c>
      <c r="H34">
        <f t="shared" si="5"/>
        <v>576</v>
      </c>
      <c r="I34">
        <f t="shared" si="6"/>
        <v>642</v>
      </c>
      <c r="J34">
        <f t="shared" si="7"/>
        <v>670</v>
      </c>
      <c r="N34" s="1" t="s">
        <v>12</v>
      </c>
      <c r="O34">
        <f>LN(L29/L30)/(K29-K30)</f>
        <v>-2.3047032287198215E-2</v>
      </c>
    </row>
    <row r="35" spans="1:15" x14ac:dyDescent="0.25">
      <c r="A35">
        <v>74</v>
      </c>
      <c r="B35">
        <v>0.15310260000000001</v>
      </c>
      <c r="C35">
        <f t="shared" si="0"/>
        <v>1.531026</v>
      </c>
      <c r="D35">
        <f t="shared" si="1"/>
        <v>0.43815578943278766</v>
      </c>
      <c r="E35">
        <f t="shared" si="2"/>
        <v>286.18442105672119</v>
      </c>
      <c r="F35">
        <f t="shared" si="3"/>
        <v>0.12539336093147296</v>
      </c>
      <c r="G35">
        <f t="shared" si="4"/>
        <v>0.13277448164629929</v>
      </c>
      <c r="H35">
        <f t="shared" si="5"/>
        <v>543</v>
      </c>
      <c r="I35">
        <f t="shared" si="6"/>
        <v>610</v>
      </c>
      <c r="J35">
        <f t="shared" si="7"/>
        <v>640</v>
      </c>
      <c r="N35" s="1" t="s">
        <v>14</v>
      </c>
      <c r="O35">
        <f>LN(L29)-O34*K29</f>
        <v>8.1676021073036758</v>
      </c>
    </row>
    <row r="36" spans="1:15" x14ac:dyDescent="0.25">
      <c r="A36">
        <v>76</v>
      </c>
      <c r="B36">
        <v>0.14329059999999999</v>
      </c>
      <c r="C36">
        <f t="shared" si="0"/>
        <v>1.432906</v>
      </c>
      <c r="D36">
        <f t="shared" si="1"/>
        <v>0.41359474135447277</v>
      </c>
      <c r="E36">
        <f t="shared" si="2"/>
        <v>288.64052586455273</v>
      </c>
      <c r="F36">
        <f t="shared" si="3"/>
        <v>0.11938020363936869</v>
      </c>
      <c r="G36">
        <f t="shared" si="4"/>
        <v>0.12533173980438569</v>
      </c>
      <c r="H36">
        <f t="shared" si="5"/>
        <v>513</v>
      </c>
      <c r="I36">
        <f t="shared" si="6"/>
        <v>579</v>
      </c>
      <c r="J36">
        <f t="shared" si="7"/>
        <v>611</v>
      </c>
      <c r="N36" s="1" t="s">
        <v>13</v>
      </c>
      <c r="O36">
        <f>EXP(O35)</f>
        <v>3524.8815339927169</v>
      </c>
    </row>
    <row r="37" spans="1:15" x14ac:dyDescent="0.25">
      <c r="A37">
        <v>78</v>
      </c>
      <c r="B37">
        <v>0.134211</v>
      </c>
      <c r="C37">
        <f t="shared" si="0"/>
        <v>1.3421099999999999</v>
      </c>
      <c r="D37">
        <f t="shared" si="1"/>
        <v>0.39048845408834859</v>
      </c>
      <c r="E37">
        <f t="shared" si="2"/>
        <v>290.95115459116511</v>
      </c>
      <c r="F37">
        <f t="shared" si="3"/>
        <v>0.11361306657152419</v>
      </c>
      <c r="G37">
        <f t="shared" si="4"/>
        <v>0.11832983457222686</v>
      </c>
      <c r="H37">
        <f t="shared" si="5"/>
        <v>484</v>
      </c>
      <c r="I37">
        <f t="shared" si="6"/>
        <v>550</v>
      </c>
      <c r="J37">
        <f t="shared" si="7"/>
        <v>584</v>
      </c>
    </row>
    <row r="38" spans="1:15" x14ac:dyDescent="0.25">
      <c r="A38">
        <v>80</v>
      </c>
      <c r="B38">
        <v>0.1258</v>
      </c>
      <c r="C38">
        <f t="shared" si="0"/>
        <v>1.258</v>
      </c>
      <c r="D38">
        <f t="shared" si="1"/>
        <v>0.36875111032154911</v>
      </c>
      <c r="E38">
        <f t="shared" si="2"/>
        <v>293.1248889678451</v>
      </c>
      <c r="F38">
        <f t="shared" si="3"/>
        <v>0.10809012826977368</v>
      </c>
      <c r="G38">
        <f t="shared" si="4"/>
        <v>0.11174276070349974</v>
      </c>
      <c r="H38">
        <f t="shared" si="5"/>
        <v>457</v>
      </c>
      <c r="I38">
        <f t="shared" si="6"/>
        <v>524</v>
      </c>
      <c r="J38">
        <f t="shared" si="7"/>
        <v>557</v>
      </c>
    </row>
    <row r="39" spans="1:15" x14ac:dyDescent="0.25">
      <c r="A39">
        <v>82</v>
      </c>
      <c r="B39">
        <v>0.1179374</v>
      </c>
      <c r="C39">
        <f t="shared" si="0"/>
        <v>1.1793739999999999</v>
      </c>
      <c r="D39">
        <f t="shared" si="1"/>
        <v>0.34813525336928525</v>
      </c>
      <c r="E39">
        <f t="shared" si="2"/>
        <v>295.18647466307146</v>
      </c>
      <c r="F39">
        <f t="shared" si="3"/>
        <v>0.10276481814801448</v>
      </c>
      <c r="G39">
        <f t="shared" si="4"/>
        <v>0.10549553132402584</v>
      </c>
      <c r="H39">
        <f t="shared" si="5"/>
        <v>432</v>
      </c>
      <c r="I39">
        <f t="shared" si="6"/>
        <v>499</v>
      </c>
      <c r="J39">
        <f t="shared" si="7"/>
        <v>532</v>
      </c>
    </row>
    <row r="40" spans="1:15" x14ac:dyDescent="0.25">
      <c r="A40">
        <v>84</v>
      </c>
      <c r="B40">
        <v>0.1106462</v>
      </c>
      <c r="C40">
        <f t="shared" si="0"/>
        <v>1.1064620000000001</v>
      </c>
      <c r="D40">
        <f t="shared" si="1"/>
        <v>0.32875677240871126</v>
      </c>
      <c r="E40">
        <f t="shared" si="2"/>
        <v>297.12432275912886</v>
      </c>
      <c r="F40">
        <f t="shared" si="3"/>
        <v>9.7681633354415404E-2</v>
      </c>
      <c r="G40">
        <f t="shared" si="4"/>
        <v>9.9623264366276151E-2</v>
      </c>
      <c r="H40">
        <f t="shared" si="5"/>
        <v>408</v>
      </c>
      <c r="I40">
        <f t="shared" si="6"/>
        <v>476</v>
      </c>
      <c r="J40">
        <f t="shared" si="7"/>
        <v>508</v>
      </c>
    </row>
    <row r="41" spans="1:15" x14ac:dyDescent="0.25">
      <c r="A41">
        <v>86</v>
      </c>
      <c r="B41">
        <v>0.1038833</v>
      </c>
      <c r="C41">
        <f t="shared" si="0"/>
        <v>1.0388329999999999</v>
      </c>
      <c r="D41">
        <f t="shared" si="1"/>
        <v>0.31055356123242367</v>
      </c>
      <c r="E41">
        <f t="shared" si="2"/>
        <v>298.9446438767576</v>
      </c>
      <c r="F41">
        <f t="shared" si="3"/>
        <v>9.2838323767285735E-2</v>
      </c>
      <c r="G41">
        <f t="shared" si="4"/>
        <v>9.4107139767401121E-2</v>
      </c>
      <c r="H41">
        <f t="shared" si="5"/>
        <v>385</v>
      </c>
      <c r="I41">
        <f t="shared" si="6"/>
        <v>456</v>
      </c>
      <c r="J41">
        <f t="shared" si="7"/>
        <v>485</v>
      </c>
    </row>
    <row r="42" spans="1:15" x14ac:dyDescent="0.25">
      <c r="A42">
        <v>88</v>
      </c>
      <c r="B42">
        <v>9.7605499999999998E-2</v>
      </c>
      <c r="C42">
        <f t="shared" si="0"/>
        <v>0.97605500000000001</v>
      </c>
      <c r="D42">
        <f t="shared" si="1"/>
        <v>0.29345529883004412</v>
      </c>
      <c r="E42">
        <f t="shared" si="2"/>
        <v>300.65447011699553</v>
      </c>
      <c r="F42">
        <f t="shared" si="3"/>
        <v>8.8228647372771488E-2</v>
      </c>
      <c r="G42">
        <f t="shared" si="4"/>
        <v>8.8925848130316398E-2</v>
      </c>
      <c r="H42">
        <f t="shared" si="5"/>
        <v>364</v>
      </c>
      <c r="I42">
        <f t="shared" si="6"/>
        <v>437</v>
      </c>
      <c r="J42">
        <f t="shared" si="7"/>
        <v>463</v>
      </c>
    </row>
    <row r="43" spans="1:15" x14ac:dyDescent="0.25">
      <c r="A43">
        <v>90</v>
      </c>
      <c r="B43">
        <v>9.1770000000000004E-2</v>
      </c>
      <c r="C43">
        <f t="shared" si="0"/>
        <v>0.91770000000000007</v>
      </c>
      <c r="D43">
        <f t="shared" si="1"/>
        <v>0.2773853467305385</v>
      </c>
      <c r="E43">
        <f t="shared" si="2"/>
        <v>302.26146532694617</v>
      </c>
      <c r="F43">
        <f t="shared" si="3"/>
        <v>8.3842901362995603E-2</v>
      </c>
      <c r="G43">
        <f t="shared" si="4"/>
        <v>8.4056165675920766E-2</v>
      </c>
      <c r="H43">
        <f t="shared" si="5"/>
        <v>344</v>
      </c>
      <c r="I43">
        <f t="shared" si="6"/>
        <v>420</v>
      </c>
      <c r="J43">
        <f t="shared" si="7"/>
        <v>442</v>
      </c>
    </row>
    <row r="44" spans="1:15" x14ac:dyDescent="0.25">
      <c r="A44">
        <v>92</v>
      </c>
      <c r="B44">
        <v>8.6322599999999999E-2</v>
      </c>
      <c r="C44">
        <f t="shared" si="0"/>
        <v>0.86322600000000005</v>
      </c>
      <c r="D44">
        <f t="shared" si="1"/>
        <v>0.26222834726995459</v>
      </c>
      <c r="E44">
        <f t="shared" si="2"/>
        <v>303.77716527300453</v>
      </c>
      <c r="F44">
        <f t="shared" si="3"/>
        <v>7.9658983987891813E-2</v>
      </c>
      <c r="G44">
        <f t="shared" si="4"/>
        <v>7.9463135536349885E-2</v>
      </c>
      <c r="H44">
        <f t="shared" si="5"/>
        <v>325</v>
      </c>
      <c r="I44">
        <f t="shared" si="6"/>
        <v>405</v>
      </c>
      <c r="J44">
        <f t="shared" si="7"/>
        <v>422</v>
      </c>
    </row>
    <row r="45" spans="1:15" x14ac:dyDescent="0.25">
      <c r="A45">
        <v>94</v>
      </c>
      <c r="B45">
        <v>8.1252699999999997E-2</v>
      </c>
      <c r="C45">
        <f t="shared" si="0"/>
        <v>0.812527</v>
      </c>
      <c r="D45">
        <f t="shared" si="1"/>
        <v>0.24798449983061313</v>
      </c>
      <c r="E45">
        <f t="shared" si="2"/>
        <v>305.20155001693865</v>
      </c>
      <c r="F45">
        <f t="shared" si="3"/>
        <v>7.5685253728478383E-2</v>
      </c>
      <c r="G45">
        <f t="shared" si="4"/>
        <v>7.5146818130488832E-2</v>
      </c>
      <c r="H45">
        <f t="shared" si="5"/>
        <v>307</v>
      </c>
      <c r="I45">
        <f t="shared" si="6"/>
        <v>392</v>
      </c>
      <c r="J45">
        <f t="shared" si="7"/>
        <v>403</v>
      </c>
    </row>
    <row r="46" spans="1:15" x14ac:dyDescent="0.25">
      <c r="A46">
        <v>96</v>
      </c>
      <c r="B46">
        <v>7.6525099999999999E-2</v>
      </c>
      <c r="C46">
        <f t="shared" si="0"/>
        <v>0.76525100000000001</v>
      </c>
      <c r="D46">
        <f t="shared" si="1"/>
        <v>0.23458146029293697</v>
      </c>
      <c r="E46">
        <f t="shared" si="2"/>
        <v>306.54185397070631</v>
      </c>
      <c r="F46">
        <f t="shared" si="3"/>
        <v>7.1909035745352526E-2</v>
      </c>
      <c r="G46">
        <f t="shared" si="4"/>
        <v>7.1085290997859693E-2</v>
      </c>
      <c r="H46">
        <f t="shared" si="5"/>
        <v>291</v>
      </c>
      <c r="I46">
        <f t="shared" si="6"/>
        <v>381</v>
      </c>
      <c r="J46">
        <f t="shared" si="7"/>
        <v>385</v>
      </c>
    </row>
    <row r="47" spans="1:15" x14ac:dyDescent="0.25">
      <c r="A47">
        <v>98</v>
      </c>
      <c r="B47">
        <v>7.2113800000000006E-2</v>
      </c>
      <c r="C47">
        <f t="shared" si="0"/>
        <v>0.72113800000000006</v>
      </c>
      <c r="D47">
        <f t="shared" si="1"/>
        <v>0.22196854475709576</v>
      </c>
      <c r="E47">
        <f t="shared" si="2"/>
        <v>307.80314552429041</v>
      </c>
      <c r="F47">
        <f t="shared" si="3"/>
        <v>6.8322616283683316E-2</v>
      </c>
      <c r="G47">
        <f t="shared" si="4"/>
        <v>6.7263195380938112E-2</v>
      </c>
      <c r="H47">
        <f t="shared" si="5"/>
        <v>275</v>
      </c>
      <c r="I47">
        <f t="shared" si="6"/>
        <v>373</v>
      </c>
      <c r="J47">
        <f t="shared" si="7"/>
        <v>368</v>
      </c>
    </row>
    <row r="48" spans="1:15" x14ac:dyDescent="0.25">
      <c r="A48">
        <v>100</v>
      </c>
      <c r="B48">
        <v>6.8000000000000005E-2</v>
      </c>
      <c r="C48">
        <f t="shared" si="0"/>
        <v>0.68</v>
      </c>
      <c r="D48">
        <f t="shared" si="1"/>
        <v>0.21011235955056179</v>
      </c>
      <c r="E48">
        <f t="shared" si="2"/>
        <v>308.98876404494382</v>
      </c>
      <c r="F48">
        <f t="shared" si="3"/>
        <v>6.4922358288094936E-2</v>
      </c>
      <c r="G48">
        <f t="shared" si="4"/>
        <v>6.3670411985018729E-2</v>
      </c>
      <c r="H48">
        <f t="shared" si="5"/>
        <v>260</v>
      </c>
      <c r="I48">
        <f t="shared" si="6"/>
        <v>366</v>
      </c>
      <c r="J48">
        <f t="shared" si="7"/>
        <v>351</v>
      </c>
    </row>
  </sheetData>
  <conditionalFormatting sqref="F8:F48">
    <cfRule type="colorScale" priority="1">
      <colorScale>
        <cfvo type="num" val="0"/>
        <cfvo type="num" val="1"/>
        <cfvo type="num" val="2"/>
        <color theme="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2024-06-16T18:43:00Z</dcterms:modified>
</cp:coreProperties>
</file>