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17641a26056e3/Desktop/BOOT Camp CLass Work/Assignments/Challenge1/"/>
    </mc:Choice>
  </mc:AlternateContent>
  <xr:revisionPtr revIDLastSave="0" documentId="8_{E39991A5-DD76-431D-A9B1-2220DC09D238}" xr6:coauthVersionLast="47" xr6:coauthVersionMax="47" xr10:uidLastSave="{00000000-0000-0000-0000-000000000000}"/>
  <bookViews>
    <workbookView xWindow="28665" yWindow="-135" windowWidth="29070" windowHeight="15750" xr2:uid="{00000000-000D-0000-FFFF-FFFF00000000}"/>
  </bookViews>
  <sheets>
    <sheet name="Outcome Based on Goal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2" i="1"/>
  <c r="V3" i="1"/>
  <c r="V4" i="1"/>
  <c r="V5" i="1"/>
  <c r="V6" i="1"/>
  <c r="V7" i="1"/>
  <c r="V8" i="1"/>
  <c r="V9" i="1"/>
  <c r="V10" i="1"/>
  <c r="V11" i="1"/>
  <c r="V12" i="1"/>
  <c r="V13" i="1"/>
  <c r="V2" i="1"/>
  <c r="U3" i="1"/>
  <c r="U4" i="1"/>
  <c r="U5" i="1"/>
  <c r="U6" i="1"/>
  <c r="U7" i="1"/>
  <c r="U8" i="1"/>
  <c r="U9" i="1"/>
  <c r="U10" i="1"/>
  <c r="U11" i="1"/>
  <c r="U12" i="1"/>
  <c r="U13" i="1"/>
  <c r="U2" i="1"/>
  <c r="T3" i="1"/>
  <c r="T4" i="1"/>
  <c r="T5" i="1"/>
  <c r="T6" i="1"/>
  <c r="T7" i="1"/>
  <c r="T8" i="1"/>
  <c r="T9" i="1"/>
  <c r="T10" i="1"/>
  <c r="T11" i="1"/>
  <c r="T12" i="1"/>
  <c r="T13" i="1"/>
  <c r="T2" i="1"/>
  <c r="S13" i="1"/>
  <c r="S12" i="1"/>
  <c r="S11" i="1"/>
  <c r="S10" i="1"/>
  <c r="S9" i="1"/>
  <c r="S8" i="1"/>
  <c r="S7" i="1"/>
  <c r="S6" i="1"/>
  <c r="S5" i="1"/>
  <c r="S4" i="1"/>
  <c r="S3" i="1"/>
  <c r="S2" i="1"/>
  <c r="R13" i="1"/>
  <c r="R12" i="1"/>
  <c r="R11" i="1"/>
  <c r="R10" i="1"/>
  <c r="Q10" i="1" s="1"/>
  <c r="R9" i="1"/>
  <c r="R8" i="1"/>
  <c r="R7" i="1"/>
  <c r="R6" i="1"/>
  <c r="R5" i="1"/>
  <c r="R4" i="1"/>
  <c r="Q3" i="1"/>
  <c r="R3" i="1"/>
  <c r="R2" i="1"/>
  <c r="Q7" i="1"/>
  <c r="Q13" i="1" l="1"/>
  <c r="Q12" i="1"/>
  <c r="Q11" i="1"/>
  <c r="Q9" i="1"/>
  <c r="Q8" i="1"/>
  <c r="Q6" i="1"/>
  <c r="Q5" i="1"/>
  <c r="Q4" i="1"/>
  <c r="Q2" i="1"/>
  <c r="P13" i="1"/>
  <c r="P12" i="1"/>
  <c r="P11" i="1"/>
  <c r="P10" i="1"/>
  <c r="P9" i="1"/>
  <c r="P4" i="1"/>
  <c r="P2" i="1"/>
  <c r="P3" i="1"/>
  <c r="P5" i="1"/>
  <c r="P6" i="1"/>
  <c r="P7" i="1"/>
  <c r="P8" i="1"/>
</calcChain>
</file>

<file path=xl/sharedStrings.xml><?xml version="1.0" encoding="utf-8"?>
<sst xmlns="http://schemas.openxmlformats.org/spreadsheetml/2006/main" count="24717" uniqueCount="8327">
  <si>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</si>
  <si>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</si>
  <si>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</si>
  <si>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</si>
  <si>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</si>
  <si>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</si>
  <si>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</si>
  <si>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</si>
  <si>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</si>
  <si>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</si>
  <si>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</si>
  <si>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</si>
  <si>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</si>
  <si>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</si>
  <si>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</si>
  <si>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</si>
  <si>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</si>
  <si>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</si>
  <si>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</si>
  <si>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</si>
  <si>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</si>
  <si>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</si>
  <si>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</si>
  <si>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</si>
  <si>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</si>
  <si>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</si>
  <si>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</si>
  <si>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</si>
  <si>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</si>
  <si>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</si>
  <si>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</si>
  <si>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</si>
  <si>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</si>
  <si>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</si>
  <si>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</si>
  <si>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</si>
  <si>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</si>
  <si>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</si>
  <si>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</si>
  <si>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</si>
  <si>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</si>
  <si>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</si>
  <si>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</si>
  <si>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</si>
  <si>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</si>
  <si>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</si>
  <si>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</si>
  <si>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</si>
  <si>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</si>
  <si>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</si>
  <si>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</si>
  <si>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</si>
  <si>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</si>
  <si>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</si>
  <si>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</si>
  <si>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</si>
  <si>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</si>
  <si>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</si>
  <si>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</si>
  <si>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</si>
  <si>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</si>
  <si>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</si>
  <si>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</si>
  <si>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</si>
  <si>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</si>
  <si>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</si>
  <si>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</si>
  <si>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</si>
  <si>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</si>
  <si>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</si>
  <si>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</si>
  <si>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</si>
  <si>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</si>
  <si>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</si>
  <si>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</si>
  <si>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</si>
  <si>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</si>
  <si>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</si>
  <si>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</si>
  <si>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</si>
  <si>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</si>
  <si>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</si>
  <si>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</si>
  <si>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</si>
  <si>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</si>
  <si>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</si>
  <si>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</si>
  <si>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</si>
  <si>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</si>
  <si>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</si>
  <si>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</si>
  <si>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</si>
  <si>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</si>
  <si>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</si>
  <si>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</si>
  <si>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</si>
  <si>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</si>
  <si>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</si>
  <si>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</si>
  <si>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</si>
  <si>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</si>
  <si>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</si>
  <si>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</si>
  <si>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</si>
  <si>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</si>
  <si>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</si>
  <si>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</si>
  <si>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</si>
  <si>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</si>
  <si>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</si>
  <si>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</si>
  <si>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</si>
  <si>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</si>
  <si>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</si>
  <si>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</si>
  <si>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</si>
  <si>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</si>
  <si>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</si>
  <si>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</si>
  <si>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</si>
  <si>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</si>
  <si>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</si>
  <si>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</si>
  <si>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</si>
  <si>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</si>
  <si>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</si>
  <si>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</si>
  <si>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</si>
  <si>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</si>
  <si>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</si>
  <si>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</si>
  <si>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</si>
  <si>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</si>
  <si>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</si>
  <si>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</si>
  <si>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</si>
  <si>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</si>
  <si>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</si>
  <si>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</si>
  <si>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</si>
  <si>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</si>
  <si>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</si>
  <si>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</si>
  <si>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</si>
  <si>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</si>
  <si>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</si>
  <si>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</si>
  <si>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</si>
  <si>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</si>
  <si>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</si>
  <si>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</si>
  <si>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</si>
  <si>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</si>
  <si>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</si>
  <si>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</si>
  <si>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</si>
  <si>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</si>
  <si>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</si>
  <si>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</si>
  <si>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</si>
  <si>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</si>
  <si>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</si>
  <si>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</si>
  <si>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</si>
  <si>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</si>
  <si>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</si>
  <si>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</si>
  <si>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</si>
  <si>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</si>
  <si>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</si>
  <si>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</si>
  <si>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</si>
  <si>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</si>
  <si>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</si>
  <si>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</si>
  <si>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</si>
  <si>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</si>
  <si>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</si>
  <si>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</si>
  <si>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</si>
  <si>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</si>
  <si>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</si>
  <si>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</si>
  <si>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</si>
  <si>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</si>
  <si>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</si>
  <si>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</si>
  <si>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</si>
  <si>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</si>
  <si>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</si>
  <si>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</si>
  <si>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</si>
  <si>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</si>
  <si>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</si>
  <si>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</si>
  <si>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</si>
  <si>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</si>
  <si>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</si>
  <si>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</si>
  <si>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</si>
  <si>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</si>
  <si>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</si>
  <si>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</si>
  <si>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</si>
  <si>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</si>
  <si>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</si>
  <si>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</si>
  <si>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</si>
  <si>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</si>
  <si>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</si>
  <si>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</si>
  <si>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</si>
  <si>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</si>
  <si>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</si>
  <si>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</si>
  <si>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</si>
  <si>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</si>
  <si>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</si>
  <si>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</si>
  <si>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</si>
  <si>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</si>
  <si>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</si>
  <si>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</si>
  <si>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</si>
  <si>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</si>
  <si>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</si>
  <si>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</si>
  <si>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</si>
  <si>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</si>
  <si>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</si>
  <si>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</si>
  <si>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</si>
  <si>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</si>
  <si>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</si>
  <si>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</si>
  <si>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</si>
  <si>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</si>
  <si>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</si>
  <si>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</si>
  <si>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</si>
  <si>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</si>
  <si>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</si>
  <si>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</si>
  <si>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</si>
  <si>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</si>
  <si>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</si>
  <si>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</si>
  <si>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</si>
  <si>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</si>
  <si>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</si>
  <si>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</si>
  <si>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</si>
  <si>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</si>
  <si>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</si>
  <si>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</si>
  <si>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</si>
  <si>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</si>
  <si>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</si>
  <si>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</si>
  <si>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</si>
  <si>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</si>
  <si>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</si>
  <si>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</si>
  <si>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</si>
  <si>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</si>
  <si>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</si>
  <si>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</si>
  <si>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</si>
  <si>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</si>
  <si>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</si>
  <si>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</si>
  <si>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</si>
  <si>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</si>
  <si>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</si>
  <si>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</si>
  <si>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</si>
  <si>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</si>
  <si>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</si>
  <si>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</si>
  <si>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</si>
  <si>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</si>
  <si>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</si>
  <si>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</si>
  <si>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</si>
  <si>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</si>
  <si>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</si>
  <si>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</si>
  <si>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</si>
  <si>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</si>
  <si>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</si>
  <si>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</si>
  <si>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</si>
  <si>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</si>
  <si>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</si>
  <si>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</si>
  <si>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</si>
  <si>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</si>
  <si>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</si>
  <si>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</si>
  <si>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</si>
  <si>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</si>
  <si>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</si>
  <si>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</si>
  <si>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</si>
  <si>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</si>
  <si>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</si>
  <si>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</si>
  <si>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</si>
  <si>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</si>
  <si>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</si>
  <si>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</si>
  <si>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</si>
  <si>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</si>
  <si>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</si>
  <si>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</si>
  <si>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</si>
  <si>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</si>
  <si>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</si>
  <si>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</si>
  <si>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</si>
  <si>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</si>
  <si>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</si>
  <si>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</si>
  <si>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</si>
  <si>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</si>
  <si>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</si>
  <si>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</si>
  <si>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</si>
  <si>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</si>
  <si>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</si>
  <si>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</si>
  <si>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</si>
  <si>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</si>
  <si>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</si>
  <si>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</si>
  <si>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</si>
  <si>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</si>
  <si>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</si>
  <si>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</si>
  <si>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</si>
  <si>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</si>
  <si>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</si>
  <si>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</si>
  <si>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</si>
  <si>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</si>
  <si>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</si>
  <si>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</si>
  <si>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</si>
  <si>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</si>
  <si>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</si>
  <si>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</si>
  <si>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</si>
  <si>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</si>
  <si>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</si>
  <si>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</si>
  <si>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</si>
  <si>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</si>
  <si>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</si>
  <si>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</si>
  <si>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</si>
  <si>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</si>
  <si>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</si>
  <si>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</si>
  <si>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</si>
  <si>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</si>
  <si>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</si>
  <si>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</si>
  <si>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</si>
  <si>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</si>
  <si>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</si>
  <si>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</si>
  <si>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</si>
  <si>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</si>
  <si>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</si>
  <si>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</si>
  <si>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</si>
  <si>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</si>
  <si>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</si>
  <si>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</si>
  <si>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</si>
  <si>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</si>
  <si>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</si>
  <si>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</si>
  <si>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</si>
  <si>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</si>
  <si>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</si>
  <si>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</si>
  <si>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</si>
  <si>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</si>
  <si>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</si>
  <si>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</si>
  <si>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</si>
  <si>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</si>
  <si>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</si>
  <si>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</si>
  <si>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</si>
  <si>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</si>
  <si>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</si>
  <si>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</si>
  <si>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</si>
  <si>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</si>
  <si>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</si>
  <si>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</si>
  <si>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</si>
  <si>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</si>
  <si>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</si>
  <si>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</si>
  <si>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</si>
  <si>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</si>
  <si>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</si>
  <si>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</si>
  <si>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</si>
  <si>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</si>
  <si>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</si>
  <si>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</si>
  <si>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</si>
  <si>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</si>
  <si>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</si>
  <si>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</si>
  <si>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</si>
  <si>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</si>
  <si>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</si>
  <si>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</si>
  <si>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</si>
  <si>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</si>
  <si>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</si>
  <si>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</si>
  <si>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</si>
  <si>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</si>
  <si>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</si>
  <si>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</si>
  <si>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</si>
  <si>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</si>
  <si>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</si>
  <si>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</si>
  <si>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</si>
  <si>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</si>
  <si>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</si>
  <si>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</si>
  <si>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</si>
  <si>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</si>
  <si>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</si>
  <si>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</si>
  <si>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</si>
  <si>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</si>
  <si>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</si>
  <si>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</si>
  <si>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</si>
  <si>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</si>
  <si>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</si>
  <si>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</si>
  <si>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</si>
  <si>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</si>
  <si>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</si>
  <si>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</si>
  <si>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</si>
  <si>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</si>
  <si>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</si>
  <si>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</si>
  <si>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</si>
  <si>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</si>
  <si>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</si>
  <si>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</si>
  <si>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</si>
  <si>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</si>
  <si>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</si>
  <si>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</si>
  <si>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</si>
  <si>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</si>
  <si>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</si>
  <si>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</si>
  <si>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</si>
  <si>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</si>
  <si>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</si>
  <si>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</si>
  <si>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</si>
  <si>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</si>
  <si>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</si>
  <si>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</si>
  <si>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</si>
  <si>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</si>
  <si>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</si>
  <si>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</si>
  <si>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</si>
  <si>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</si>
  <si>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</si>
  <si>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</si>
  <si>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</si>
  <si>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</si>
  <si>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</si>
  <si>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</si>
  <si>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</si>
  <si>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</si>
  <si>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</si>
  <si>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</si>
  <si>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</si>
  <si>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</si>
  <si>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</si>
  <si>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</si>
  <si>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</si>
  <si>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</si>
  <si>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</si>
  <si>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</si>
  <si>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</si>
  <si>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</si>
  <si>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</si>
  <si>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</si>
  <si>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</si>
  <si>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</si>
  <si>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</si>
  <si>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</si>
  <si>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</si>
  <si>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</si>
  <si>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</si>
  <si>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</si>
  <si>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</si>
  <si>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</si>
  <si>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</si>
  <si>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</si>
  <si>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</si>
  <si>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</si>
  <si>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</si>
  <si>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</si>
  <si>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</si>
  <si>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</si>
  <si>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</si>
  <si>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</si>
  <si>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</si>
  <si>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</si>
  <si>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</si>
  <si>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</si>
  <si>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</si>
  <si>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</si>
  <si>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</si>
  <si>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</si>
  <si>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</si>
  <si>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</si>
  <si>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</si>
  <si>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</si>
  <si>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</si>
  <si>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</si>
  <si>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</si>
  <si>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</si>
  <si>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</si>
  <si>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</si>
  <si>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</si>
  <si>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</si>
  <si>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</si>
  <si>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</si>
  <si>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</si>
  <si>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</si>
  <si>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</si>
  <si>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</si>
  <si>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</si>
  <si>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</si>
  <si>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</si>
  <si>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</si>
  <si>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</si>
  <si>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</si>
  <si>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</si>
  <si>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</si>
  <si>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</si>
  <si>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</si>
  <si>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</si>
  <si>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</si>
  <si>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</si>
  <si>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</si>
  <si>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</si>
  <si>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</si>
  <si>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</si>
  <si>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</si>
  <si>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</si>
  <si>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</si>
  <si>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</si>
  <si>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</si>
  <si>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</si>
  <si>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</si>
  <si>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</si>
  <si>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</si>
  <si>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</si>
  <si>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</si>
  <si>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</si>
  <si>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</si>
  <si>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</si>
  <si>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</si>
  <si>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</si>
  <si>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</si>
  <si>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</si>
  <si>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</si>
  <si>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</si>
  <si>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</si>
  <si>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</si>
  <si>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</si>
  <si>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</si>
  <si>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</si>
  <si>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</si>
  <si>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</si>
  <si>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</si>
  <si>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</si>
  <si>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</si>
  <si>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</si>
  <si>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</si>
  <si>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</si>
  <si>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</si>
  <si>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</si>
  <si>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</si>
  <si>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</si>
  <si>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</si>
  <si>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</si>
  <si>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</si>
  <si>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</si>
  <si>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</si>
  <si>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</si>
  <si>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</si>
  <si>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</si>
  <si>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</si>
  <si>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</si>
  <si>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</si>
  <si>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</si>
  <si>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</si>
  <si>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</si>
  <si>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</si>
  <si>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</si>
  <si>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</si>
  <si>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</si>
  <si>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</si>
  <si>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</si>
  <si>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</si>
  <si>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</si>
  <si>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</si>
  <si>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</si>
  <si>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</si>
  <si>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</si>
  <si>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</si>
  <si>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</si>
  <si>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</si>
  <si>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</si>
  <si>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</si>
  <si>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</si>
  <si>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</si>
  <si>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</si>
  <si>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</si>
  <si>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</si>
  <si>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</si>
  <si>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</si>
  <si>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</si>
  <si>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</si>
  <si>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</si>
  <si>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</si>
  <si>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</si>
  <si>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</si>
  <si>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</si>
  <si>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</si>
  <si>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</si>
  <si>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</si>
  <si>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</si>
  <si>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</si>
  <si>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</si>
  <si>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</si>
  <si>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</si>
  <si>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</si>
  <si>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</si>
  <si>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</si>
  <si>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</si>
  <si>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</si>
  <si>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</si>
  <si>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</si>
  <si>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</si>
  <si>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</si>
  <si>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</si>
  <si>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</si>
  <si>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</si>
  <si>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</si>
  <si>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</si>
  <si>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</si>
  <si>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</si>
  <si>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</si>
  <si>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</si>
  <si>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</si>
  <si>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</si>
  <si>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</si>
  <si>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</si>
  <si>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</si>
  <si>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</si>
  <si>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</si>
  <si>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</si>
  <si>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</si>
  <si>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</si>
  <si>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</si>
  <si>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</si>
  <si>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</si>
  <si>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</si>
  <si>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</si>
  <si>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</si>
  <si>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</si>
  <si>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</si>
  <si>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</si>
  <si>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</si>
  <si>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</si>
  <si>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</si>
  <si>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</si>
  <si>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</si>
  <si>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</si>
  <si>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</si>
  <si>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</si>
  <si>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</si>
  <si>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</si>
  <si>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</si>
  <si>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</si>
  <si>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</si>
  <si>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</si>
  <si>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</si>
  <si>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</si>
  <si>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</si>
  <si>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</si>
  <si>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</si>
  <si>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</si>
  <si>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</si>
  <si>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</si>
  <si>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</si>
  <si>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</si>
  <si>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</si>
  <si>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</si>
  <si>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</si>
  <si>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</si>
  <si>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</si>
  <si>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</si>
  <si>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</si>
  <si>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</si>
  <si>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</si>
  <si>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</si>
  <si>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</si>
  <si>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</si>
  <si>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</si>
  <si>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</si>
  <si>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</si>
  <si>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</si>
  <si>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</si>
  <si>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</si>
  <si>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</si>
  <si>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</si>
  <si>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</si>
  <si>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</si>
  <si>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</si>
  <si>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</si>
  <si>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</si>
  <si>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</si>
  <si>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</si>
  <si>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</si>
  <si>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</si>
  <si>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</si>
  <si>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</si>
  <si>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</si>
  <si>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</si>
  <si>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</si>
  <si>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</si>
  <si>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</si>
  <si>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</si>
  <si>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</si>
  <si>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</si>
  <si>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</si>
  <si>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</si>
  <si>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</si>
  <si>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</si>
  <si>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</si>
  <si>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</si>
  <si>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</si>
  <si>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</si>
  <si>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</si>
  <si>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</si>
  <si>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</si>
  <si>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</si>
  <si>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</si>
  <si>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</si>
  <si>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</si>
  <si>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</si>
  <si>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</si>
  <si>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</si>
  <si>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</si>
  <si>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</si>
  <si>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</si>
  <si>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</si>
  <si>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</si>
  <si>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</si>
  <si>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</si>
  <si>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</si>
  <si>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</si>
  <si>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</si>
  <si>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</si>
  <si>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</si>
  <si>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</si>
  <si>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</si>
  <si>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</si>
  <si>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</si>
  <si>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</si>
  <si>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</si>
  <si>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</si>
  <si>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</si>
  <si>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</si>
  <si>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</si>
  <si>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</si>
  <si>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</si>
  <si>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</si>
  <si>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</si>
  <si>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</si>
  <si>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</si>
  <si>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</si>
  <si>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</si>
  <si>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</si>
  <si>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</si>
  <si>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</si>
  <si>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</si>
  <si>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</si>
  <si>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</si>
  <si>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</si>
  <si>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</si>
  <si>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</si>
  <si>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</si>
  <si>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</si>
  <si>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</si>
  <si>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</si>
  <si>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</si>
  <si>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</si>
  <si>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</si>
  <si>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</si>
  <si>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</si>
  <si>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</si>
  <si>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</si>
  <si>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</si>
  <si>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</si>
  <si>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</si>
  <si>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</si>
  <si>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</si>
  <si>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</si>
  <si>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</si>
  <si>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</si>
  <si>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</si>
  <si>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</si>
  <si>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</si>
  <si>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</si>
  <si>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</si>
  <si>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</si>
  <si>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</si>
  <si>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</si>
  <si>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</si>
  <si>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</si>
  <si>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</si>
  <si>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</si>
  <si>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</si>
  <si>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</si>
  <si>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</si>
  <si>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</si>
  <si>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</si>
  <si>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</si>
  <si>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</si>
  <si>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</si>
  <si>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</si>
  <si>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</si>
  <si>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</si>
  <si>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</si>
  <si>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</si>
  <si>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</si>
  <si>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</si>
  <si>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</si>
  <si>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</si>
  <si>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</si>
  <si>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</si>
  <si>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</si>
  <si>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</si>
  <si>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</si>
  <si>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</si>
  <si>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</si>
  <si>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</si>
  <si>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</si>
  <si>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</si>
  <si>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</si>
  <si>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</si>
  <si>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</si>
  <si>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</si>
  <si>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</si>
  <si>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</si>
  <si>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</si>
  <si>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</si>
  <si>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</si>
  <si>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</si>
  <si>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</si>
  <si>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</si>
  <si>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</si>
  <si>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</si>
  <si>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</si>
  <si>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</si>
  <si>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</si>
  <si>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</si>
  <si>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</si>
  <si>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</si>
  <si>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</si>
  <si>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</si>
  <si>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</si>
  <si>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</si>
  <si>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</si>
  <si>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</si>
  <si>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</si>
  <si>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</si>
  <si>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</si>
  <si>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</si>
  <si>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</si>
  <si>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</si>
  <si>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</si>
  <si>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</si>
  <si>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</si>
  <si>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</si>
  <si>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</si>
  <si>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</si>
  <si>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</si>
  <si>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</si>
  <si>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</si>
  <si>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</si>
  <si>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</si>
  <si>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</si>
  <si>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</si>
  <si>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</si>
  <si>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</si>
  <si>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</si>
  <si>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</si>
  <si>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</si>
  <si>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</si>
  <si>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</si>
  <si>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</si>
  <si>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</si>
  <si>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</si>
  <si>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</si>
  <si>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</si>
  <si>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</si>
  <si>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</si>
  <si>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</si>
  <si>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</si>
  <si>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</si>
  <si>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</si>
  <si>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</si>
  <si>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</si>
  <si>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</si>
  <si>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</si>
  <si>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</si>
  <si>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</si>
  <si>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</si>
  <si>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</si>
  <si>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</si>
  <si>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</si>
  <si>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</si>
  <si>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</si>
  <si>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</si>
  <si>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</si>
  <si>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</si>
  <si>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</si>
  <si>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</si>
  <si>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</si>
  <si>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</si>
  <si>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</si>
  <si>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</si>
  <si>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</si>
  <si>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</si>
  <si>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</si>
  <si>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</si>
  <si>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</si>
  <si>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</si>
  <si>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</si>
  <si>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</si>
  <si>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</si>
  <si>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</si>
  <si>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</si>
  <si>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</si>
  <si>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</si>
  <si>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</si>
  <si>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</si>
  <si>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</si>
  <si>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</si>
  <si>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</si>
  <si>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</si>
  <si>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</si>
  <si>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</si>
  <si>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</si>
  <si>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</si>
  <si>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</si>
  <si>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</si>
  <si>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</si>
  <si>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</si>
  <si>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</si>
  <si>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</si>
  <si>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</si>
  <si>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</si>
  <si>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</si>
  <si>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</si>
  <si>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</si>
  <si>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</si>
  <si>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</si>
  <si>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</si>
  <si>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</si>
  <si>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</si>
  <si>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</si>
  <si>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</si>
  <si>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</si>
  <si>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</si>
  <si>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</si>
  <si>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</si>
  <si>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</si>
  <si>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</si>
  <si>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</si>
  <si>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</si>
  <si>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</si>
  <si>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</si>
  <si>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</si>
  <si>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</si>
  <si>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</si>
  <si>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</si>
  <si>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</si>
  <si>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</si>
  <si>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</si>
  <si>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</si>
  <si>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</si>
  <si>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</si>
  <si>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</si>
  <si>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</si>
  <si>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</si>
  <si>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</si>
  <si>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</si>
  <si>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</si>
  <si>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</si>
  <si>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</si>
  <si>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</si>
  <si>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</si>
  <si>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</si>
  <si>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</si>
  <si>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</si>
  <si>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</si>
  <si>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</si>
  <si>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</si>
  <si>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</si>
  <si>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</si>
  <si>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</si>
  <si>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</si>
  <si>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</si>
  <si>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</si>
  <si>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</si>
  <si>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</si>
  <si>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</si>
  <si>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</si>
  <si>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</si>
  <si>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</si>
  <si>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</si>
  <si>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</si>
  <si>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</si>
  <si>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</si>
  <si>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</si>
  <si>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</si>
  <si>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</si>
  <si>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</si>
  <si>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</si>
  <si>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</si>
  <si>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</si>
  <si>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</si>
  <si>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</si>
  <si>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</si>
  <si>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</si>
  <si>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</si>
  <si>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</si>
  <si>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</si>
  <si>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</si>
  <si>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</si>
  <si>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</si>
  <si>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</si>
  <si>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</si>
  <si>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</si>
  <si>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</si>
  <si>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</si>
  <si>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</si>
  <si>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</si>
  <si>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</si>
  <si>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</si>
  <si>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</si>
  <si>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</si>
  <si>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</si>
  <si>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</si>
  <si>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</si>
  <si>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</si>
  <si>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</si>
  <si>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</si>
  <si>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</si>
  <si>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</si>
  <si>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</si>
  <si>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</si>
  <si>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</si>
  <si>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</si>
  <si>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</si>
  <si>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</si>
  <si>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</si>
  <si>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</si>
  <si>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</si>
  <si>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</si>
  <si>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</si>
  <si>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</si>
  <si>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</si>
  <si>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</si>
  <si>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</si>
  <si>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</si>
  <si>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</si>
  <si>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</si>
  <si>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</si>
  <si>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</si>
  <si>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</si>
  <si>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</si>
  <si>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</si>
  <si>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</si>
  <si>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</si>
  <si>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</si>
  <si>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</si>
  <si>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</si>
  <si>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</si>
  <si>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</si>
  <si>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</si>
  <si>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</si>
  <si>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</si>
  <si>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</si>
  <si>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</si>
  <si>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</si>
  <si>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</si>
  <si>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</si>
  <si>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</si>
  <si>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</si>
  <si>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</si>
  <si>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</si>
  <si>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</si>
  <si>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</si>
  <si>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</si>
  <si>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</si>
  <si>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</si>
  <si>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</si>
  <si>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</si>
  <si>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</si>
  <si>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</si>
  <si>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</si>
  <si>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</si>
  <si>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</si>
  <si>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</si>
  <si>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</si>
  <si>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</si>
  <si>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</si>
  <si>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</si>
  <si>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</si>
  <si>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</si>
  <si>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</si>
  <si>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</si>
  <si>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</si>
  <si>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</si>
  <si>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</si>
  <si>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</si>
  <si>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</si>
  <si>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</si>
  <si>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</si>
  <si>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</si>
  <si>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</si>
  <si>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</si>
  <si>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</si>
  <si>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</si>
  <si>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</si>
  <si>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</si>
  <si>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</si>
  <si>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</si>
  <si>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</si>
  <si>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</si>
  <si>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</si>
  <si>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</si>
  <si>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</si>
  <si>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</si>
  <si>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</si>
  <si>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</si>
  <si>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</si>
  <si>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</si>
  <si>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</si>
  <si>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</si>
  <si>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</si>
  <si>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</si>
  <si>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</si>
  <si>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</si>
  <si>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</si>
  <si>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</si>
  <si>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</si>
  <si>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</si>
  <si>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</si>
  <si>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</si>
  <si>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</si>
  <si>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</si>
  <si>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</si>
  <si>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</si>
  <si>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</si>
  <si>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</si>
  <si>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</si>
  <si>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</si>
  <si>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</si>
  <si>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</si>
  <si>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</si>
  <si>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</si>
  <si>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</si>
  <si>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</si>
  <si>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</si>
  <si>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</si>
  <si>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</si>
  <si>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</si>
  <si>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</si>
  <si>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</si>
  <si>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</si>
  <si>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</si>
  <si>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</si>
  <si>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</si>
  <si>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</si>
  <si>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</si>
  <si>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</si>
  <si>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</si>
  <si>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</si>
  <si>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</si>
  <si>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</si>
  <si>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</si>
  <si>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</si>
  <si>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</si>
  <si>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</si>
  <si>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</si>
  <si>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</si>
  <si>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</si>
  <si>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</si>
  <si>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</si>
  <si>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</si>
  <si>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</si>
  <si>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</si>
  <si>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</si>
  <si>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</si>
  <si>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</si>
  <si>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</si>
  <si>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</si>
  <si>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</si>
  <si>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</si>
  <si>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</si>
  <si>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</si>
  <si>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</si>
  <si>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</si>
  <si>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</si>
  <si>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</si>
  <si>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</si>
  <si>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</si>
  <si>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</si>
  <si>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</si>
  <si>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</si>
  <si>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</si>
  <si>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</si>
  <si>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</si>
  <si>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</si>
  <si>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</si>
  <si>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</si>
  <si>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</si>
  <si>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</si>
  <si>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</si>
  <si>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</si>
  <si>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</si>
  <si>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</si>
  <si>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</si>
  <si>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</si>
  <si>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</si>
  <si>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</si>
  <si>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</si>
  <si>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</si>
  <si>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</si>
  <si>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</si>
  <si>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</si>
  <si>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</si>
  <si>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</si>
  <si>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</si>
  <si>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</si>
  <si>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</si>
  <si>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</si>
  <si>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</si>
  <si>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</si>
  <si>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</si>
  <si>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</si>
  <si>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</si>
  <si>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</si>
  <si>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</si>
  <si>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</si>
  <si>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</si>
  <si>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</si>
  <si>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</si>
  <si>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</si>
  <si>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</si>
  <si>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</si>
  <si>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</si>
  <si>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</si>
  <si>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</si>
  <si>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</si>
  <si>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</si>
  <si>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</si>
  <si>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</si>
  <si>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</si>
  <si>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</si>
  <si>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</si>
  <si>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</si>
  <si>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</si>
  <si>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</si>
  <si>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</si>
  <si>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</si>
  <si>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</si>
  <si>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</si>
  <si>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</si>
  <si>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</si>
  <si>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</si>
  <si>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</si>
  <si>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</si>
  <si>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</si>
  <si>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</si>
  <si>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</si>
  <si>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</si>
  <si>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</si>
  <si>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</si>
  <si>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</si>
  <si>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</si>
  <si>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</si>
  <si>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</si>
  <si>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</si>
  <si>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</si>
  <si>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</si>
  <si>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</si>
  <si>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</si>
  <si>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</si>
  <si>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</si>
  <si>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</si>
  <si>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</si>
  <si>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</si>
  <si>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</si>
  <si>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</si>
  <si>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</si>
  <si>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</si>
  <si>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</si>
  <si>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</si>
  <si>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</si>
  <si>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</si>
  <si>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</si>
  <si>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</si>
  <si>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</si>
  <si>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</si>
  <si>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</si>
  <si>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</si>
  <si>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</si>
  <si>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</si>
  <si>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</si>
  <si>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</si>
  <si>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</si>
  <si>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</si>
  <si>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</si>
  <si>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</si>
  <si>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</si>
  <si>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</si>
  <si>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</si>
  <si>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</si>
  <si>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</si>
  <si>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</si>
  <si>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</si>
  <si>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</si>
  <si>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</si>
  <si>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</si>
  <si>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</si>
  <si>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</si>
  <si>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</si>
  <si>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</si>
  <si>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</si>
  <si>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</si>
  <si>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</si>
  <si>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</si>
  <si>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</si>
  <si>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</si>
  <si>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</si>
  <si>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</si>
  <si>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</si>
  <si>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</si>
  <si>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</si>
  <si>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</si>
  <si>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</si>
  <si>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</si>
  <si>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</si>
  <si>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</si>
  <si>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</si>
  <si>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</si>
  <si>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</si>
  <si>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</si>
  <si>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</si>
  <si>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</si>
  <si>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</si>
  <si>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</si>
  <si>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</si>
  <si>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</si>
  <si>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</si>
  <si>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</si>
  <si>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</si>
  <si>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</si>
  <si>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</si>
  <si>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</si>
  <si>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</si>
  <si>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</si>
  <si>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</si>
  <si>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</si>
  <si>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</si>
  <si>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</si>
  <si>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</si>
  <si>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</si>
  <si>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</si>
  <si>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</si>
  <si>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</si>
  <si>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</si>
  <si>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</si>
  <si>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</si>
  <si>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</si>
  <si>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</si>
  <si>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</si>
  <si>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</si>
  <si>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</si>
  <si>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</si>
  <si>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</si>
  <si>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</si>
  <si>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</si>
  <si>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</si>
  <si>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</si>
  <si>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</si>
  <si>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</si>
  <si>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</si>
  <si>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</si>
  <si>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</si>
  <si>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</si>
  <si>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</si>
  <si>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</si>
  <si>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</si>
  <si>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</si>
  <si>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</si>
  <si>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</si>
  <si>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</si>
  <si>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</si>
  <si>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</si>
  <si>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</si>
  <si>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</si>
  <si>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</si>
  <si>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</si>
  <si>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</si>
  <si>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</si>
  <si>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</si>
  <si>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</si>
  <si>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</si>
  <si>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</si>
  <si>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</si>
  <si>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</si>
  <si>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</si>
  <si>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</si>
  <si>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</si>
  <si>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</si>
  <si>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</si>
  <si>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</si>
  <si>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</si>
  <si>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</si>
  <si>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</si>
  <si>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</si>
  <si>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</si>
  <si>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</si>
  <si>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</si>
  <si>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</si>
  <si>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</si>
  <si>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</si>
  <si>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</si>
  <si>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</si>
  <si>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</si>
  <si>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</si>
  <si>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</si>
  <si>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</si>
  <si>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</si>
  <si>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</si>
  <si>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</si>
  <si>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</si>
  <si>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</si>
  <si>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</si>
  <si>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</si>
  <si>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</si>
  <si>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</si>
  <si>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</si>
  <si>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</si>
  <si>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</si>
  <si>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</si>
  <si>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</si>
  <si>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</si>
  <si>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</si>
  <si>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</si>
  <si>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</si>
  <si>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</si>
  <si>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</si>
  <si>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</si>
  <si>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</si>
  <si>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</si>
  <si>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</si>
  <si>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</si>
  <si>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</si>
  <si>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</si>
  <si>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</si>
  <si>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</si>
  <si>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</si>
  <si>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</si>
  <si>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</si>
  <si>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</si>
  <si>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</si>
  <si>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</si>
  <si>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</si>
  <si>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</si>
  <si>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</si>
  <si>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</si>
  <si>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</si>
  <si>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</si>
  <si>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</si>
  <si>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</si>
  <si>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</si>
  <si>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</si>
  <si>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</si>
  <si>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</si>
  <si>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</si>
  <si>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</si>
  <si>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</si>
  <si>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</si>
  <si>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</si>
  <si>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</si>
  <si>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</si>
  <si>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</si>
  <si>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</si>
  <si>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</si>
  <si>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</si>
  <si>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</si>
  <si>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</si>
  <si>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</si>
  <si>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</si>
  <si>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</si>
  <si>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</si>
  <si>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</si>
  <si>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</si>
  <si>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</si>
  <si>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</si>
  <si>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</si>
  <si>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</si>
  <si>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</si>
  <si>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</si>
  <si>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</si>
  <si>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</si>
  <si>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</si>
  <si>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</si>
  <si>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</si>
  <si>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</si>
  <si>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</si>
  <si>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</si>
  <si>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</si>
  <si>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</si>
  <si>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</si>
  <si>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</si>
  <si>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</si>
  <si>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</si>
  <si>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</si>
  <si>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</si>
  <si>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</si>
  <si>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</si>
  <si>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</si>
  <si>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</si>
  <si>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</si>
  <si>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</si>
  <si>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</si>
  <si>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</si>
  <si>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</si>
  <si>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</si>
  <si>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</si>
  <si>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</si>
  <si>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</si>
  <si>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</si>
  <si>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</si>
  <si>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</si>
  <si>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</si>
  <si>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</si>
  <si>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</si>
  <si>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</si>
  <si>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</si>
  <si>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</si>
  <si>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</si>
  <si>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</si>
  <si>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</si>
  <si>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</si>
  <si>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</si>
  <si>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</si>
  <si>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</si>
  <si>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</si>
  <si>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</si>
  <si>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</si>
  <si>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</si>
  <si>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</si>
  <si>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</si>
  <si>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</si>
  <si>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</si>
  <si>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</si>
  <si>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</si>
  <si>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</si>
  <si>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</si>
  <si>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</si>
  <si>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</si>
  <si>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</si>
  <si>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</si>
  <si>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</si>
  <si>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</si>
  <si>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</si>
  <si>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</si>
  <si>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</si>
  <si>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</si>
  <si>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</si>
  <si>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</si>
  <si>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</si>
  <si>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</si>
  <si>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</si>
  <si>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</si>
  <si>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</si>
  <si>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</si>
  <si>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</si>
  <si>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</si>
  <si>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</si>
  <si>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</si>
  <si>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</si>
  <si>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</si>
  <si>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</si>
  <si>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</si>
  <si>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</si>
  <si>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</si>
  <si>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</si>
  <si>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</si>
  <si>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</si>
  <si>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</si>
  <si>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</si>
  <si>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</si>
  <si>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</si>
  <si>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</si>
  <si>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</si>
  <si>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</si>
  <si>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</si>
  <si>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</si>
  <si>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</si>
  <si>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</si>
  <si>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</si>
  <si>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</si>
  <si>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</si>
  <si>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</si>
  <si>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</si>
  <si>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</si>
  <si>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</si>
  <si>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</si>
  <si>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</si>
  <si>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</si>
  <si>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</si>
  <si>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</si>
  <si>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</si>
  <si>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</si>
  <si>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</si>
  <si>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</si>
  <si>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</si>
  <si>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</si>
  <si>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</si>
  <si>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</si>
  <si>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</si>
  <si>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</si>
  <si>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</si>
  <si>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</si>
  <si>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</si>
  <si>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</si>
  <si>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</si>
  <si>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</si>
  <si>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</si>
  <si>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</si>
  <si>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</si>
  <si>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</si>
  <si>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</si>
  <si>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</si>
  <si>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</si>
  <si>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</si>
  <si>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</si>
  <si>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</si>
  <si>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</si>
  <si>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</si>
  <si>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</si>
  <si>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</si>
  <si>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</si>
  <si>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</si>
  <si>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</si>
  <si>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</si>
  <si>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</si>
  <si>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</si>
  <si>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</si>
  <si>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</si>
  <si>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</si>
  <si>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</si>
  <si>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</si>
  <si>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</si>
  <si>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</si>
  <si>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</si>
  <si>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</si>
  <si>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</si>
  <si>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</si>
  <si>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</si>
  <si>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</si>
  <si>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</si>
  <si>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</si>
  <si>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</si>
  <si>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</si>
  <si>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</si>
  <si>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</si>
  <si>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</si>
  <si>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</si>
  <si>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</si>
  <si>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</si>
  <si>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</si>
  <si>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</si>
  <si>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</si>
  <si>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</si>
  <si>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</si>
  <si>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</si>
  <si>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</si>
  <si>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</si>
  <si>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</si>
  <si>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</si>
  <si>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</si>
  <si>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</si>
  <si>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</si>
  <si>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</si>
  <si>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</si>
  <si>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</si>
  <si>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</si>
  <si>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</si>
  <si>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</si>
  <si>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</si>
  <si>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</si>
  <si>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</si>
  <si>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</si>
  <si>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</si>
  <si>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</si>
  <si>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</si>
  <si>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</si>
  <si>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</si>
  <si>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</si>
  <si>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</si>
  <si>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</si>
  <si>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</si>
  <si>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</si>
  <si>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</si>
  <si>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</si>
  <si>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</si>
  <si>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</si>
  <si>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</si>
  <si>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</si>
  <si>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</si>
  <si>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</si>
  <si>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</si>
  <si>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</si>
  <si>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</si>
  <si>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</si>
  <si>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</si>
  <si>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</si>
  <si>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</si>
  <si>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</si>
  <si>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</si>
  <si>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</si>
  <si>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</si>
  <si>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</si>
  <si>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</si>
  <si>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</si>
  <si>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</si>
  <si>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</si>
  <si>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</si>
  <si>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</si>
  <si>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</si>
  <si>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</si>
  <si>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</si>
  <si>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</si>
  <si>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</si>
  <si>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</si>
  <si>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</si>
  <si>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</si>
  <si>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</si>
  <si>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</si>
  <si>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</si>
  <si>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</si>
  <si>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</si>
  <si>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</si>
  <si>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</si>
  <si>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</si>
  <si>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</si>
  <si>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</si>
  <si>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</si>
  <si>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</si>
  <si>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</si>
  <si>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</si>
  <si>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</si>
  <si>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</si>
  <si>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</si>
  <si>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</si>
  <si>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</si>
  <si>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</si>
  <si>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</si>
  <si>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</si>
  <si>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</si>
  <si>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</si>
  <si>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</si>
  <si>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</si>
  <si>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</si>
  <si>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</si>
  <si>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</si>
  <si>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</si>
  <si>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</si>
  <si>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</si>
  <si>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</si>
  <si>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</si>
  <si>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</si>
  <si>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</si>
  <si>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</si>
  <si>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</si>
  <si>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</si>
  <si>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</si>
  <si>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</si>
  <si>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</si>
  <si>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</si>
  <si>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</si>
  <si>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</si>
  <si>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</si>
  <si>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</si>
  <si>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</si>
  <si>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</si>
  <si>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</si>
  <si>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</si>
  <si>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</si>
  <si>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</si>
  <si>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</si>
  <si>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</si>
  <si>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</si>
  <si>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</si>
  <si>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</si>
  <si>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</si>
  <si>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</si>
  <si>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</si>
  <si>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</si>
  <si>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</si>
  <si>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</si>
  <si>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</si>
  <si>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</si>
  <si>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</si>
  <si>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</si>
  <si>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</si>
  <si>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</si>
  <si>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</si>
  <si>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</si>
  <si>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</si>
  <si>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</si>
  <si>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</si>
  <si>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</si>
  <si>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</si>
  <si>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</si>
  <si>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</si>
  <si>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</si>
  <si>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</si>
  <si>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</si>
  <si>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</si>
  <si>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</si>
  <si>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</si>
  <si>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</si>
  <si>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</si>
  <si>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</si>
  <si>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</si>
  <si>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</si>
  <si>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</si>
  <si>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</si>
  <si>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</si>
  <si>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</si>
  <si>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</si>
  <si>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</si>
  <si>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</si>
  <si>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</si>
  <si>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</si>
  <si>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</si>
  <si>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</si>
  <si>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</si>
  <si>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</si>
  <si>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</si>
  <si>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</si>
  <si>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</si>
  <si>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</si>
  <si>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</si>
  <si>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</si>
  <si>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</si>
  <si>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</si>
  <si>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</si>
  <si>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</si>
  <si>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</si>
  <si>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</si>
  <si>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</si>
  <si>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</si>
  <si>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</si>
  <si>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</si>
  <si>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</si>
  <si>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</si>
  <si>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</si>
  <si>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</si>
  <si>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</si>
  <si>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</si>
  <si>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</si>
  <si>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</si>
  <si>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</si>
  <si>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</si>
  <si>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</si>
  <si>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</si>
  <si>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</si>
  <si>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</si>
  <si>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</si>
  <si>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</si>
  <si>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</si>
  <si>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</si>
  <si>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</si>
  <si>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</si>
  <si>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</si>
  <si>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</si>
  <si>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</si>
  <si>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</si>
  <si>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</si>
  <si>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</si>
  <si>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</si>
  <si>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</si>
  <si>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</si>
  <si>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</si>
  <si>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</si>
  <si>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</si>
  <si>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</si>
  <si>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</si>
  <si>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</si>
  <si>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</si>
  <si>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</si>
  <si>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</si>
  <si>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</si>
  <si>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</si>
  <si>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</si>
  <si>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</si>
  <si>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</si>
  <si>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</si>
  <si>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</si>
  <si>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</si>
  <si>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</si>
  <si>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</si>
  <si>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</si>
  <si>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</si>
  <si>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</si>
  <si>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</si>
  <si>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</si>
  <si>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</si>
  <si>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</si>
  <si>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</si>
  <si>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</si>
  <si>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</si>
  <si>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</si>
  <si>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</si>
  <si>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</si>
  <si>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</si>
  <si>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</si>
  <si>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</si>
  <si>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</si>
  <si>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</si>
  <si>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</si>
  <si>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</si>
  <si>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</si>
  <si>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</si>
  <si>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</si>
  <si>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</si>
  <si>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</si>
  <si>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</si>
  <si>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</si>
  <si>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</si>
  <si>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</si>
  <si>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</si>
  <si>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</si>
  <si>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</si>
  <si>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</si>
  <si>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</si>
  <si>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</si>
  <si>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</si>
  <si>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</si>
  <si>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</si>
  <si>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</si>
  <si>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</si>
  <si>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</si>
  <si>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</si>
  <si>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</si>
  <si>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</si>
  <si>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</si>
  <si>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</si>
  <si>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</si>
  <si>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</si>
  <si>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</si>
  <si>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</si>
  <si>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</si>
  <si>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</si>
  <si>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</si>
  <si>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</si>
  <si>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</si>
  <si>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</si>
  <si>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</si>
  <si>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</si>
  <si>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</si>
  <si>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</si>
  <si>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</si>
  <si>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</si>
  <si>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</si>
  <si>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</si>
  <si>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</si>
  <si>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</si>
  <si>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</si>
  <si>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</si>
  <si>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</si>
  <si>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</si>
  <si>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</si>
  <si>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</si>
  <si>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</si>
  <si>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</si>
  <si>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</si>
  <si>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</si>
  <si>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</si>
  <si>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</si>
  <si>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</si>
  <si>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</si>
  <si>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</si>
  <si>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</si>
  <si>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</si>
  <si>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</si>
  <si>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</si>
  <si>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</si>
  <si>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</si>
  <si>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</si>
  <si>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</si>
  <si>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</si>
  <si>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</si>
  <si>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</si>
  <si>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</si>
  <si>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</si>
  <si>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</si>
  <si>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</si>
  <si>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</si>
  <si>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</si>
  <si>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</si>
  <si>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</si>
  <si>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</si>
  <si>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</si>
  <si>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</si>
  <si>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</si>
  <si>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</si>
  <si>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</si>
  <si>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</si>
  <si>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</si>
  <si>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</si>
  <si>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</si>
  <si>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</si>
  <si>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</si>
  <si>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</si>
  <si>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</si>
  <si>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</si>
  <si>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</si>
  <si>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</si>
  <si>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</si>
  <si>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</si>
  <si>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</si>
  <si>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</si>
  <si>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</si>
  <si>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</si>
  <si>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</si>
  <si>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</si>
  <si>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</si>
  <si>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</si>
  <si>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</si>
  <si>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</si>
  <si>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</si>
  <si>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</si>
  <si>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</si>
  <si>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</si>
  <si>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</si>
  <si>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</si>
  <si>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</si>
  <si>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</si>
  <si>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</si>
  <si>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</si>
  <si>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</si>
  <si>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</si>
  <si>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</si>
  <si>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</si>
  <si>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</si>
  <si>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</si>
  <si>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</si>
  <si>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</si>
  <si>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</si>
  <si>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</si>
  <si>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</si>
  <si>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</si>
  <si>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</si>
  <si>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</si>
  <si>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</si>
  <si>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</si>
  <si>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</si>
  <si>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</si>
  <si>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</si>
  <si>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</si>
  <si>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</si>
  <si>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</si>
  <si>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</si>
  <si>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</si>
  <si>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</si>
  <si>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</si>
  <si>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</si>
  <si>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</si>
  <si>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</si>
  <si>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</si>
  <si>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</si>
  <si>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</si>
  <si>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</si>
  <si>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</si>
  <si>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</si>
  <si>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</si>
  <si>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</si>
  <si>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</si>
  <si>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</si>
  <si>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</si>
  <si>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</si>
  <si>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</si>
  <si>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</si>
  <si>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</si>
  <si>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</si>
  <si>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</si>
  <si>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</si>
  <si>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</si>
  <si>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</si>
  <si>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</si>
  <si>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</si>
  <si>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</si>
  <si>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</si>
  <si>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</si>
  <si>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</si>
  <si>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</si>
  <si>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</si>
  <si>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</si>
  <si>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</si>
  <si>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</si>
  <si>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</si>
  <si>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</si>
  <si>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</si>
  <si>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</si>
  <si>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</si>
  <si>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</si>
  <si>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</si>
  <si>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</si>
  <si>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</si>
  <si>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</si>
  <si>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</si>
  <si>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</si>
  <si>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</si>
  <si>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</si>
  <si>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</si>
  <si>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</si>
  <si>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</si>
  <si>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</si>
  <si>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</si>
  <si>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</si>
  <si>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</si>
  <si>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</si>
  <si>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</si>
  <si>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</si>
  <si>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</si>
  <si>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</si>
  <si>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</si>
  <si>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</si>
  <si>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</si>
  <si>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</si>
  <si>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</si>
  <si>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</si>
  <si>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</si>
  <si>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</si>
  <si>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</si>
  <si>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</si>
  <si>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</si>
  <si>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</si>
  <si>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</si>
  <si>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</si>
  <si>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</si>
  <si>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</si>
  <si>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</si>
  <si>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</si>
  <si>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</si>
  <si>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</si>
  <si>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</si>
  <si>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</si>
  <si>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</si>
  <si>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</si>
  <si>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</si>
  <si>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</si>
  <si>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</si>
  <si>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</si>
  <si>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</si>
  <si>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</si>
  <si>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</si>
  <si>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</si>
  <si>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</si>
  <si>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</si>
  <si>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</si>
  <si>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</si>
  <si>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</si>
  <si>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</si>
  <si>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</si>
  <si>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</si>
  <si>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</si>
  <si>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</si>
  <si>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</si>
  <si>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</si>
  <si>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</si>
  <si>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</si>
  <si>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</si>
  <si>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</si>
  <si>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</si>
  <si>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</si>
  <si>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</si>
  <si>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</si>
  <si>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</si>
  <si>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</si>
  <si>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</si>
  <si>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</si>
  <si>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</si>
  <si>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</si>
  <si>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</si>
  <si>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</si>
  <si>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</si>
  <si>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</si>
  <si>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</si>
  <si>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</si>
  <si>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</si>
  <si>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</si>
  <si>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</si>
  <si>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</si>
  <si>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</si>
  <si>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</si>
  <si>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</si>
  <si>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</si>
  <si>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</si>
  <si>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</si>
  <si>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</si>
  <si>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</si>
  <si>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</si>
  <si>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</si>
  <si>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</si>
  <si>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</si>
  <si>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</si>
  <si>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</si>
  <si>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</si>
  <si>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</si>
  <si>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</si>
  <si>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</si>
  <si>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</si>
  <si>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</si>
  <si>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</si>
  <si>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</si>
  <si>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</si>
  <si>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</si>
  <si>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</si>
  <si>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</si>
  <si>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</si>
  <si>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</si>
  <si>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</si>
  <si>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</si>
  <si>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</si>
  <si>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</si>
  <si>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</si>
  <si>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</si>
  <si>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</si>
  <si>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</si>
  <si>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</si>
  <si>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</si>
  <si>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</si>
  <si>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</si>
  <si>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</si>
  <si>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</si>
  <si>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</si>
  <si>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</si>
  <si>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</si>
  <si>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</si>
  <si>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</si>
  <si>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</si>
  <si>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</si>
  <si>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</si>
  <si>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</si>
  <si>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</si>
  <si>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</si>
  <si>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</si>
  <si>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</si>
  <si>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</si>
  <si>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</si>
  <si>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</si>
  <si>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</si>
  <si>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</si>
  <si>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</si>
  <si>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</si>
  <si>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</si>
  <si>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</si>
  <si>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</si>
  <si>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</si>
  <si>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</si>
  <si>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</si>
  <si>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</si>
  <si>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</si>
  <si>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</si>
  <si>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</si>
  <si>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</si>
  <si>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</si>
  <si>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</si>
  <si>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</si>
  <si>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</si>
  <si>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</si>
  <si>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</si>
  <si>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</si>
  <si>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</si>
  <si>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</si>
  <si>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</si>
  <si>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</si>
  <si>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</si>
  <si>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</si>
  <si>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</si>
  <si>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</si>
  <si>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</si>
  <si>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</si>
  <si>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</si>
  <si>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</si>
  <si>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</si>
  <si>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</si>
  <si>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</si>
  <si>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</si>
  <si>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</si>
  <si>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</si>
  <si>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</si>
  <si>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</si>
  <si>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</si>
  <si>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</si>
  <si>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</si>
  <si>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</si>
  <si>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</si>
  <si>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</si>
  <si>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</si>
  <si>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</si>
  <si>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</si>
  <si>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</si>
  <si>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</si>
  <si>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</si>
  <si>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</si>
  <si>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</si>
  <si>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</si>
  <si>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</si>
  <si>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</si>
  <si>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</si>
  <si>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</si>
  <si>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</si>
  <si>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</si>
  <si>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</si>
  <si>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</si>
  <si>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</si>
  <si>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</si>
  <si>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</si>
  <si>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</si>
  <si>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</si>
  <si>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</si>
  <si>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</si>
  <si>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</si>
  <si>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</si>
  <si>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</si>
  <si>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</si>
  <si>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</si>
  <si>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</si>
  <si>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</si>
  <si>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</si>
  <si>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</si>
  <si>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</si>
  <si>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</si>
  <si>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</si>
  <si>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</si>
  <si>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</si>
  <si>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</si>
  <si>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</si>
  <si>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</si>
  <si>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</si>
  <si>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</si>
  <si>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</si>
  <si>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</si>
  <si>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</si>
  <si>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</si>
  <si>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</si>
  <si>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</si>
  <si>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</si>
  <si>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</si>
  <si>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</si>
  <si>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</si>
  <si>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</si>
  <si>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</si>
  <si>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</si>
  <si>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</si>
  <si>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</si>
  <si>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</si>
  <si>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</si>
  <si>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</si>
  <si>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</si>
  <si>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</si>
  <si>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</si>
  <si>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</si>
  <si>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</si>
  <si>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</si>
  <si>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</si>
  <si>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</si>
  <si>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</si>
  <si>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</si>
  <si>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</si>
  <si>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</si>
  <si>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</si>
  <si>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</si>
  <si>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</si>
  <si>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</si>
  <si>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</si>
  <si>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</si>
  <si>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</si>
  <si>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</si>
  <si>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</si>
  <si>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</si>
  <si>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</si>
  <si>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</si>
  <si>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</si>
  <si>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</si>
  <si>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</si>
  <si>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</si>
  <si>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</si>
  <si>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</si>
  <si>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</si>
  <si>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</si>
  <si>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</si>
  <si>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</si>
  <si>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</si>
  <si>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</si>
  <si>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</si>
  <si>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</si>
  <si>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</si>
  <si>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</si>
  <si>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</si>
  <si>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</si>
  <si>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</si>
  <si>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</si>
  <si>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</si>
  <si>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</si>
  <si>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</si>
  <si>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</si>
  <si>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</si>
  <si>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</si>
  <si>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</si>
  <si>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</si>
  <si>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</si>
  <si>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</si>
  <si>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</si>
  <si>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</si>
  <si>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</si>
  <si>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</si>
  <si>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</si>
  <si>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</si>
  <si>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</si>
  <si>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</si>
  <si>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</si>
  <si>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</si>
  <si>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</si>
  <si>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</si>
  <si>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</si>
  <si>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</si>
  <si>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</si>
  <si>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</si>
  <si>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</si>
  <si>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</si>
  <si>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</si>
  <si>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</si>
  <si>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</si>
  <si>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</si>
  <si>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</si>
  <si>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</si>
  <si>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</si>
  <si>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</si>
  <si>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</si>
  <si>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</si>
  <si>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</si>
  <si>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</si>
  <si>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</si>
  <si>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</si>
  <si>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</si>
  <si>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</si>
  <si>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</si>
  <si>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</si>
  <si>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</si>
  <si>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</si>
  <si>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</si>
  <si>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</si>
  <si>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</si>
  <si>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</si>
  <si>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</si>
  <si>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</si>
  <si>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</si>
  <si>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</si>
  <si>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</si>
  <si>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</si>
  <si>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</si>
  <si>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</si>
  <si>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</si>
  <si>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</si>
  <si>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</si>
  <si>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</si>
  <si>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</si>
  <si>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</si>
  <si>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</si>
  <si>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</si>
  <si>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</si>
  <si>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</si>
  <si>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</si>
  <si>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</si>
  <si>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</si>
  <si>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</si>
  <si>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</si>
  <si>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</si>
  <si>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</si>
  <si>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</si>
  <si>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</si>
  <si>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</si>
  <si>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</si>
  <si>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</si>
  <si>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</si>
  <si>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</si>
  <si>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</si>
  <si>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</si>
  <si>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</si>
  <si>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</si>
  <si>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</si>
  <si>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</si>
  <si>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</si>
  <si>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</si>
  <si>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</si>
  <si>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</si>
  <si>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</si>
  <si>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</si>
  <si>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</si>
  <si>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</si>
  <si>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</si>
  <si>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</si>
  <si>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</si>
  <si>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</si>
  <si>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</si>
  <si>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</si>
  <si>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</si>
  <si>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</si>
  <si>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</si>
  <si>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</si>
  <si>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</si>
  <si>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</si>
  <si>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</si>
  <si>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</si>
  <si>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</si>
  <si>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</si>
  <si>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</si>
  <si>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</si>
  <si>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</si>
  <si>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</si>
  <si>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</si>
  <si>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</si>
  <si>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</si>
  <si>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</si>
  <si>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</si>
  <si>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</si>
  <si>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</si>
  <si>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</si>
  <si>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</si>
  <si>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</si>
  <si>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</si>
  <si>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</si>
  <si>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</si>
  <si>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</si>
  <si>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</si>
  <si>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</si>
  <si>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</si>
  <si>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</si>
  <si>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</si>
  <si>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</si>
  <si>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</si>
  <si>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</si>
  <si>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</si>
  <si>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</si>
  <si>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</si>
  <si>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</si>
  <si>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</si>
  <si>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</si>
  <si>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</si>
  <si>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</si>
  <si>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</si>
  <si>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</si>
  <si>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</si>
  <si>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</si>
  <si>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</si>
  <si>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</si>
  <si>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</si>
  <si>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</si>
  <si>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</si>
  <si>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</si>
  <si>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</si>
  <si>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</si>
  <si>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</si>
  <si>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</si>
  <si>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</si>
  <si>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</si>
  <si>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</si>
  <si>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</si>
  <si>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</si>
  <si>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</si>
  <si>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</si>
  <si>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</si>
  <si>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</si>
  <si>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</si>
  <si>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</si>
  <si>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</si>
  <si>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</si>
  <si>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</si>
  <si>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</si>
  <si>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</si>
  <si>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</si>
  <si>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</si>
  <si>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</si>
  <si>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</si>
  <si>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</si>
  <si>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</si>
  <si>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</si>
  <si>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</si>
  <si>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</si>
  <si>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</si>
  <si>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</si>
  <si>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</si>
  <si>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</si>
  <si>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</si>
  <si>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</si>
  <si>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</si>
  <si>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</si>
  <si>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</si>
  <si>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</si>
  <si>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</si>
  <si>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</si>
  <si>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</si>
  <si>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</si>
  <si>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</si>
  <si>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</si>
  <si>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</si>
  <si>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</si>
  <si>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</si>
  <si>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</si>
  <si>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</si>
  <si>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</si>
  <si>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</si>
  <si>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</si>
  <si>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</si>
  <si>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</si>
  <si>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</si>
  <si>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</si>
  <si>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</si>
  <si>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</si>
  <si>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</si>
  <si>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</si>
  <si>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</si>
  <si>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</si>
  <si>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</si>
  <si>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</si>
  <si>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</si>
  <si>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</si>
  <si>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</si>
  <si>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</si>
  <si>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</si>
  <si>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</si>
  <si>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</si>
  <si>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</si>
  <si>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</si>
  <si>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</si>
  <si>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</si>
  <si>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</si>
  <si>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</si>
  <si>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</si>
  <si>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</si>
  <si>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</si>
  <si>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</si>
  <si>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</si>
  <si>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</si>
  <si>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</si>
  <si>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</si>
  <si>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</si>
  <si>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</si>
  <si>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</si>
  <si>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</si>
  <si>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</si>
  <si>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</si>
  <si>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</si>
  <si>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</si>
  <si>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</si>
  <si>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</si>
  <si>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</si>
  <si>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</si>
  <si>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</si>
  <si>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</si>
  <si>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</si>
  <si>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</si>
  <si>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</si>
  <si>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</si>
  <si>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</si>
  <si>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</si>
  <si>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</si>
  <si>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</si>
  <si>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</si>
  <si>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</si>
  <si>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</si>
  <si>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</si>
  <si>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</si>
  <si>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</si>
  <si>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</si>
  <si>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</si>
  <si>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</si>
  <si>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</si>
  <si>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</si>
  <si>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</si>
  <si>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</si>
  <si>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</si>
  <si>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</si>
  <si>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</si>
  <si>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</si>
  <si>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</si>
  <si>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</si>
  <si>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</si>
  <si>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</si>
  <si>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</si>
  <si>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</si>
  <si>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</si>
  <si>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</si>
  <si>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</si>
  <si>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</si>
  <si>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</si>
  <si>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</si>
  <si>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</si>
  <si>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</si>
  <si>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</si>
  <si>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</si>
  <si>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</si>
  <si>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</si>
  <si>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</si>
  <si>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</si>
  <si>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</si>
  <si>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</si>
  <si>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</si>
  <si>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</si>
  <si>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</si>
  <si>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</si>
  <si>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</si>
  <si>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</si>
  <si>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</si>
  <si>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</si>
  <si>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</si>
  <si>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</si>
  <si>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</si>
  <si>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</si>
  <si>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</si>
  <si>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</si>
  <si>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</si>
  <si>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</si>
  <si>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</si>
  <si>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</si>
  <si>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</si>
  <si>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</si>
  <si>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</si>
  <si>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</si>
  <si>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</si>
  <si>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</si>
  <si>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</si>
  <si>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</si>
  <si>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</si>
  <si>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</si>
  <si>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</si>
  <si>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</si>
  <si>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</si>
  <si>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</si>
  <si>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</si>
  <si>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</si>
  <si>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</si>
  <si>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</si>
  <si>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</si>
  <si>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</si>
  <si>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</si>
  <si>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</si>
  <si>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</si>
  <si>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</si>
  <si>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</si>
  <si>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</si>
  <si>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</si>
  <si>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</si>
  <si>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</si>
  <si>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</si>
  <si>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</si>
  <si>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</si>
  <si>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</si>
  <si>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</si>
  <si>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</si>
  <si>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</si>
  <si>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</si>
  <si>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</si>
  <si>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</si>
  <si>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</si>
  <si>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</si>
  <si>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</si>
  <si>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</si>
  <si>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</si>
  <si>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</si>
  <si>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</si>
  <si>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</si>
  <si>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</si>
  <si>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</si>
  <si>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</si>
  <si>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</si>
  <si>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</si>
  <si>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</si>
  <si>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</si>
  <si>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</si>
  <si>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</si>
  <si>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</si>
  <si>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</si>
  <si>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</si>
  <si>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</si>
  <si>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</si>
  <si>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</si>
  <si>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</si>
  <si>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</si>
  <si>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</si>
  <si>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</si>
  <si>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</si>
  <si>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</si>
  <si>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</si>
  <si>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</si>
  <si>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</si>
  <si>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</si>
  <si>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</si>
  <si>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</si>
  <si>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</si>
  <si>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</si>
  <si>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</si>
  <si>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</si>
  <si>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</si>
  <si>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</si>
  <si>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</si>
  <si>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</si>
  <si>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</si>
  <si>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</si>
  <si>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</si>
  <si>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</si>
  <si>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</si>
  <si>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</si>
  <si>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</si>
  <si>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</si>
  <si>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</si>
  <si>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</si>
  <si>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</si>
  <si>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</si>
  <si>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</si>
  <si>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</si>
  <si>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</si>
  <si>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</si>
  <si>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</si>
  <si>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</si>
  <si>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</si>
  <si>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</si>
  <si>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</si>
  <si>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</si>
  <si>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</si>
  <si>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</si>
  <si>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</si>
  <si>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</si>
  <si>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</si>
  <si>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</si>
  <si>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</si>
  <si>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</si>
  <si>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</si>
  <si>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</si>
  <si>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</si>
  <si>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</si>
  <si>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</si>
  <si>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</si>
  <si>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</si>
  <si>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</si>
  <si>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</si>
  <si>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</si>
  <si>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</si>
  <si>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</si>
  <si>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</si>
  <si>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</si>
  <si>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</si>
  <si>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</si>
  <si>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</si>
  <si>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</si>
  <si>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</si>
  <si>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</si>
  <si>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</si>
  <si>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</si>
  <si>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</si>
  <si>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</si>
  <si>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</si>
  <si>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</si>
  <si>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</si>
  <si>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</si>
  <si>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</si>
  <si>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</si>
  <si>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</si>
  <si>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</si>
  <si>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</si>
  <si>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</si>
  <si>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</si>
  <si>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</si>
  <si>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</si>
  <si>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</si>
  <si>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</si>
  <si>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</si>
  <si>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</si>
  <si>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</si>
  <si>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</si>
  <si>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</si>
  <si>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</si>
  <si>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</si>
  <si>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</si>
  <si>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</si>
  <si>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</si>
  <si>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</si>
  <si>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</si>
  <si>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</si>
  <si>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</si>
  <si>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</si>
  <si>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</si>
  <si>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</si>
  <si>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</si>
  <si>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</si>
  <si>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</si>
  <si>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</si>
  <si>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</si>
  <si>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</si>
  <si>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</si>
  <si>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</si>
  <si>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</si>
  <si>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</si>
  <si>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</si>
  <si>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</si>
  <si>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</si>
  <si>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</si>
  <si>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</si>
  <si>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</si>
  <si>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</si>
  <si>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</si>
  <si>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</si>
  <si>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</si>
  <si>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</si>
  <si>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</si>
  <si>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</si>
  <si>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</si>
  <si>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</si>
  <si>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</si>
  <si>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</si>
  <si>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</si>
  <si>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</si>
  <si>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</si>
  <si>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</si>
  <si>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</si>
  <si>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</si>
  <si>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</si>
  <si>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</si>
  <si>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</si>
  <si>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</si>
  <si>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</si>
  <si>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</si>
  <si>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</si>
  <si>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</si>
  <si>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</si>
  <si>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</si>
  <si>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</si>
  <si>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</si>
  <si>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</si>
  <si>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</si>
  <si>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</si>
  <si>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</si>
  <si>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</si>
  <si>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</si>
  <si>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</si>
  <si>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</si>
  <si>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</si>
  <si>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</si>
  <si>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</si>
  <si>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</si>
  <si>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</si>
  <si>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</si>
  <si>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</si>
  <si>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</si>
  <si>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</si>
  <si>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</si>
  <si>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</si>
  <si>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</si>
  <si>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</si>
  <si>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</si>
  <si>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</si>
  <si>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</si>
  <si>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</si>
  <si>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</si>
  <si>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</si>
  <si>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</si>
  <si>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</si>
  <si>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</si>
  <si>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</si>
  <si>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</si>
  <si>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</si>
  <si>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</si>
  <si>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</si>
  <si>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</si>
  <si>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</si>
  <si>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</si>
  <si>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</si>
  <si>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</si>
  <si>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</si>
  <si>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</si>
  <si>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</si>
  <si>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</si>
  <si>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</si>
  <si>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</si>
  <si>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</si>
  <si>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</si>
  <si>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</si>
  <si>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</si>
  <si>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</si>
  <si>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</si>
  <si>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</si>
  <si>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</si>
  <si>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</si>
  <si>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</si>
  <si>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</si>
  <si>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</si>
  <si>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</si>
  <si>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</si>
  <si>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</si>
  <si>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</si>
  <si>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</si>
  <si>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</si>
  <si>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</si>
  <si>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</si>
  <si>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</si>
  <si>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</si>
  <si>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</si>
  <si>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</si>
  <si>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</si>
  <si>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</si>
  <si>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</si>
  <si>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</si>
  <si>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</si>
  <si>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</si>
  <si>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</si>
  <si>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</si>
  <si>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</si>
  <si>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</si>
  <si>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</si>
  <si>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</si>
  <si>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</si>
  <si>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</si>
  <si>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</si>
  <si>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</si>
  <si>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</si>
  <si>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</si>
  <si>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</si>
  <si>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</si>
  <si>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</si>
  <si>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</si>
  <si>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</si>
  <si>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</si>
  <si>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</si>
  <si>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</si>
  <si>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</si>
  <si>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</si>
  <si>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</si>
  <si>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</si>
  <si>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</si>
  <si>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</si>
  <si>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</si>
  <si>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</si>
  <si>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</si>
  <si>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</si>
  <si>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</si>
  <si>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</si>
  <si>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</si>
  <si>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</si>
  <si>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</si>
  <si>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</si>
  <si>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</si>
  <si>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</si>
  <si>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</si>
  <si>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</si>
  <si>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</si>
  <si>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</si>
  <si>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</si>
  <si>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</si>
  <si>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</si>
  <si>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</si>
  <si>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</si>
  <si>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</si>
  <si>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</si>
  <si>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</si>
  <si>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</si>
  <si>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</si>
  <si>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</si>
  <si>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</si>
  <si>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</si>
  <si>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</si>
  <si>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</si>
  <si>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</si>
  <si>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</si>
  <si>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</si>
  <si>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</si>
  <si>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</si>
  <si>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</si>
  <si>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</si>
  <si>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</si>
  <si>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</si>
  <si>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</si>
  <si>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</si>
  <si>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</si>
  <si>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</si>
  <si>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</si>
  <si>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</si>
  <si>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</si>
  <si>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</si>
  <si>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</si>
  <si>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</si>
  <si>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</si>
  <si>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</si>
  <si>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</si>
  <si>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</si>
  <si>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</si>
  <si>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</si>
  <si>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</si>
  <si>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</si>
  <si>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</si>
  <si>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</si>
  <si>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</si>
  <si>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</si>
  <si>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</si>
  <si>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</si>
  <si>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</si>
  <si>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</si>
  <si>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</si>
  <si>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</si>
  <si>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</si>
  <si>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</si>
  <si>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</si>
  <si>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</si>
  <si>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</si>
  <si>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</si>
  <si>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</si>
  <si>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</si>
  <si>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</si>
  <si>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</si>
  <si>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</si>
  <si>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</si>
  <si>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</si>
  <si>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</si>
  <si>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</si>
  <si>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</si>
  <si>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</si>
  <si>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</si>
  <si>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</si>
  <si>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</si>
  <si>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</si>
  <si>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</si>
  <si>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</si>
  <si>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</si>
  <si>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</si>
  <si>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</si>
  <si>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</si>
  <si>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</si>
  <si>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</si>
  <si>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</si>
  <si>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</si>
  <si>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</si>
  <si>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</si>
  <si>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</si>
  <si>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</si>
  <si>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</si>
  <si>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</si>
  <si>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</si>
  <si>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</si>
  <si>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</si>
  <si>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</si>
  <si>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</si>
  <si>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</si>
  <si>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</si>
  <si>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</si>
  <si>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</si>
  <si>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</si>
  <si>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</si>
  <si>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</si>
  <si>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</si>
  <si>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</si>
  <si>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</si>
  <si>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</si>
  <si>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</si>
  <si>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</si>
  <si>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</si>
  <si>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</si>
  <si>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</si>
  <si>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</si>
  <si>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</si>
  <si>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</si>
  <si>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</si>
  <si>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</si>
  <si>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</si>
  <si>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</si>
  <si>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</si>
  <si>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</si>
  <si>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</si>
  <si>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</si>
  <si>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</si>
  <si>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</si>
  <si>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</si>
  <si>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</si>
  <si>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</si>
  <si>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</si>
  <si>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</si>
  <si>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</si>
  <si>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</si>
  <si>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</si>
  <si>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</si>
  <si>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</si>
  <si>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</si>
  <si>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</si>
  <si>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</si>
  <si>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</si>
  <si>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</si>
  <si>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</si>
  <si>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</si>
  <si>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</si>
  <si>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</si>
  <si>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</si>
  <si>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</si>
  <si>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</si>
  <si>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</si>
  <si>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</si>
  <si>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</si>
  <si>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</si>
  <si>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</si>
  <si>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</si>
  <si>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</si>
  <si>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</si>
  <si>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</si>
  <si>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</si>
  <si>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</si>
  <si>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</si>
  <si>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</si>
  <si>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</si>
  <si>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</si>
  <si>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</si>
  <si>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</si>
  <si>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</si>
  <si>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</si>
  <si>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</si>
  <si>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</si>
  <si>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</si>
  <si>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</si>
  <si>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</si>
  <si>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</si>
  <si>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</si>
  <si>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</si>
  <si>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</si>
  <si>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</si>
  <si>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</si>
  <si>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</si>
  <si>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</si>
  <si>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</si>
  <si>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</si>
  <si>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</si>
  <si>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</si>
  <si>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</si>
  <si>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</si>
  <si>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</si>
  <si>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</si>
  <si>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</si>
  <si>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</si>
  <si>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</si>
  <si>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</si>
  <si>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</si>
  <si>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</si>
  <si>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</si>
  <si>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</si>
  <si>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</si>
  <si>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</si>
  <si>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</si>
  <si>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</si>
  <si>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</si>
  <si>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</si>
  <si>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</si>
  <si>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</si>
  <si>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</si>
  <si>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</si>
  <si>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</si>
  <si>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</si>
  <si>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</si>
  <si>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</si>
  <si>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</si>
  <si>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</si>
  <si>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</si>
  <si>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</si>
  <si>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</si>
  <si>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</si>
  <si>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</si>
  <si>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</si>
  <si>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</si>
  <si>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</si>
  <si>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</si>
  <si>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</si>
  <si>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</si>
  <si>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</si>
  <si>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</si>
  <si>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</si>
  <si>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</si>
  <si>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</si>
  <si>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</si>
  <si>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</si>
  <si>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</si>
  <si>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</si>
  <si>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</si>
  <si>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</si>
  <si>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</si>
  <si>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</si>
  <si>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</si>
  <si>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</si>
  <si>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</si>
  <si>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</si>
  <si>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</si>
  <si>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</si>
  <si>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</si>
  <si>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</si>
  <si>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</si>
  <si>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</si>
  <si>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</si>
  <si>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</si>
  <si>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</si>
  <si>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</si>
  <si>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</si>
  <si>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</si>
  <si>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</si>
  <si>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</si>
  <si>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</si>
  <si>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</si>
  <si>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</si>
  <si>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</si>
  <si>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</si>
  <si>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</si>
  <si>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</si>
  <si>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</si>
  <si>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</si>
  <si>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</si>
  <si>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</si>
  <si>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</si>
  <si>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</si>
  <si>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</si>
  <si>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</si>
  <si>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</si>
  <si>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</si>
  <si>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</si>
  <si>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</si>
  <si>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</si>
  <si>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</si>
  <si>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</si>
  <si>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</si>
  <si>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</si>
  <si>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</si>
  <si>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</si>
  <si>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</si>
  <si>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</si>
  <si>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</si>
  <si>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</si>
  <si>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</si>
  <si>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</si>
  <si>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</si>
  <si>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</si>
  <si>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</si>
  <si>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</si>
  <si>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</si>
  <si>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</si>
  <si>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</si>
  <si>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</si>
  <si>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</si>
  <si>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</si>
  <si>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</si>
  <si>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</si>
  <si>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</si>
  <si>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</si>
  <si>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</si>
  <si>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</si>
  <si>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</si>
  <si>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</si>
  <si>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</si>
  <si>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</si>
  <si>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</si>
  <si>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</si>
  <si>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</si>
  <si>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</si>
  <si>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</si>
  <si>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</si>
  <si>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</si>
  <si>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</si>
  <si>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</si>
  <si>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</si>
  <si>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</si>
  <si>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</si>
  <si>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</si>
  <si>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</si>
  <si>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</si>
  <si>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</si>
  <si>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</si>
  <si>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</si>
  <si>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</si>
  <si>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</si>
  <si>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</si>
  <si>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</si>
  <si>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</si>
  <si>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</si>
  <si>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</si>
  <si>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</si>
  <si>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</si>
  <si>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</si>
  <si>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</si>
  <si>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</si>
  <si>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</si>
  <si>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</si>
  <si>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</si>
  <si>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</si>
  <si>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</si>
  <si>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</si>
  <si>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</si>
  <si>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</si>
  <si>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</si>
  <si>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</si>
  <si>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</si>
  <si>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</si>
  <si>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</si>
  <si>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</si>
  <si>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</si>
  <si>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</si>
  <si>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</si>
  <si>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</si>
  <si>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</si>
  <si>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</si>
  <si>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</si>
  <si>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</si>
  <si>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</si>
  <si>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</si>
  <si>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</si>
  <si>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</si>
  <si>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</si>
  <si>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</si>
  <si>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</si>
  <si>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</si>
  <si>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</si>
  <si>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</si>
  <si>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</si>
  <si>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</si>
  <si>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</si>
  <si>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</si>
  <si>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</si>
  <si>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</si>
  <si>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</si>
  <si>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</si>
  <si>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</si>
  <si>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</si>
  <si>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</si>
  <si>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</si>
  <si>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</si>
  <si>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</si>
  <si>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</si>
  <si>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</si>
  <si>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</si>
  <si>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</si>
  <si>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</si>
  <si>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</si>
  <si>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</si>
  <si>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</si>
  <si>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</si>
  <si>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</si>
  <si>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</si>
  <si>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</si>
  <si>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</si>
  <si>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</si>
  <si>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</si>
  <si>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</si>
  <si>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</si>
  <si>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</si>
  <si>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</si>
  <si>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</si>
  <si>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</si>
  <si>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</si>
  <si>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</si>
  <si>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</si>
  <si>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</si>
  <si>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</si>
  <si>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</si>
  <si>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</si>
  <si>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</si>
  <si>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</si>
  <si>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</si>
  <si>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</si>
  <si>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</si>
  <si>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</si>
  <si>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</si>
  <si>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</si>
  <si>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</si>
  <si>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</si>
  <si>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</si>
  <si>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</si>
  <si>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</si>
  <si>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</si>
  <si>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</si>
  <si>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</si>
  <si>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</si>
  <si>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</si>
  <si>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</si>
  <si>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</si>
  <si>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</si>
  <si>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</si>
  <si>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</si>
  <si>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</si>
  <si>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</si>
  <si>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</si>
  <si>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</si>
  <si>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</si>
  <si>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</si>
  <si>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</si>
  <si>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</si>
  <si>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</si>
  <si>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</si>
  <si>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</si>
  <si>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</si>
  <si>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</si>
  <si>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</si>
  <si>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</si>
  <si>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</si>
  <si>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</si>
  <si>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</si>
  <si>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</si>
  <si>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</si>
  <si>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</si>
  <si>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</si>
  <si>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</si>
  <si>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</si>
  <si>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</si>
  <si>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</si>
  <si>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</si>
  <si>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</si>
  <si>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</si>
  <si>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</si>
  <si>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</si>
  <si>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</si>
  <si>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</si>
  <si>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</si>
  <si>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</si>
  <si>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</si>
  <si>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</si>
  <si>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</si>
  <si>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</si>
  <si>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</si>
  <si>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</si>
  <si>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</si>
  <si>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</si>
  <si>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</si>
  <si>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</si>
  <si>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</si>
  <si>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</si>
  <si>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</si>
  <si>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</si>
  <si>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</si>
  <si>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</si>
  <si>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</si>
  <si>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</si>
  <si>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</si>
  <si>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</si>
  <si>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</si>
  <si>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</si>
  <si>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</si>
  <si>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</si>
  <si>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</si>
  <si>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</si>
  <si>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</si>
  <si>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</si>
  <si>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</si>
  <si>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</si>
  <si>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</si>
  <si>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</si>
  <si>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</si>
  <si>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</si>
  <si>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</si>
  <si>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</si>
  <si>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</si>
  <si>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</si>
  <si>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</si>
  <si>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</si>
  <si>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</si>
  <si>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</si>
  <si>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</si>
  <si>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</si>
  <si>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</si>
  <si>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</si>
  <si>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</si>
  <si>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</si>
  <si>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</si>
  <si>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</si>
  <si>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</si>
  <si>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</si>
  <si>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</si>
  <si>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</si>
  <si>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</si>
  <si>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</si>
  <si>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</si>
  <si>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</si>
  <si>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</si>
  <si>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</si>
  <si>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</si>
  <si>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</si>
  <si>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</si>
  <si>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</si>
  <si>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</si>
  <si>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</si>
  <si>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</si>
  <si>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</si>
  <si>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</si>
  <si>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</si>
  <si>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</si>
  <si>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</si>
  <si>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</si>
  <si>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</si>
  <si>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</si>
  <si>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</si>
  <si>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</si>
  <si>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</si>
  <si>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</si>
  <si>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</si>
  <si>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</si>
  <si>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</si>
  <si>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</si>
  <si>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</si>
  <si>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</si>
  <si>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</si>
  <si>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</si>
  <si>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</si>
  <si>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</si>
  <si>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</si>
  <si>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</si>
  <si>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</si>
  <si>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</si>
  <si>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</si>
  <si>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</si>
  <si>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</si>
  <si>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</si>
  <si>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</si>
  <si>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</si>
  <si>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</si>
  <si>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</si>
  <si>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</si>
  <si>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</si>
  <si>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</si>
  <si>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</si>
  <si>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</si>
  <si>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</si>
  <si>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</si>
  <si>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</si>
  <si>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</si>
  <si>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</si>
  <si>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</si>
  <si>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</si>
  <si>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</si>
  <si>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</si>
  <si>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</si>
  <si>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</si>
  <si>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</si>
  <si>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</si>
  <si>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</si>
  <si>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</si>
  <si>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</si>
  <si>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</si>
  <si>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</si>
  <si>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</si>
  <si>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</si>
  <si>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</si>
  <si>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</si>
  <si>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</si>
  <si>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</si>
  <si>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</si>
  <si>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</si>
  <si>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</si>
  <si>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</si>
  <si>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</si>
  <si>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</si>
  <si>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</si>
  <si>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</si>
  <si>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</si>
  <si>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</si>
  <si>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</si>
  <si>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</si>
  <si>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</si>
  <si>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</si>
  <si>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</si>
  <si>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</si>
  <si>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</si>
  <si>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</si>
  <si>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</si>
  <si>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</si>
  <si>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</si>
  <si>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</si>
  <si>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</si>
  <si>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</si>
  <si>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</si>
  <si>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</si>
  <si>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</si>
  <si>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</si>
  <si>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</si>
  <si>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</si>
  <si>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</si>
  <si>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</si>
  <si>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</si>
  <si>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</si>
  <si>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</si>
  <si>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</si>
  <si>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</si>
  <si>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</si>
  <si>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</si>
  <si>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</si>
  <si>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</si>
  <si>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</si>
  <si>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</si>
  <si>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</si>
  <si>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</si>
  <si>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</si>
  <si>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</si>
  <si>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</si>
  <si>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</si>
  <si>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</si>
  <si>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</si>
  <si>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</si>
  <si>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</si>
  <si>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</si>
  <si>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</si>
  <si>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</si>
  <si>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</si>
  <si>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</si>
  <si>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</si>
  <si>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</si>
  <si>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</si>
  <si>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</si>
  <si>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</si>
  <si>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</si>
  <si>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</si>
  <si>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</si>
  <si>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</si>
  <si>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</si>
  <si>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</si>
  <si>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</si>
  <si>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</si>
  <si>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</si>
  <si>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</si>
  <si>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</si>
  <si>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</si>
  <si>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</si>
  <si>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</si>
  <si>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</si>
  <si>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</si>
  <si>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</si>
  <si>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</si>
  <si>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</si>
  <si>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</si>
  <si>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</si>
  <si>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</si>
  <si>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</si>
  <si>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</si>
  <si>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</si>
  <si>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</si>
  <si>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</si>
  <si>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</si>
  <si>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</si>
  <si>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</si>
  <si>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</si>
  <si>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</si>
  <si>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</si>
  <si>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</si>
  <si>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</si>
  <si>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</si>
  <si>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</si>
  <si>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</si>
  <si>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</si>
  <si>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</si>
  <si>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</si>
  <si>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</si>
  <si>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</si>
  <si>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</si>
  <si>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</si>
  <si>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</si>
  <si>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</si>
  <si>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</si>
  <si>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</si>
  <si>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</si>
  <si>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</si>
  <si>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</si>
  <si>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</si>
  <si>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</si>
  <si>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</si>
  <si>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</si>
  <si>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</si>
  <si>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</si>
  <si>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</si>
  <si>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</si>
  <si>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</si>
  <si>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</si>
  <si>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</si>
  <si>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</si>
  <si>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</si>
  <si>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</si>
  <si>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</si>
  <si>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</si>
  <si>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</si>
  <si>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</si>
  <si>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</si>
  <si>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</si>
  <si>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</si>
  <si>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</si>
  <si>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</si>
  <si>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</si>
  <si>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</si>
  <si>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</si>
  <si>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</si>
  <si>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</si>
  <si>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</si>
  <si>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</si>
  <si>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</si>
  <si>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</si>
  <si>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</si>
  <si>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</si>
  <si>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</si>
  <si>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</si>
  <si>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</si>
  <si>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</si>
  <si>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</si>
  <si>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</si>
  <si>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</si>
  <si>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</si>
  <si>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</si>
  <si>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</si>
  <si>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</si>
  <si>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</si>
  <si>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</si>
  <si>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</si>
  <si>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</si>
  <si>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</si>
  <si>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</si>
  <si>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</si>
  <si>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</si>
  <si>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</si>
  <si>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</si>
  <si>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</si>
  <si>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</si>
  <si>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</si>
  <si>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</si>
  <si>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</si>
  <si>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</si>
  <si>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</si>
  <si>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</si>
  <si>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</si>
  <si>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</si>
  <si>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</si>
  <si>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</si>
  <si>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</si>
  <si>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</si>
  <si>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</si>
  <si>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</si>
  <si>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</si>
  <si>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</si>
  <si>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</si>
  <si>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</si>
  <si>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</si>
  <si>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</si>
  <si>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</si>
  <si>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</si>
  <si>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</si>
  <si>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</si>
  <si>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</si>
  <si>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</si>
  <si>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</si>
  <si>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</si>
  <si>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</si>
  <si>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</si>
  <si>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</si>
  <si>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</si>
  <si>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</si>
  <si>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</si>
  <si>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</si>
  <si>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</si>
  <si>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</si>
  <si>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</si>
  <si>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</si>
  <si>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</si>
  <si>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</si>
  <si>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</si>
  <si>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</si>
  <si>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</si>
  <si>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</si>
  <si>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</si>
  <si>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</si>
  <si>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</si>
  <si>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</si>
  <si>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</si>
  <si>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</si>
  <si>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</si>
  <si>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</si>
  <si>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</si>
  <si>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</si>
  <si>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</si>
  <si>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</si>
  <si>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</si>
  <si>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</si>
  <si>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</si>
  <si>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</si>
  <si>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</si>
  <si>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</si>
  <si>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</si>
  <si>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</si>
  <si>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</si>
  <si>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</si>
  <si>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</si>
  <si>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</si>
  <si>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</si>
  <si>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</si>
  <si>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</si>
  <si>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</si>
  <si>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</si>
  <si>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</si>
  <si>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</si>
  <si>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</si>
  <si>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</si>
  <si>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</si>
  <si>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</si>
  <si>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</si>
  <si>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</si>
  <si>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</si>
  <si>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</si>
  <si>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</si>
  <si>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</si>
  <si>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</si>
  <si>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</si>
  <si>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</si>
  <si>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</si>
  <si>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</si>
  <si>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</si>
  <si>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</si>
  <si>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</si>
  <si>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</si>
  <si>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</si>
  <si>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</si>
  <si>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</si>
  <si>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</si>
  <si>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</si>
  <si>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</si>
  <si>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</si>
  <si>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</si>
  <si>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</si>
  <si>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</si>
  <si>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</si>
  <si>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</si>
  <si>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</si>
  <si>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</si>
  <si>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</si>
  <si>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</si>
  <si>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</si>
  <si>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</si>
  <si>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</si>
  <si>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</si>
  <si>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</si>
  <si>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</si>
  <si>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</si>
  <si>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</si>
  <si>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</si>
  <si>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</si>
  <si>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</si>
  <si>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</si>
  <si>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</si>
  <si>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</si>
  <si>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</si>
  <si>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</si>
  <si>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</si>
  <si>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</si>
  <si>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</si>
  <si>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</si>
  <si>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</si>
  <si>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</si>
  <si>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</si>
  <si>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</si>
  <si>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</si>
  <si>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</si>
  <si>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</si>
  <si>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</si>
  <si>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</si>
  <si>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</si>
  <si>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</si>
  <si>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</si>
  <si>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</si>
  <si>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</si>
  <si>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</si>
  <si>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</si>
  <si>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</si>
  <si>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</si>
  <si>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</si>
  <si>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</si>
  <si>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</si>
  <si>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</si>
  <si>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</si>
  <si>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</si>
  <si>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</si>
  <si>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</si>
  <si>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</si>
  <si>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</si>
  <si>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</si>
  <si>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</si>
  <si>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</si>
  <si>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</si>
  <si>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</si>
  <si>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</si>
  <si>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</si>
  <si>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</si>
  <si>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</si>
  <si>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</si>
  <si>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</si>
  <si>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</si>
  <si>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</si>
  <si>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</si>
  <si>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</si>
  <si>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</si>
  <si>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</si>
  <si>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</si>
  <si>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</si>
  <si>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</si>
  <si>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</si>
  <si>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</si>
  <si>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</si>
  <si>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</si>
  <si>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</si>
  <si>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</si>
  <si>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</si>
  <si>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</si>
  <si>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</si>
  <si>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</si>
  <si>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</si>
  <si>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</si>
  <si>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</si>
  <si>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</si>
  <si>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</si>
  <si>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</si>
  <si>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</si>
  <si>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</si>
  <si>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</si>
  <si>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</si>
  <si>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</si>
  <si>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</si>
  <si>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</si>
  <si>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</si>
  <si>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</si>
  <si>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</si>
  <si>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</si>
  <si>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</si>
  <si>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</si>
  <si>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</si>
  <si>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</si>
  <si>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</si>
  <si>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</si>
  <si>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</si>
  <si>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</si>
  <si>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</si>
  <si>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</si>
  <si>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</si>
  <si>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</si>
  <si>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</si>
  <si>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</si>
  <si>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</si>
  <si>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</si>
  <si>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</si>
  <si>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</si>
  <si>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</si>
  <si>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</si>
  <si>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</si>
  <si>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</si>
  <si>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</si>
  <si>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</si>
  <si>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</si>
  <si>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</si>
  <si>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</si>
  <si>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</si>
  <si>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</si>
  <si>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</si>
  <si>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</si>
  <si>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</si>
  <si>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</si>
  <si>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</si>
  <si>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</si>
  <si>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</si>
  <si>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</si>
  <si>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</si>
  <si>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</si>
  <si>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</si>
  <si>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</si>
  <si>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</si>
  <si>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</si>
  <si>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</si>
  <si>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</si>
  <si>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</si>
  <si>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</si>
  <si>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</si>
  <si>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</si>
  <si>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</si>
  <si>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</si>
  <si>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</si>
  <si>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</si>
  <si>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</si>
  <si>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</si>
  <si>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</si>
  <si>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</si>
  <si>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</si>
  <si>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</si>
  <si>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</si>
  <si>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</si>
  <si>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</si>
  <si>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</si>
  <si>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</si>
  <si>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</si>
  <si>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</si>
  <si>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</si>
  <si>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</si>
  <si>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</si>
  <si>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</si>
  <si>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</si>
  <si>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</si>
  <si>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</si>
  <si>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</si>
  <si>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</si>
  <si>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</si>
  <si>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</si>
  <si>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</si>
  <si>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</si>
  <si>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</si>
  <si>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</si>
  <si>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</si>
  <si>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</si>
  <si>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</si>
  <si>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</si>
  <si>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</si>
  <si>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</si>
  <si>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</si>
  <si>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</si>
  <si>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</si>
  <si>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</si>
  <si>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</si>
  <si>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</si>
  <si>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</si>
  <si>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</si>
  <si>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</si>
  <si>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</si>
  <si>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</si>
  <si>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</si>
  <si>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</si>
  <si>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</si>
  <si>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</si>
  <si>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</si>
  <si>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</si>
  <si>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</si>
  <si>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</si>
  <si>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</si>
  <si>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</si>
  <si>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</si>
  <si>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</si>
  <si>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</si>
  <si>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</si>
  <si>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</si>
  <si>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</si>
  <si>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</si>
  <si>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</si>
  <si>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</si>
  <si>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</si>
  <si>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</si>
  <si>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</si>
  <si>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</si>
  <si>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</si>
  <si>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</si>
  <si>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</si>
  <si>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</si>
  <si>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</si>
  <si>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</si>
  <si>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</si>
  <si>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</si>
  <si>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</si>
  <si>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</si>
  <si>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</si>
  <si>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</si>
  <si>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</si>
  <si>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</si>
  <si>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</si>
  <si>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</si>
  <si>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</si>
  <si>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</si>
  <si>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</si>
  <si>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</si>
  <si>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</si>
  <si>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</si>
  <si>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</si>
  <si>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</si>
  <si>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</si>
  <si>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</si>
  <si>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</si>
  <si>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</si>
  <si>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</si>
  <si>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</si>
  <si>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</si>
  <si>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</si>
  <si>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</si>
  <si>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</si>
  <si>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</si>
  <si>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</si>
  <si>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</si>
  <si>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</si>
  <si>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</si>
  <si>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</si>
  <si>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</si>
  <si>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</si>
  <si>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</si>
  <si>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</si>
  <si>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</si>
  <si>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</si>
  <si>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</si>
  <si>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</si>
  <si>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</si>
  <si>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</si>
  <si>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</si>
  <si>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</si>
  <si>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</si>
  <si>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</si>
  <si>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</si>
  <si>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</si>
  <si>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</si>
  <si>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</si>
  <si>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</si>
  <si>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</si>
  <si>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</si>
  <si>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</si>
  <si>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</si>
  <si>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</si>
  <si>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</si>
  <si>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</si>
  <si>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</si>
  <si>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</si>
  <si>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</si>
  <si>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</si>
  <si>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</si>
  <si>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</si>
  <si>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</si>
  <si>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</si>
  <si>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</si>
  <si>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</si>
  <si>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</si>
  <si>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</si>
  <si>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</si>
  <si>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</si>
  <si>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</si>
  <si>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</si>
  <si>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</si>
  <si>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</si>
  <si>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</si>
  <si>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</si>
  <si>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</si>
  <si>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</si>
  <si>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</si>
  <si>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</si>
  <si>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</si>
  <si>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</si>
  <si>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</si>
  <si>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</si>
  <si>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</si>
  <si>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</si>
  <si>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</si>
  <si>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</si>
  <si>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</si>
  <si>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</si>
  <si>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</si>
  <si>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</si>
  <si>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</si>
  <si>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</si>
  <si>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</si>
  <si>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</si>
  <si>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</si>
  <si>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</si>
  <si>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</si>
  <si>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</si>
  <si>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</si>
  <si>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</si>
  <si>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</si>
  <si>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</si>
  <si>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</si>
  <si>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</si>
  <si>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</si>
  <si>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</si>
  <si>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</si>
  <si>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</si>
  <si>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</si>
  <si>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</si>
  <si>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</si>
  <si>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</si>
  <si>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</si>
  <si>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</si>
  <si>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</si>
  <si>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</si>
  <si>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</si>
  <si>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</si>
  <si>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</si>
  <si>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</si>
  <si>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</si>
  <si>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</si>
  <si>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</si>
  <si>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</si>
  <si>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</si>
  <si>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</si>
  <si>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</si>
  <si>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</si>
  <si>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</si>
  <si>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</si>
  <si>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</si>
  <si>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</si>
  <si>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</si>
  <si>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</si>
  <si>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</si>
  <si>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</si>
  <si>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</si>
  <si>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</si>
  <si>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</si>
  <si>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</si>
  <si>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</si>
  <si>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</si>
  <si>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</si>
  <si>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</si>
  <si>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</si>
  <si>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</si>
  <si>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</si>
  <si>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</si>
  <si>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</si>
  <si>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</si>
  <si>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</si>
  <si>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</si>
  <si>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</si>
  <si>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</si>
  <si>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</si>
  <si>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</si>
  <si>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</si>
  <si>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</si>
  <si>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</si>
  <si>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</si>
  <si>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</si>
  <si>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</si>
  <si>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</si>
  <si>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</si>
  <si>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</si>
  <si>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</si>
  <si>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</si>
  <si>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</si>
  <si>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</si>
  <si>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</si>
  <si>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</si>
  <si>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</si>
  <si>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</si>
  <si>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</si>
  <si>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</si>
  <si>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</si>
  <si>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</si>
  <si>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</si>
  <si>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</si>
  <si>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</si>
  <si>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</si>
  <si>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</si>
  <si>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</si>
  <si>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</si>
  <si>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</si>
  <si>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</si>
  <si>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</si>
  <si>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</si>
  <si>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</si>
  <si>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</si>
  <si>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</si>
  <si>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</si>
  <si>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</si>
  <si>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</si>
  <si>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</si>
  <si>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</si>
  <si>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</si>
  <si>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</si>
  <si>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</si>
  <si>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</si>
  <si>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</si>
  <si>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</si>
  <si>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</si>
  <si>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</si>
  <si>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</si>
  <si>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</si>
  <si>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</si>
  <si>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</si>
  <si>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</si>
  <si>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</si>
  <si>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</si>
  <si>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</si>
  <si>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</si>
  <si>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</si>
  <si>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</si>
  <si>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</si>
  <si>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</si>
  <si>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</si>
  <si>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</si>
  <si>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</si>
  <si>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</si>
  <si>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</si>
  <si>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</si>
  <si>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</si>
  <si>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</si>
  <si>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</si>
  <si>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</si>
  <si>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</si>
  <si>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</si>
  <si>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</si>
  <si>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</si>
  <si>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</si>
  <si>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</si>
  <si>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</si>
  <si>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</si>
  <si>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</si>
  <si>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</si>
  <si>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</si>
  <si>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</si>
  <si>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</si>
  <si>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</si>
  <si>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</si>
  <si>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</si>
  <si>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</si>
  <si>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</si>
  <si>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</si>
  <si>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</si>
  <si>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</si>
  <si>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</si>
  <si>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</si>
  <si>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</si>
  <si>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</si>
  <si>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</si>
  <si>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</si>
  <si>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</si>
  <si>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</si>
  <si>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</si>
  <si>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</si>
  <si>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</si>
  <si>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</si>
  <si>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</si>
  <si>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</si>
  <si>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</si>
  <si>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</si>
  <si>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</si>
  <si>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</si>
  <si>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</si>
  <si>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</si>
  <si>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</si>
  <si>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</si>
  <si>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</si>
  <si>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</si>
  <si>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</si>
  <si>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</si>
  <si>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</si>
  <si>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</si>
  <si>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</si>
  <si>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</si>
  <si>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</si>
  <si>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</si>
  <si>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</si>
  <si>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</si>
  <si>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</si>
  <si>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</si>
  <si>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</si>
  <si>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</si>
  <si>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</si>
  <si>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</si>
  <si>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</si>
  <si>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</si>
  <si>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</si>
  <si>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</si>
  <si>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</si>
  <si>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</si>
  <si>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</si>
  <si>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</si>
  <si>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</si>
  <si>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</si>
  <si>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</si>
  <si>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</si>
  <si>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</si>
  <si>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</si>
  <si>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</si>
  <si>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</si>
  <si>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</si>
  <si>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</si>
  <si>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</si>
  <si>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</si>
  <si>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</si>
  <si>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</si>
  <si>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</si>
  <si>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</si>
  <si>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</si>
  <si>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</si>
  <si>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</si>
  <si>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</si>
  <si>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</si>
  <si>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</si>
  <si>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</si>
  <si>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</si>
  <si>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</si>
  <si>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</si>
  <si>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</si>
  <si>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</si>
  <si>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</si>
  <si>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</si>
  <si>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</si>
  <si>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</si>
  <si>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</si>
  <si>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</si>
  <si>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</si>
  <si>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</si>
  <si>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</si>
  <si>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</si>
  <si>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</si>
  <si>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</si>
  <si>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</si>
  <si>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</si>
  <si>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</si>
  <si>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</si>
  <si>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</si>
  <si>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</si>
  <si>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</si>
  <si>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</si>
  <si>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</si>
  <si>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</si>
  <si>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</si>
  <si>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</si>
  <si>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</si>
  <si>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</si>
  <si>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</si>
  <si>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</si>
  <si>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</si>
  <si>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</si>
  <si>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</si>
  <si>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</si>
  <si>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</si>
  <si>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</si>
  <si>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</si>
  <si>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</si>
  <si>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</si>
  <si>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</si>
  <si>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</si>
  <si>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</si>
  <si>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</si>
  <si>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</si>
  <si>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</si>
  <si>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</si>
  <si>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</si>
  <si>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</si>
  <si>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</si>
  <si>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</si>
  <si>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</si>
  <si>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</si>
  <si>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</si>
  <si>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</si>
  <si>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</si>
  <si>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</si>
  <si>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</si>
  <si>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</si>
  <si>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</si>
  <si>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</si>
  <si>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</si>
  <si>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</si>
  <si>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</si>
  <si>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</si>
  <si>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</si>
  <si>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</si>
  <si>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</si>
  <si>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</si>
  <si>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</si>
  <si>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</si>
  <si>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</si>
  <si>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</si>
  <si>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</si>
  <si>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</si>
  <si>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</si>
  <si>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</si>
  <si>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</si>
  <si>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</si>
  <si>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</si>
  <si>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</si>
  <si>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</si>
  <si>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</si>
  <si>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</si>
  <si>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</si>
  <si>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</si>
  <si>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</si>
  <si>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</si>
  <si>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</si>
  <si>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</si>
  <si>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</si>
  <si>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</si>
  <si>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</si>
  <si>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</si>
  <si>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</si>
  <si>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</si>
  <si>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</si>
  <si>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</si>
  <si>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</si>
  <si>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</si>
  <si>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</si>
  <si>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</si>
  <si>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</si>
  <si>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</si>
  <si>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</si>
  <si>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</si>
  <si>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</si>
  <si>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</si>
  <si>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</si>
  <si>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</si>
  <si>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</si>
  <si>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</si>
  <si>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</si>
  <si>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</si>
  <si>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</si>
  <si>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</si>
  <si>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</si>
  <si>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</si>
  <si>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</si>
  <si>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</si>
  <si>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</si>
  <si>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</si>
  <si>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</si>
  <si>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</si>
  <si>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</si>
  <si>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</si>
  <si>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</si>
  <si>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</si>
  <si>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</si>
  <si>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</si>
  <si>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</si>
  <si>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</si>
  <si>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</si>
  <si>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</si>
  <si>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</si>
  <si>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</si>
  <si>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</si>
  <si>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</si>
  <si>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</si>
  <si>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</si>
  <si>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</si>
  <si>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</si>
  <si>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</si>
  <si>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</si>
  <si>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</si>
  <si>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</si>
  <si>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</si>
  <si>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</si>
  <si>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</si>
  <si>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</si>
  <si>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</si>
  <si>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</si>
  <si>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</si>
  <si>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</si>
  <si>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</si>
  <si>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</si>
  <si>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</si>
  <si>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</si>
  <si>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</si>
  <si>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</si>
  <si>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</si>
  <si>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</si>
  <si>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</si>
  <si>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</si>
  <si>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</si>
  <si>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</si>
  <si>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</si>
  <si>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</si>
  <si>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</si>
  <si>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</si>
  <si>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</si>
  <si>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</si>
  <si>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</si>
  <si>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</si>
  <si>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</si>
  <si>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</si>
  <si>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</si>
  <si>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</si>
  <si>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</si>
  <si>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</si>
  <si>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</si>
  <si>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</si>
  <si>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</si>
  <si>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</si>
  <si>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</si>
  <si>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</si>
  <si>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</si>
  <si>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</si>
  <si>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</si>
  <si>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</si>
  <si>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</si>
  <si>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</si>
  <si>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</si>
  <si>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</si>
  <si>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</si>
  <si>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</si>
  <si>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</si>
  <si>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</si>
  <si>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</si>
  <si>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</si>
  <si>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</si>
  <si>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</si>
  <si>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</si>
  <si>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</si>
  <si>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</si>
  <si>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</si>
  <si>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</si>
  <si>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</si>
  <si>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</si>
  <si>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</si>
  <si>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</si>
  <si>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</si>
  <si>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</si>
  <si>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</si>
  <si>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</si>
  <si>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</si>
  <si>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</si>
  <si>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</si>
  <si>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</si>
  <si>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</si>
  <si>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</si>
  <si>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</si>
  <si>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</si>
  <si>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</si>
  <si>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</si>
  <si>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</si>
  <si>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</si>
  <si>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</si>
  <si>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</si>
  <si>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</si>
  <si>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</si>
  <si>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</si>
  <si>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</si>
  <si>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</si>
  <si>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</si>
  <si>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</si>
  <si>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</si>
  <si>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</si>
  <si>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</si>
  <si>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</si>
  <si>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</si>
  <si>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</si>
  <si>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</si>
  <si>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</si>
  <si>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</si>
  <si>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</si>
  <si>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</si>
  <si>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</si>
  <si>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</si>
  <si>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</si>
  <si>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</si>
  <si>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</si>
  <si>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</si>
  <si>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</si>
  <si>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</si>
  <si>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</si>
  <si>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</si>
  <si>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</si>
  <si>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</si>
  <si>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</si>
  <si>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</si>
  <si>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</si>
  <si>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</si>
  <si>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</si>
  <si>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</si>
  <si>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</si>
  <si>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</si>
  <si>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</si>
  <si>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</si>
  <si>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</si>
  <si>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</si>
  <si>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</si>
  <si>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</si>
  <si>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</si>
  <si>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</si>
  <si>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</si>
  <si>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</si>
  <si>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</si>
  <si>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</si>
  <si>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</si>
  <si>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</si>
  <si>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</si>
  <si>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</si>
  <si>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</si>
  <si>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</si>
  <si>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</si>
  <si>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</si>
  <si>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</si>
  <si>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</si>
  <si>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</si>
  <si>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</si>
  <si>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</si>
  <si>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</si>
  <si>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</si>
  <si>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</si>
  <si>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</si>
  <si>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</si>
  <si>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</si>
  <si>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</si>
  <si>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</si>
  <si>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</si>
  <si>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</si>
  <si>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</si>
  <si>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</si>
  <si>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</si>
  <si>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</si>
  <si>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</si>
  <si>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</si>
  <si>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</si>
  <si>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</si>
  <si>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</si>
  <si>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</si>
  <si>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</si>
  <si>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</si>
  <si>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</si>
  <si>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</si>
  <si>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</si>
  <si>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</si>
  <si>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</si>
  <si>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</si>
  <si>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</si>
  <si>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</si>
  <si>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</si>
  <si>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</si>
  <si>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</si>
  <si>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</si>
  <si>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</si>
  <si>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</si>
  <si>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</si>
  <si>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</si>
  <si>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</si>
  <si>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</si>
  <si>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</si>
  <si>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</si>
  <si>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</si>
  <si>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</si>
  <si>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</si>
  <si>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</si>
  <si>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</si>
  <si>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</si>
  <si>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</si>
  <si>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</si>
  <si>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</si>
  <si>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</si>
  <si>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</si>
  <si>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</si>
  <si>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</si>
  <si>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</si>
  <si>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</si>
  <si>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</si>
  <si>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</si>
  <si>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</si>
  <si>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</si>
  <si>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</si>
  <si>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</si>
  <si>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</si>
  <si>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</si>
  <si>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</si>
  <si>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</si>
  <si>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</si>
  <si>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</si>
  <si>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</si>
  <si>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</si>
  <si>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</si>
  <si>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</si>
  <si>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</si>
  <si>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</si>
  <si>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</si>
  <si>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</si>
  <si>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</si>
  <si>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</si>
  <si>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</si>
  <si>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</si>
  <si>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</si>
  <si>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</si>
  <si>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</si>
  <si>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</si>
  <si>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</si>
  <si>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</si>
  <si>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</si>
  <si>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</si>
  <si>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</si>
  <si>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</si>
  <si>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</si>
  <si>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</si>
  <si>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</si>
  <si>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</si>
  <si>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</si>
  <si>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</si>
  <si>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</si>
  <si>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</si>
  <si>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</si>
  <si>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</si>
  <si>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</si>
  <si>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</si>
  <si>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</si>
  <si>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</si>
  <si>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</si>
  <si>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</si>
  <si>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</si>
  <si>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</si>
  <si>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</si>
  <si>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</si>
  <si>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</si>
  <si>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</si>
  <si>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</si>
  <si>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</si>
  <si>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</si>
  <si>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</si>
  <si>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</si>
  <si>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</si>
  <si>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</si>
  <si>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</si>
  <si>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</si>
  <si>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</si>
  <si>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</si>
  <si>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</si>
  <si>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</si>
  <si>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</si>
  <si>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</si>
  <si>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</si>
  <si>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</si>
  <si>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</si>
  <si>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</si>
  <si>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</si>
  <si>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</si>
  <si>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</si>
  <si>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</si>
  <si>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</si>
  <si>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</si>
  <si>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</si>
  <si>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</si>
  <si>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</si>
  <si>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</si>
  <si>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</si>
  <si>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</si>
  <si>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</si>
  <si>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</si>
  <si>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</si>
  <si>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</si>
  <si>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</si>
  <si>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</si>
  <si>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</si>
  <si>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</si>
  <si>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</si>
  <si>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</si>
  <si>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</si>
  <si>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</si>
  <si>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</si>
  <si>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</si>
  <si>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</si>
  <si>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</si>
  <si>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</si>
  <si>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</si>
  <si>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</si>
  <si>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</si>
  <si>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</si>
  <si>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</si>
  <si>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</si>
  <si>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</si>
  <si>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</si>
  <si>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</si>
  <si>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</si>
  <si>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</si>
  <si>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</si>
  <si>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</si>
  <si>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</si>
  <si>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</si>
  <si>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</si>
  <si>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</si>
  <si>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</si>
  <si>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</si>
  <si>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</si>
  <si>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</si>
  <si>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</si>
  <si>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</si>
  <si>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</si>
  <si>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</si>
  <si>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</si>
  <si>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</si>
  <si>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</si>
  <si>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</si>
  <si>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</si>
  <si>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</si>
  <si>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</si>
  <si>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</si>
  <si>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</si>
  <si>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</si>
  <si>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</si>
  <si>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</si>
  <si>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</si>
  <si>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</si>
  <si>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</si>
  <si>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</si>
  <si>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</si>
  <si>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</si>
  <si>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</si>
  <si>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</si>
  <si>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</si>
  <si>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</si>
  <si>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</si>
  <si>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</si>
  <si>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</si>
  <si>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</si>
  <si>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</si>
  <si>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</si>
  <si>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</si>
  <si>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</si>
  <si>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</si>
  <si>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</si>
  <si>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</si>
  <si>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</si>
  <si>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</si>
  <si>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</si>
  <si>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</si>
  <si>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</si>
  <si>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</si>
  <si>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</si>
  <si>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</si>
  <si>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</si>
  <si>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</si>
  <si>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</si>
  <si>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</si>
  <si>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</si>
  <si>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</si>
  <si>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</si>
  <si>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</si>
  <si>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</si>
  <si>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</si>
  <si>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</si>
  <si>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</si>
  <si>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</si>
  <si>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</si>
  <si>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</si>
  <si>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</si>
  <si>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</si>
  <si>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</si>
  <si>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</si>
  <si>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</si>
  <si>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</si>
  <si>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</si>
  <si>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</si>
  <si>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</si>
  <si>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</si>
  <si>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</si>
  <si>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</si>
  <si>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</si>
  <si>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</si>
  <si>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</si>
  <si>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</si>
  <si>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</si>
  <si>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</si>
  <si>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</si>
  <si>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</si>
  <si>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</si>
  <si>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</si>
  <si>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</si>
  <si>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</si>
  <si>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</si>
  <si>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</si>
  <si>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</si>
  <si>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</si>
  <si>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</si>
  <si>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</si>
  <si>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</si>
  <si>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</si>
  <si>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</si>
  <si>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</si>
  <si>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</si>
  <si>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</si>
  <si>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</si>
  <si>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</si>
  <si>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</si>
  <si>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</si>
  <si>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</si>
  <si>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</si>
  <si>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</si>
  <si>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</si>
  <si>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</si>
  <si>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</si>
  <si>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</si>
  <si>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</si>
  <si>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</si>
  <si>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</si>
  <si>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</si>
  <si>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</si>
  <si>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</si>
  <si>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</si>
  <si>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</si>
  <si>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</si>
  <si>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</si>
  <si>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</si>
  <si>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</si>
  <si>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</si>
  <si>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</si>
  <si>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</si>
  <si>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</si>
  <si>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</si>
  <si>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</si>
  <si>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</si>
  <si>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</si>
  <si>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</si>
  <si>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</si>
  <si>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</si>
  <si>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</si>
  <si>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</si>
  <si>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</si>
  <si>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</si>
  <si>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</si>
  <si>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</si>
  <si>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</si>
  <si>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</si>
  <si>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</si>
  <si>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</si>
  <si>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</si>
  <si>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</si>
  <si>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</si>
  <si>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</si>
  <si>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</si>
  <si>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</si>
  <si>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</si>
  <si>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</si>
  <si>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</si>
  <si>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</si>
  <si>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</si>
  <si>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</si>
  <si>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</si>
  <si>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</si>
  <si>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</si>
  <si>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</si>
  <si>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</si>
  <si>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</si>
  <si>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</si>
  <si>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</si>
  <si>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</si>
  <si>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</si>
  <si>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</si>
  <si>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</si>
  <si>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</si>
  <si>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</si>
  <si>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</si>
  <si>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</si>
  <si>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</si>
  <si>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</si>
  <si>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</si>
  <si>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</si>
  <si>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</si>
  <si>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</si>
  <si>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</si>
  <si>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</si>
  <si>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</si>
  <si>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</si>
  <si>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</si>
  <si>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</si>
  <si>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</si>
  <si>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</si>
  <si>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</si>
  <si>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</si>
  <si>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</si>
  <si>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</si>
  <si>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</si>
  <si>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</si>
  <si>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</si>
  <si>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</si>
  <si>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</si>
  <si>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</si>
  <si>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</si>
  <si>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</si>
  <si>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</si>
  <si>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</si>
  <si>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</si>
  <si>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</si>
  <si>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</si>
  <si>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</si>
  <si>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</si>
  <si>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</si>
  <si>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</si>
  <si>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</si>
  <si>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</si>
  <si>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</si>
  <si>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</si>
  <si>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</si>
  <si>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</si>
  <si>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</si>
  <si>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</si>
  <si>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</si>
  <si>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</si>
  <si>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</si>
  <si>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</si>
  <si>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</si>
  <si>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</si>
  <si>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</si>
  <si>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</si>
  <si>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</si>
  <si>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</si>
  <si>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</si>
  <si>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</si>
  <si>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</si>
  <si>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</si>
  <si>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</si>
  <si>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</si>
  <si>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</si>
  <si>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</si>
  <si>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</si>
  <si>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</si>
  <si>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</si>
  <si>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</si>
  <si>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</si>
  <si>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</si>
  <si>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</si>
  <si>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</si>
  <si>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</si>
  <si>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</si>
  <si>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</si>
  <si>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</si>
  <si>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</si>
  <si>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</si>
  <si>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</si>
  <si>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</si>
  <si>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</si>
  <si>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</si>
  <si>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</si>
  <si>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</si>
  <si>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</si>
  <si>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</si>
  <si>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</si>
  <si>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</si>
  <si>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</si>
  <si>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</si>
  <si>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</si>
  <si>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</si>
  <si>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</si>
  <si>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</si>
  <si>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</si>
  <si>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</si>
  <si>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</si>
  <si>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</si>
  <si>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</si>
  <si>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</si>
  <si>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</si>
  <si>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</si>
  <si>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</si>
  <si>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</si>
  <si>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</si>
  <si>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</si>
  <si>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</si>
  <si>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</si>
  <si>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</si>
  <si>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</si>
  <si>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</si>
  <si>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</si>
  <si>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</si>
  <si>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</si>
  <si>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</si>
  <si>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</si>
  <si>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</si>
  <si>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</si>
  <si>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</si>
  <si>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</si>
  <si>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</si>
  <si>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</si>
  <si>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</si>
  <si>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</si>
  <si>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</si>
  <si>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</si>
  <si>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</si>
  <si>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</si>
  <si>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</si>
  <si>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</si>
  <si>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</si>
  <si>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</si>
  <si>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</si>
  <si>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</si>
  <si>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</si>
  <si>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</si>
  <si>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</si>
  <si>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</si>
  <si>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</si>
  <si>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</si>
  <si>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</si>
  <si>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</si>
  <si>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</si>
  <si>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</si>
  <si>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</si>
  <si>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</si>
  <si>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</si>
  <si>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</si>
  <si>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</si>
  <si>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</si>
  <si>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</si>
  <si>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</si>
  <si>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</si>
  <si>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</si>
  <si>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</si>
  <si>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</si>
  <si>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</si>
  <si>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</si>
  <si>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</si>
  <si>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</si>
  <si>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</si>
  <si>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</si>
  <si>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</si>
  <si>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</si>
  <si>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</si>
  <si>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</si>
  <si>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</si>
  <si>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</si>
  <si>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</si>
  <si>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</si>
  <si>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</si>
  <si>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</si>
  <si>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</si>
  <si>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</si>
  <si>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</si>
  <si>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</si>
  <si>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</si>
  <si>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</si>
  <si>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</si>
  <si>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</si>
  <si>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</si>
  <si>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</si>
  <si>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</si>
  <si>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</si>
  <si>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</si>
  <si>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</si>
  <si>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</si>
  <si>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</si>
  <si>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</si>
  <si>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</si>
  <si>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</si>
  <si>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</si>
  <si>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</si>
  <si>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</si>
  <si>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</si>
  <si>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</si>
  <si>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</si>
  <si>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</si>
  <si>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</si>
  <si>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</si>
  <si>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</si>
  <si>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</si>
  <si>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</si>
  <si>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</si>
  <si>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</si>
  <si>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</si>
  <si>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</si>
  <si>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</si>
  <si>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</si>
  <si>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</si>
  <si>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</si>
  <si>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</si>
  <si>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</si>
  <si>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</si>
  <si>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</si>
  <si>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</si>
  <si>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</si>
  <si>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</si>
  <si>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</si>
  <si>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</si>
  <si>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</si>
  <si>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</si>
  <si>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</si>
  <si>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</si>
  <si>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</si>
  <si>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</si>
  <si>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</si>
  <si>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</si>
  <si>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</si>
  <si>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</si>
  <si>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</si>
  <si>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</si>
  <si>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</si>
  <si>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</si>
  <si>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</si>
  <si>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</si>
  <si>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</si>
  <si>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</si>
  <si>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</si>
  <si>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</si>
  <si>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</si>
  <si>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</si>
  <si>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</si>
  <si>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</si>
  <si>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</si>
  <si>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</si>
  <si>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</si>
  <si>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</si>
  <si>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</si>
  <si>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</si>
  <si>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</si>
  <si>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</si>
  <si>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</si>
  <si>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</si>
  <si>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</si>
  <si>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</si>
  <si>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</si>
  <si>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</si>
  <si>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</si>
  <si>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</si>
  <si>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</si>
  <si>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</si>
  <si>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</si>
  <si>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</si>
  <si>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</si>
  <si>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</si>
  <si>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</si>
  <si>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</si>
  <si>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</si>
  <si>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</si>
  <si>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</si>
  <si>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</si>
  <si>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</si>
  <si>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</si>
  <si>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</si>
  <si>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</si>
  <si>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</si>
  <si>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</si>
  <si>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</si>
  <si>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</si>
  <si>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</si>
  <si>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</si>
  <si>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</si>
  <si>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</si>
  <si>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</si>
  <si>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</si>
  <si>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</si>
  <si>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</si>
  <si>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</si>
  <si>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</si>
  <si>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</si>
  <si>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</si>
  <si>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</si>
  <si>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</si>
  <si>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</si>
  <si>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</si>
  <si>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</si>
  <si>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</si>
  <si>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</si>
  <si>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</si>
  <si>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</si>
  <si>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</si>
  <si>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</si>
  <si>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</si>
  <si>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</si>
  <si>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</si>
  <si>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</si>
  <si>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</si>
  <si>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</si>
  <si>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</si>
  <si>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</si>
  <si>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</si>
  <si>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</si>
  <si>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</si>
  <si>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</si>
  <si>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</si>
  <si>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</si>
  <si>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</si>
  <si>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</si>
  <si>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</si>
  <si>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</si>
  <si>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</si>
  <si>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</si>
  <si>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</si>
  <si>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</si>
  <si>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</si>
  <si>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</si>
  <si>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</si>
  <si>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</si>
  <si>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</si>
  <si>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</si>
  <si>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</si>
  <si>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</si>
  <si>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</si>
  <si>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</si>
  <si>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</si>
  <si>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</si>
  <si>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</si>
  <si>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</si>
  <si>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</si>
  <si>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</si>
  <si>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</si>
  <si>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</si>
  <si>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</si>
  <si>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</si>
  <si>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</si>
  <si>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</si>
  <si>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</si>
  <si>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</si>
  <si>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</si>
  <si>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</si>
  <si>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</si>
  <si>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</si>
  <si>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</si>
  <si>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</si>
  <si>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</si>
  <si>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</si>
  <si>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</si>
  <si>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</si>
  <si>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</si>
  <si>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</si>
  <si>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</si>
  <si>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</si>
  <si>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</si>
  <si>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</si>
  <si>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</si>
  <si>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</si>
  <si>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</si>
  <si>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</si>
  <si>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</si>
  <si>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</si>
  <si>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</si>
  <si>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</si>
  <si>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</si>
  <si>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</si>
  <si>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</si>
  <si>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</si>
  <si>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</si>
  <si>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</si>
  <si>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</si>
  <si>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</si>
  <si>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</si>
  <si>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</si>
  <si>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</si>
  <si>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</si>
  <si>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</si>
  <si>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</si>
  <si>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</si>
  <si>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</si>
  <si>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</si>
  <si>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</si>
  <si>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</si>
  <si>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</si>
  <si>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</si>
  <si>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</si>
  <si>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</si>
  <si>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</si>
  <si>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</si>
  <si>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</si>
  <si>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</si>
  <si>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</si>
  <si>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</si>
  <si>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</si>
  <si>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</si>
  <si>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</si>
  <si>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</si>
  <si>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</si>
  <si>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</si>
  <si>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</si>
  <si>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</si>
  <si>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</si>
  <si>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</si>
  <si>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</si>
  <si>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</si>
  <si>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</si>
  <si>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</si>
  <si>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</si>
  <si>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</si>
  <si>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</si>
  <si>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</si>
  <si>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</si>
  <si>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</si>
  <si>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</si>
  <si>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</si>
  <si>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</si>
  <si>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</si>
  <si>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</si>
  <si>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</si>
  <si>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</si>
  <si>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</si>
  <si>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</si>
  <si>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</si>
  <si>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</si>
  <si>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</si>
  <si>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</si>
  <si>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</si>
  <si>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</si>
  <si>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</si>
  <si>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</si>
  <si>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</si>
  <si>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</si>
  <si>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</si>
  <si>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</si>
  <si>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</si>
  <si>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</si>
  <si>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</si>
  <si>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</si>
  <si>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</si>
  <si>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</si>
  <si>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</si>
  <si>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</si>
  <si>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</si>
  <si>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</si>
  <si>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</si>
  <si>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</si>
  <si>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</si>
  <si>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</si>
  <si>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</si>
  <si>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</si>
  <si>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</si>
  <si>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</si>
  <si>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</si>
  <si>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</si>
  <si>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</si>
  <si>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</si>
  <si>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</si>
  <si>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</si>
  <si>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</si>
  <si>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</si>
  <si>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</si>
  <si>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</si>
  <si>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</si>
  <si>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</si>
  <si>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</si>
  <si>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</si>
  <si>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</si>
  <si>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</si>
  <si>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</si>
  <si>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</si>
  <si>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</si>
  <si>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</si>
  <si>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</si>
  <si>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</si>
  <si>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</si>
  <si>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</si>
  <si>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</si>
  <si>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</si>
  <si>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</si>
  <si>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</si>
  <si>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</si>
  <si>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</si>
  <si>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</si>
  <si>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</si>
  <si>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</si>
  <si>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</si>
  <si>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</si>
  <si>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</si>
  <si>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</si>
  <si>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</si>
  <si>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</si>
  <si>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</si>
  <si>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</si>
  <si>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</si>
  <si>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</si>
  <si>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</si>
  <si>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</si>
  <si>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</si>
  <si>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</si>
  <si>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</si>
  <si>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</si>
  <si>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</si>
  <si>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</si>
  <si>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</si>
  <si>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</si>
  <si>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</si>
  <si>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</si>
  <si>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</si>
  <si>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</si>
  <si>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</si>
  <si>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</si>
  <si>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</si>
  <si>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</si>
  <si>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</si>
  <si>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</si>
  <si>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</si>
  <si>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</si>
  <si>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</si>
  <si>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</si>
  <si>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</si>
  <si>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</si>
  <si>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</si>
  <si>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</si>
  <si>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</si>
  <si>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</si>
  <si>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</si>
  <si>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</si>
  <si>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</si>
  <si>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</si>
  <si>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</si>
  <si>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</si>
  <si>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</si>
  <si>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</si>
  <si>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</si>
  <si>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</si>
  <si>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</si>
  <si>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</si>
  <si>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</si>
  <si>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</si>
  <si>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</si>
  <si>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</si>
  <si>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</si>
  <si>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</si>
  <si>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</si>
  <si>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</si>
  <si>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</si>
  <si>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</si>
  <si>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</si>
  <si>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</si>
  <si>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</si>
  <si>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</si>
  <si>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</si>
  <si>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</si>
  <si>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</si>
  <si>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</si>
  <si>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</si>
  <si>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</si>
  <si>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</si>
  <si>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</si>
  <si>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</si>
  <si>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</si>
  <si>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</si>
  <si>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</si>
  <si>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</si>
  <si>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</si>
  <si>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</si>
  <si>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</si>
  <si>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</si>
  <si>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</si>
  <si>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</si>
  <si>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</si>
  <si>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</si>
  <si>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</si>
  <si>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</si>
  <si>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</si>
  <si>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</si>
  <si>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</si>
  <si>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</si>
  <si>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</si>
  <si>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</si>
  <si>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</si>
  <si>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</si>
  <si>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</si>
  <si>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</si>
  <si>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</si>
  <si>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</si>
  <si>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</si>
  <si>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</si>
  <si>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</si>
  <si>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</si>
  <si>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</si>
  <si>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</si>
  <si>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</si>
  <si>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</si>
  <si>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</si>
  <si>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</si>
  <si>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</si>
  <si>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</si>
  <si>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</si>
  <si>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</si>
  <si>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</si>
  <si>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</si>
  <si>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</si>
  <si>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</si>
  <si>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</si>
  <si>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</si>
  <si>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</si>
  <si>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</si>
  <si>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</si>
  <si>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</si>
  <si>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</si>
  <si>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</si>
  <si>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</si>
  <si>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</si>
  <si>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</si>
  <si>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</si>
  <si>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</si>
  <si>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</si>
  <si>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</si>
  <si>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</si>
  <si>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</si>
  <si>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</si>
  <si>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</si>
  <si>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</si>
  <si>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</si>
  <si>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</si>
  <si>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</si>
  <si>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</si>
  <si>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</si>
  <si>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</si>
  <si>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</si>
  <si>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</si>
  <si>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</si>
  <si>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</si>
  <si>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</si>
  <si>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</si>
  <si>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</si>
  <si>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</si>
  <si>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</si>
  <si>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</si>
  <si>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</si>
  <si>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</si>
  <si>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</si>
  <si>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</si>
  <si>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</si>
  <si>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</si>
  <si>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</si>
  <si>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</si>
  <si>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</si>
  <si>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</si>
  <si>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</si>
  <si>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</si>
  <si>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</si>
  <si>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</si>
  <si>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</si>
  <si>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</si>
  <si>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</si>
  <si>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</si>
  <si>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</si>
  <si>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</si>
  <si>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</si>
  <si>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</si>
  <si>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</si>
  <si>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</si>
  <si>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</si>
  <si>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</si>
  <si>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</si>
  <si>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</si>
  <si>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</si>
  <si>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</si>
  <si>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</si>
  <si>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</si>
  <si>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</si>
  <si>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</si>
  <si>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</si>
  <si>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</si>
  <si>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</si>
  <si>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</si>
  <si>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</si>
  <si>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</si>
  <si>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</si>
  <si>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</si>
  <si>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</si>
  <si>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</si>
  <si>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</si>
  <si>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</si>
  <si>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</si>
  <si>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</si>
  <si>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</si>
  <si>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</si>
  <si>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</si>
  <si>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</si>
  <si>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</si>
  <si>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</si>
  <si>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</si>
  <si>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</si>
  <si>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</si>
  <si>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</si>
  <si>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</si>
  <si>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</si>
  <si>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</si>
  <si>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</si>
  <si>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</si>
  <si>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</si>
  <si>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</si>
  <si>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</si>
  <si>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</si>
  <si>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</si>
  <si>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</si>
  <si>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</si>
  <si>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</si>
  <si>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</si>
  <si>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</si>
  <si>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</si>
  <si>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</si>
  <si>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</si>
  <si>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</si>
  <si>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</si>
  <si>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</si>
  <si>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</si>
  <si>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</si>
  <si>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</si>
  <si>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</si>
  <si>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</si>
  <si>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</si>
  <si>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</si>
  <si>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</si>
  <si>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</si>
  <si>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</si>
  <si>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</si>
  <si>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</si>
  <si>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</si>
  <si>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</si>
  <si>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</si>
  <si>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</si>
  <si>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</si>
  <si>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</si>
  <si>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</si>
  <si>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</si>
  <si>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</si>
  <si>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</si>
  <si>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</si>
  <si>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</si>
  <si>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</si>
  <si>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</si>
  <si>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</si>
  <si>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</si>
  <si>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</si>
  <si>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</si>
  <si>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</si>
  <si>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</si>
  <si>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</si>
  <si>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</si>
  <si>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</si>
  <si>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</si>
  <si>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</si>
  <si>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</si>
  <si>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</si>
  <si>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</si>
  <si>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</si>
  <si>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</si>
  <si>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</si>
  <si>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</si>
  <si>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</si>
  <si>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</si>
  <si>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</si>
  <si>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</si>
  <si>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</si>
  <si>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</si>
  <si>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</si>
  <si>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</si>
  <si>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</si>
  <si>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</si>
  <si>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</si>
  <si>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</si>
  <si>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</si>
  <si>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</si>
  <si>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</si>
  <si>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</si>
  <si>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</si>
  <si>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</si>
  <si>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</si>
  <si>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</si>
  <si>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</si>
  <si>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</si>
  <si>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</si>
  <si>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</si>
  <si>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</si>
  <si>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</si>
  <si>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</si>
  <si>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</si>
  <si>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</si>
  <si>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</si>
  <si>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</si>
  <si>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</si>
  <si>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</si>
  <si>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</si>
  <si>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</si>
  <si>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</si>
  <si>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</si>
  <si>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</si>
  <si>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</si>
  <si>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</si>
  <si>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</si>
  <si>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</si>
  <si>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</si>
  <si>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</si>
  <si>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</si>
  <si>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</si>
  <si>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</si>
  <si>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</si>
  <si>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</si>
  <si>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</si>
  <si>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</si>
  <si>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</si>
  <si>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</si>
  <si>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</si>
  <si>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</si>
  <si>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</si>
  <si>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</si>
  <si>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</si>
  <si>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</si>
  <si>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</si>
  <si>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</si>
  <si>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</si>
  <si>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</si>
  <si>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</si>
  <si>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</si>
  <si>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</si>
  <si>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</si>
  <si>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</si>
  <si>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</si>
  <si>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</si>
  <si>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</si>
  <si>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</si>
  <si>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</si>
  <si>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</si>
  <si>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</si>
  <si>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</si>
  <si>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</si>
  <si>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</si>
  <si>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</si>
  <si>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</si>
  <si>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</si>
  <si>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</si>
  <si>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</si>
  <si>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</si>
  <si>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</si>
  <si>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</si>
  <si>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</si>
  <si>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</si>
  <si>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</si>
  <si>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</si>
  <si>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</si>
  <si>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</si>
  <si>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</si>
  <si>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</si>
  <si>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</si>
  <si>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</si>
  <si>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</si>
  <si>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</si>
  <si>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</si>
  <si>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</si>
  <si>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</si>
  <si>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</si>
  <si>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</si>
  <si>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</si>
  <si>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</si>
  <si>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</si>
  <si>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</si>
  <si>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</si>
  <si>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</si>
  <si>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</si>
  <si>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</si>
  <si>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</si>
  <si>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</si>
  <si>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</si>
  <si>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</si>
  <si>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</si>
  <si>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</si>
  <si>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</si>
  <si>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</si>
  <si>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</si>
  <si>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</si>
  <si>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</si>
  <si>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</si>
  <si>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</si>
  <si>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</si>
  <si>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</si>
  <si>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</si>
  <si>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</si>
  <si>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</si>
  <si>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</si>
  <si>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</si>
  <si>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</si>
  <si>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</si>
  <si>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</si>
  <si>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</si>
  <si>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</si>
  <si>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</si>
  <si>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</si>
  <si>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</si>
  <si>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</si>
  <si>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</si>
  <si>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</si>
  <si>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</si>
  <si>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</si>
  <si>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</si>
  <si>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</si>
  <si>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</si>
  <si>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</si>
  <si>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</si>
  <si>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</si>
  <si>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</si>
  <si>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</si>
  <si>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</si>
  <si>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</si>
  <si>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</si>
  <si>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</si>
  <si>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</si>
  <si>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</si>
  <si>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</si>
  <si>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</si>
  <si>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</si>
  <si>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</si>
  <si>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</si>
  <si>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</si>
  <si>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</si>
  <si>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</si>
  <si>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</si>
  <si>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</si>
  <si>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</si>
  <si>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</si>
  <si>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</si>
  <si>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</si>
  <si>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</si>
  <si>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</si>
  <si>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</si>
  <si>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</si>
  <si>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</si>
  <si>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</si>
  <si>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</si>
  <si>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</si>
  <si>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</si>
  <si>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</si>
  <si>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</si>
  <si>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</si>
  <si>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</si>
  <si>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</si>
  <si>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</si>
  <si>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</si>
  <si>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</si>
  <si>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</si>
  <si>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</si>
  <si>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</si>
  <si>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</si>
  <si>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</si>
  <si>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</si>
  <si>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</si>
  <si>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</si>
  <si>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</si>
  <si>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</si>
  <si>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</si>
  <si>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</si>
  <si>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</si>
  <si>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</si>
  <si>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</si>
  <si>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</si>
  <si>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</si>
  <si>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</si>
  <si>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</si>
  <si>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</si>
  <si>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</si>
  <si>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</si>
  <si>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</si>
  <si>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</si>
  <si>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</si>
  <si>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</si>
  <si>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</si>
  <si>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</si>
  <si>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</si>
  <si>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</si>
  <si>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</si>
  <si>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</si>
  <si>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</si>
  <si>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</si>
  <si>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</si>
  <si>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</si>
  <si>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</si>
  <si>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</si>
  <si>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</si>
  <si>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</si>
  <si>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</si>
  <si>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</si>
  <si>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</si>
  <si>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</si>
  <si>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</si>
  <si>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</si>
  <si>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</si>
  <si>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</si>
  <si>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</si>
  <si>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</si>
  <si>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</si>
  <si>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</si>
  <si>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</si>
  <si>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</si>
  <si>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</si>
  <si>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</si>
  <si>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</si>
  <si>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</si>
  <si>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</si>
  <si>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</si>
  <si>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</si>
  <si>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</si>
  <si>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</si>
  <si>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</si>
  <si>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</si>
  <si>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</si>
  <si>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</si>
  <si>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</si>
  <si>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</si>
  <si>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</si>
  <si>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</si>
  <si>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</si>
  <si>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</si>
  <si>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</si>
  <si>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</si>
  <si>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</si>
  <si>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</si>
  <si>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</si>
  <si>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</si>
  <si>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</si>
  <si>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</si>
  <si>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</si>
  <si>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</si>
  <si>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</si>
  <si>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</si>
  <si>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</si>
  <si>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</si>
  <si>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</si>
  <si>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</si>
  <si>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</si>
  <si>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</si>
  <si>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</si>
  <si>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</si>
  <si>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</si>
  <si>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</si>
  <si>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</si>
  <si>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</si>
  <si>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</si>
  <si>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</si>
  <si>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</si>
  <si>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</si>
  <si>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</si>
  <si>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</si>
  <si>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</si>
  <si>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</si>
  <si>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</si>
  <si>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</si>
  <si>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</si>
  <si>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</si>
  <si>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</si>
  <si>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</si>
  <si>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</si>
  <si>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</si>
  <si>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</si>
  <si>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</si>
  <si>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</si>
  <si>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</si>
  <si>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</si>
  <si>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</si>
  <si>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</si>
  <si>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</si>
  <si>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</si>
  <si>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</si>
  <si>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</si>
  <si>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</si>
  <si>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</si>
  <si>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</si>
  <si>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</si>
  <si>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</si>
  <si>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</si>
  <si>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</si>
  <si>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</si>
  <si>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</si>
  <si>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</si>
  <si>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</si>
  <si>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</si>
  <si>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</si>
  <si>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</si>
  <si>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</si>
  <si>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</si>
  <si>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</si>
  <si>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</si>
  <si>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</si>
  <si>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</si>
  <si>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</si>
  <si>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</si>
  <si>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</si>
  <si>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</si>
  <si>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</si>
  <si>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</si>
  <si>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</si>
  <si>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</si>
  <si>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</si>
  <si>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</si>
  <si>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</si>
  <si>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</si>
  <si>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</si>
  <si>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</si>
  <si>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</si>
  <si>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</si>
  <si>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</si>
  <si>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</si>
  <si>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</si>
  <si>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</si>
  <si>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</si>
  <si>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</si>
  <si>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</si>
  <si>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</si>
  <si>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</si>
  <si>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</si>
  <si>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</si>
  <si>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</si>
  <si>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</si>
  <si>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</si>
  <si>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</si>
  <si>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</si>
  <si>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</si>
  <si>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</si>
  <si>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</si>
  <si>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</si>
  <si>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</si>
  <si>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</si>
  <si>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</si>
  <si>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</si>
  <si>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</si>
  <si>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</si>
  <si>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</si>
  <si>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</si>
  <si>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</si>
  <si>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</si>
  <si>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</si>
  <si>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</si>
  <si>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</si>
  <si>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</si>
  <si>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</si>
  <si>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</si>
  <si>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</si>
  <si>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</si>
  <si>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</si>
  <si>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</si>
  <si>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</si>
  <si>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</si>
  <si>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</si>
  <si>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</si>
  <si>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</si>
  <si>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</si>
  <si>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</si>
  <si>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</si>
  <si>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</si>
  <si>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</si>
  <si>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</si>
  <si>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</si>
  <si>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</si>
  <si>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</si>
  <si>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</si>
  <si>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</si>
  <si>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</si>
  <si>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</si>
  <si>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</si>
  <si>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</si>
  <si>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</si>
  <si>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</si>
  <si>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</si>
  <si>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</si>
  <si>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</si>
  <si>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</si>
  <si>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</si>
  <si>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</si>
  <si>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</si>
  <si>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</si>
  <si>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</si>
  <si>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</si>
  <si>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</si>
  <si>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</si>
  <si>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</si>
  <si>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</si>
  <si>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</si>
  <si>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</si>
  <si>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</si>
  <si>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</si>
  <si>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</si>
  <si>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</si>
  <si>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</si>
  <si>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</si>
  <si>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</si>
  <si>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</si>
  <si>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</si>
  <si>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</si>
  <si>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</si>
  <si>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</si>
  <si>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</si>
  <si>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</si>
  <si>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</si>
  <si>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</si>
  <si>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</si>
  <si>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</si>
  <si>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</si>
  <si>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</si>
  <si>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</si>
  <si>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</si>
  <si>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</si>
  <si>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</si>
  <si>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</si>
  <si>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</si>
  <si>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</si>
  <si>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</si>
  <si>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</si>
  <si>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</si>
  <si>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</si>
  <si>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</si>
  <si>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</si>
  <si>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</si>
  <si>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</si>
  <si>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</si>
  <si>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</si>
  <si>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</si>
  <si>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</si>
  <si>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</si>
  <si>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</si>
  <si>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</si>
  <si>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</si>
  <si>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</si>
  <si>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</si>
  <si>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</si>
  <si>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</si>
  <si>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</si>
  <si>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</si>
  <si>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</si>
  <si>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</si>
  <si>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</si>
  <si>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</si>
  <si>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</si>
  <si>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</si>
  <si>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</si>
  <si>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</si>
  <si>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</si>
  <si>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</si>
  <si>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</si>
  <si>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</si>
  <si>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</si>
  <si>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</si>
  <si>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</si>
  <si>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</si>
  <si>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</si>
  <si>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</si>
  <si>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</si>
  <si>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</si>
  <si>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</si>
  <si>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</si>
  <si>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</si>
  <si>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</si>
  <si>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</si>
  <si>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</si>
  <si>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</si>
  <si>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</si>
  <si>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</si>
  <si>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</si>
  <si>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</si>
  <si>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</si>
  <si>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</si>
  <si>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</si>
  <si>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</si>
  <si>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</si>
  <si>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</si>
  <si>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</si>
  <si>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</si>
  <si>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</si>
  <si>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</si>
  <si>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</si>
  <si>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</si>
  <si>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</si>
  <si>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</si>
  <si>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</si>
  <si>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</si>
  <si>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</si>
  <si>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</si>
  <si>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</si>
  <si>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</si>
  <si>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</si>
  <si>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</si>
  <si>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</si>
  <si>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</si>
  <si>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</si>
  <si>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</si>
  <si>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</si>
  <si>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</si>
  <si>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</si>
  <si>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</si>
  <si>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</si>
  <si>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</si>
  <si>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</si>
  <si>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</si>
  <si>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</si>
  <si>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</si>
  <si>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</si>
  <si>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</si>
  <si>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</si>
  <si>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</si>
  <si>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</si>
  <si>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</si>
  <si>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</si>
  <si>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</si>
  <si>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</si>
  <si>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</si>
  <si>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</si>
  <si>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</si>
  <si>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</si>
  <si>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</si>
  <si>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</si>
  <si>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</si>
  <si>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</si>
  <si>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</si>
  <si>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</si>
  <si>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</si>
  <si>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</si>
  <si>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</si>
  <si>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</si>
  <si>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</si>
  <si>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</si>
  <si>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</si>
  <si>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</si>
  <si>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</si>
  <si>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</si>
  <si>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</si>
  <si>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</si>
  <si>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</si>
  <si>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</si>
  <si>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</si>
  <si>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</si>
  <si>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</si>
  <si>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</si>
  <si>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</si>
  <si>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</si>
  <si>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</si>
  <si>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</si>
  <si>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</si>
  <si>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</si>
  <si>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</si>
  <si>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</si>
  <si>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</si>
  <si>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</si>
  <si>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</si>
  <si>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</si>
  <si>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</si>
  <si>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</si>
  <si>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</si>
  <si>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</si>
  <si>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</si>
  <si>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</si>
  <si>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</si>
  <si>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</si>
  <si>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</si>
  <si>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</si>
  <si>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</si>
  <si>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</si>
  <si>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</si>
  <si>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</si>
  <si>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</si>
  <si>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</si>
  <si>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</si>
  <si>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</si>
  <si>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</si>
  <si>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</si>
  <si>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</si>
  <si>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</si>
  <si>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</si>
  <si>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</si>
  <si>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</si>
  <si>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</si>
  <si>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</si>
  <si>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</si>
  <si>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</si>
  <si>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</si>
  <si>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</si>
  <si>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</si>
  <si>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</si>
  <si>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</si>
  <si>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</si>
  <si>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</si>
  <si>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</si>
  <si>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</si>
  <si>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</si>
  <si>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</si>
  <si>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</si>
  <si>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</si>
  <si>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</si>
  <si>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</si>
  <si>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</si>
  <si>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</si>
  <si>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</si>
  <si>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</si>
  <si>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</si>
  <si>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</si>
  <si>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</si>
  <si>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</si>
  <si>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</si>
  <si>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</si>
  <si>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</si>
  <si>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</si>
  <si>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</si>
  <si>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</si>
  <si>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</si>
  <si>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</si>
  <si>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</si>
  <si>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</si>
  <si>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</si>
  <si>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</si>
  <si>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</si>
  <si>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</si>
  <si>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</si>
  <si>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</si>
  <si>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</si>
  <si>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</si>
  <si>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</si>
  <si>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</si>
  <si>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</si>
  <si>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</si>
  <si>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</si>
  <si>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</si>
  <si>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</si>
  <si>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</si>
  <si>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</si>
  <si>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</si>
  <si>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</si>
  <si>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</si>
  <si>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</si>
  <si>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</si>
  <si>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</si>
  <si>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</si>
  <si>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</si>
  <si>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</si>
  <si>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</si>
  <si>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</si>
  <si>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</si>
  <si>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</si>
  <si>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</si>
  <si>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</si>
  <si>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</si>
  <si>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</si>
  <si>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</si>
  <si>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</si>
  <si>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</si>
  <si>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</si>
  <si>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</si>
  <si>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</si>
  <si>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</si>
  <si>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</si>
  <si>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</si>
  <si>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</si>
  <si>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</si>
  <si>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</si>
  <si>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</si>
  <si>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</si>
  <si>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</si>
  <si>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</si>
  <si>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</si>
  <si>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</si>
  <si>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</si>
  <si>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</si>
  <si>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</si>
  <si>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</si>
  <si>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</si>
  <si>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</si>
  <si>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</si>
  <si>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</si>
  <si>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</si>
  <si>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</si>
  <si>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</si>
  <si>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</si>
  <si>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</si>
  <si>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</si>
  <si>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</si>
  <si>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</si>
  <si>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</si>
  <si>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</si>
  <si>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</si>
  <si>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</si>
  <si>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</si>
  <si>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</si>
  <si>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</si>
  <si>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</si>
  <si>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</si>
  <si>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</si>
  <si>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</si>
  <si>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</si>
  <si>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</si>
  <si>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</si>
  <si>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</si>
  <si>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</si>
  <si>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</si>
  <si>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</si>
  <si>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</si>
  <si>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</si>
  <si>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</si>
  <si>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</si>
  <si>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</si>
  <si>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</si>
  <si>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</si>
  <si>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</si>
  <si>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</si>
  <si>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</si>
  <si>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</si>
  <si>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</si>
  <si>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</si>
  <si>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</si>
  <si>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</si>
  <si>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</si>
  <si>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</si>
  <si>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</si>
  <si>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</si>
  <si>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</si>
  <si>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</si>
  <si>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</si>
  <si>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</si>
  <si>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</si>
  <si>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</si>
  <si>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</si>
  <si>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</si>
  <si>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</si>
  <si>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</si>
  <si>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</si>
  <si>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</si>
  <si>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</si>
  <si>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</si>
  <si>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</si>
  <si>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</si>
  <si>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</si>
  <si>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</si>
  <si>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</si>
  <si>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</si>
  <si>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</si>
  <si>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</si>
  <si>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</si>
  <si>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</si>
  <si>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</si>
  <si>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</si>
  <si>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</si>
  <si>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</si>
  <si>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</si>
  <si>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</si>
  <si>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</si>
  <si>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</si>
  <si>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</si>
  <si>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</si>
  <si>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</si>
  <si>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</si>
  <si>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</si>
  <si>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</si>
  <si>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</si>
  <si>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</si>
  <si>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</si>
  <si>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</si>
  <si>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</si>
  <si>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</si>
  <si>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</si>
  <si>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</si>
  <si>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</si>
  <si>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</si>
  <si>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</si>
  <si>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</si>
  <si>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</si>
  <si>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</si>
  <si>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</si>
  <si>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</si>
  <si>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</si>
  <si>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</si>
  <si>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</si>
  <si>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</si>
  <si>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</si>
  <si>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</si>
  <si>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</si>
  <si>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</si>
  <si>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</si>
  <si>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</si>
  <si>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</si>
  <si>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</si>
  <si>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</si>
  <si>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</si>
  <si>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</si>
  <si>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</si>
  <si>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</si>
  <si>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</si>
  <si>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</si>
  <si>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</si>
  <si>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</si>
  <si>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</si>
  <si>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</si>
  <si>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</si>
  <si>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</si>
  <si>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</si>
  <si>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</si>
  <si>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</si>
  <si>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</si>
  <si>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</si>
  <si>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</si>
  <si>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</si>
  <si>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</si>
  <si>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</si>
  <si>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</si>
  <si>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</si>
  <si>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</si>
  <si>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</si>
  <si>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</si>
  <si>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</si>
  <si>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</si>
  <si>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</si>
  <si>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</si>
  <si>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</si>
  <si>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</si>
  <si>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</si>
  <si>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</si>
  <si>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</si>
  <si>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</si>
  <si>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</si>
  <si>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</si>
  <si>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</si>
  <si>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</si>
  <si>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</si>
  <si>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</si>
  <si>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</si>
  <si>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</si>
  <si>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</si>
  <si>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</si>
  <si>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</si>
  <si>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</si>
  <si>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</si>
  <si>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</si>
  <si>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</si>
  <si>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</si>
  <si>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</si>
  <si>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</si>
  <si>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</si>
  <si>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</si>
  <si>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</si>
  <si>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</si>
  <si>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</si>
  <si>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</si>
  <si>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</si>
  <si>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</si>
  <si>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</si>
  <si>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</si>
  <si>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</si>
  <si>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</si>
  <si>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</si>
  <si>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</si>
  <si>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</si>
  <si>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</si>
  <si>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</si>
  <si>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</si>
  <si>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</si>
  <si>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</si>
  <si>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</si>
  <si>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</si>
  <si>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</si>
  <si>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</si>
  <si>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</si>
  <si>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</si>
  <si>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</si>
  <si>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</si>
  <si>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</si>
  <si>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</si>
  <si>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</si>
  <si>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</si>
  <si>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</si>
  <si>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</si>
  <si>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</si>
  <si>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</si>
  <si>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</si>
  <si>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</si>
  <si>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</si>
  <si>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</si>
  <si>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</si>
  <si>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</si>
  <si>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</si>
  <si>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</si>
  <si>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</si>
  <si>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</si>
  <si>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</si>
  <si>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</si>
  <si>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</si>
  <si>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</si>
  <si>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</si>
  <si>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</si>
  <si>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</si>
  <si>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</si>
  <si>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</si>
  <si>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</si>
  <si>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</si>
  <si>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</si>
  <si>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</si>
  <si>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</si>
  <si>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</si>
  <si>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</si>
  <si>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</si>
  <si>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</si>
  <si>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</si>
  <si>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</si>
  <si>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</si>
  <si>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</si>
  <si>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</si>
  <si>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</si>
  <si>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</si>
  <si>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</si>
  <si>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</si>
  <si>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</si>
  <si>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</si>
  <si>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</si>
  <si>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</si>
  <si>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</si>
  <si>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</si>
  <si>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</si>
  <si>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</si>
  <si>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</si>
  <si>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</si>
  <si>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</si>
  <si>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</si>
  <si>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</si>
  <si>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</si>
  <si>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</si>
  <si>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</si>
  <si>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</si>
  <si>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</si>
  <si>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</si>
  <si>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</si>
  <si>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</si>
  <si>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</si>
  <si>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</si>
  <si>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</si>
  <si>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</si>
  <si>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</si>
  <si>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</si>
  <si>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</si>
  <si>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</si>
  <si>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</si>
  <si>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</si>
  <si>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</si>
  <si>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</si>
  <si>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</si>
  <si>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</si>
  <si>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</si>
  <si>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</si>
  <si>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</si>
  <si>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</si>
  <si>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</si>
  <si>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</si>
  <si>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</si>
  <si>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</si>
  <si>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</si>
  <si>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</si>
  <si>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</si>
  <si>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</si>
  <si>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</si>
  <si>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</si>
  <si>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</si>
  <si>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</si>
  <si>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</si>
  <si>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</si>
  <si>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</si>
  <si>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</si>
  <si>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</si>
  <si>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</si>
  <si>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</si>
  <si>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</si>
  <si>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</si>
  <si>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</si>
  <si>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</si>
  <si>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</si>
  <si>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</si>
  <si>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</si>
  <si>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</si>
  <si>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</si>
  <si>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</si>
  <si>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</si>
  <si>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</si>
  <si>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</si>
  <si>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</si>
  <si>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</si>
  <si>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</si>
  <si>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</si>
  <si>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</si>
  <si>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</si>
  <si>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</si>
  <si>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</si>
  <si>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</si>
  <si>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</si>
  <si>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</si>
  <si>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</si>
  <si>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</si>
  <si>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</si>
  <si>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</si>
  <si>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</si>
  <si>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</si>
  <si>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</si>
  <si>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</si>
  <si>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</si>
  <si>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</si>
  <si>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</si>
  <si>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</si>
  <si>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</si>
  <si>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</si>
  <si>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</si>
  <si>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</si>
  <si>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</si>
  <si>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</si>
  <si>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</si>
  <si>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</si>
  <si>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</si>
  <si>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</si>
  <si>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</si>
  <si>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</si>
  <si>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</si>
  <si>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</si>
  <si>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</si>
  <si>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</si>
  <si>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</si>
  <si>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</si>
  <si>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</si>
  <si>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</si>
  <si>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</si>
  <si>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</si>
  <si>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</si>
  <si>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</si>
  <si>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</si>
  <si>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</si>
  <si>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</si>
  <si>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</si>
  <si>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</si>
  <si>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</si>
  <si>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</si>
  <si>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</si>
  <si>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</si>
  <si>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</si>
  <si>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</si>
  <si>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</si>
  <si>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</si>
  <si>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</si>
  <si>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</si>
  <si>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</si>
  <si>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</si>
  <si>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</si>
  <si>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</si>
  <si>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</si>
  <si>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</si>
  <si>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</si>
  <si>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</si>
  <si>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</si>
  <si>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</si>
  <si>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</si>
  <si>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</si>
  <si>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</si>
  <si>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</si>
  <si>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</si>
  <si>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</si>
  <si>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</si>
  <si>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</si>
  <si>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</si>
  <si>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</si>
  <si>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</si>
  <si>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</si>
  <si>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</si>
  <si>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</si>
  <si>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</si>
  <si>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</si>
  <si>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</si>
  <si>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</si>
  <si>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</si>
  <si>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</si>
  <si>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</si>
  <si>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</si>
  <si>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</si>
  <si>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</si>
  <si>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</si>
  <si>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</si>
  <si>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</si>
  <si>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</si>
  <si>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</si>
  <si>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</si>
  <si>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</si>
  <si>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</si>
  <si>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</si>
  <si>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</si>
  <si>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</si>
  <si>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</si>
  <si>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</si>
  <si>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</si>
  <si>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</si>
  <si>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</si>
  <si>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</si>
  <si>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</si>
  <si>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</si>
  <si>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</si>
  <si>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</si>
  <si>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</si>
  <si>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</si>
  <si>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</si>
  <si>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</si>
  <si>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</si>
  <si>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</si>
  <si>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</si>
  <si>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</si>
  <si>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</si>
  <si>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</si>
  <si>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</si>
  <si>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</si>
  <si>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</si>
  <si>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</si>
  <si>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</si>
  <si>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</si>
  <si>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</si>
  <si>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</si>
  <si>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</si>
  <si>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</si>
  <si>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</si>
  <si>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</si>
  <si>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</si>
  <si>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</si>
  <si>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</si>
  <si>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</si>
  <si>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</si>
  <si>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</si>
  <si>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</si>
  <si>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</si>
  <si>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</si>
  <si>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</si>
  <si>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</si>
  <si>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</si>
  <si>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</si>
  <si>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</si>
  <si>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</si>
  <si>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</si>
  <si>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</si>
  <si>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</si>
  <si>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</si>
  <si>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</si>
  <si>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</si>
  <si>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</si>
  <si>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</si>
  <si>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</si>
  <si>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</si>
  <si>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</si>
  <si>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</si>
  <si>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</si>
  <si>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</si>
  <si>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</si>
  <si>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</si>
  <si>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</si>
  <si>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</si>
  <si>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</si>
  <si>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</si>
  <si>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</si>
  <si>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</si>
  <si>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</si>
  <si>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</si>
  <si>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</si>
  <si>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</si>
  <si>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</si>
  <si>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</si>
  <si>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</si>
  <si>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</si>
  <si>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</si>
  <si>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</si>
  <si>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</si>
  <si>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</si>
  <si>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</si>
  <si>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</si>
  <si>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</si>
  <si>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</si>
  <si>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</si>
  <si>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</si>
  <si>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</si>
  <si>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</si>
  <si>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</si>
  <si>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</si>
  <si>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</si>
  <si>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</si>
  <si>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</si>
  <si>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</si>
  <si>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</si>
  <si>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</si>
  <si>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</si>
  <si>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</si>
  <si>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</si>
  <si>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</si>
  <si>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</si>
  <si>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</si>
  <si>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</si>
  <si>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</si>
  <si>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</si>
  <si>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</si>
  <si>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</si>
  <si>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</si>
  <si>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</si>
  <si>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</si>
  <si>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</si>
  <si>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</si>
  <si>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</si>
  <si>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</si>
  <si>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</si>
  <si>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</si>
  <si>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</si>
  <si>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</si>
  <si>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</si>
  <si>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</si>
  <si>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</si>
  <si>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</si>
  <si>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</si>
  <si>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</si>
  <si>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</si>
  <si>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</si>
  <si>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</si>
  <si>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</si>
  <si>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</si>
  <si>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</si>
  <si>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</si>
  <si>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</si>
  <si>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</si>
  <si>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</si>
  <si>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</si>
  <si>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</si>
  <si>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</si>
  <si>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</si>
  <si>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</si>
  <si>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</si>
  <si>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</si>
  <si>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</si>
  <si>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</si>
  <si>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</si>
  <si>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</si>
  <si>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</si>
  <si>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</si>
  <si>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</si>
  <si>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</si>
  <si>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</si>
  <si>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</si>
  <si>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</si>
  <si>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</si>
  <si>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</si>
  <si>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</si>
  <si>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</si>
  <si>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</si>
  <si>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</si>
  <si>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</si>
  <si>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</si>
  <si>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</si>
  <si>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</si>
  <si>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</si>
  <si>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</si>
  <si>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</si>
  <si>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</si>
  <si>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</si>
  <si>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</si>
  <si>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</si>
  <si>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</si>
  <si>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</si>
  <si>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</si>
  <si>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</si>
  <si>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</si>
  <si>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</si>
  <si>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</si>
  <si>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</si>
  <si>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</si>
  <si>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</si>
  <si>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</si>
  <si>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</si>
  <si>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</si>
  <si>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</si>
  <si>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</si>
  <si>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</si>
  <si>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</si>
  <si>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</si>
  <si>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</si>
  <si>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</si>
  <si>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</si>
  <si>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</si>
  <si>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</si>
  <si>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</si>
  <si>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</si>
  <si>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</si>
  <si>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</si>
  <si>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</si>
  <si>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</si>
  <si>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</si>
  <si>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</si>
  <si>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</si>
  <si>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</si>
  <si>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</si>
  <si>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</si>
  <si>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</si>
  <si>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</si>
  <si>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</si>
  <si>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</si>
  <si>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</si>
  <si>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</si>
  <si>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</si>
  <si>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</si>
  <si>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</si>
  <si>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</si>
  <si>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</si>
  <si>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</si>
  <si>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</si>
  <si>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</si>
  <si>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</si>
  <si>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</si>
  <si>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</si>
  <si>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</si>
  <si>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</si>
  <si>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</si>
  <si>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</si>
  <si>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</si>
  <si>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</si>
  <si>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</si>
  <si>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</si>
  <si>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</si>
  <si>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</si>
  <si>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</si>
  <si>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</si>
  <si>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</si>
  <si>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</si>
  <si>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</si>
  <si>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</si>
  <si>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</si>
  <si>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</si>
  <si>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</si>
  <si>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</si>
  <si>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</si>
  <si>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</si>
  <si>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</si>
  <si>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</si>
  <si>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</si>
  <si>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</si>
  <si>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</si>
  <si>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</si>
  <si>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</si>
  <si>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</si>
  <si>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</si>
  <si>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</si>
  <si>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</si>
  <si>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</si>
  <si>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</si>
  <si>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</si>
  <si>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</si>
  <si>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</si>
  <si>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</si>
  <si>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</si>
  <si>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</si>
  <si>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</si>
  <si>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</si>
  <si>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</si>
  <si>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</si>
  <si>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</si>
  <si>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</si>
  <si>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</si>
  <si>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</si>
  <si>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</si>
  <si>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</si>
  <si>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</si>
  <si>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</si>
  <si>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</si>
  <si>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</si>
  <si>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</si>
  <si>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</si>
  <si>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</si>
  <si>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</si>
  <si>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</si>
  <si>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</si>
  <si>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</si>
  <si>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</si>
  <si>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</si>
  <si>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</si>
  <si>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</si>
  <si>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</si>
  <si>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</si>
  <si>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</si>
  <si>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</si>
  <si>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</si>
  <si>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</si>
  <si>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</si>
  <si>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</si>
  <si>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</si>
  <si>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</si>
  <si>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</si>
  <si>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</si>
  <si>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</si>
  <si>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</si>
  <si>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</si>
  <si>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</si>
  <si>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</si>
  <si>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</si>
  <si>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</si>
  <si>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</si>
  <si>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</si>
  <si>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</si>
  <si>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</si>
  <si>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</si>
  <si>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</si>
  <si>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</si>
  <si>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</si>
  <si>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</si>
  <si>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</si>
  <si>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</si>
  <si>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</si>
  <si>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</si>
  <si>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</si>
  <si>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</si>
  <si>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</si>
  <si>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</si>
  <si>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</si>
  <si>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</si>
  <si>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</si>
  <si>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</si>
  <si>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</si>
  <si>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</si>
  <si>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</si>
  <si>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</si>
  <si>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</si>
  <si>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</si>
  <si>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</si>
  <si>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</si>
  <si>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</si>
  <si>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</si>
  <si>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</si>
  <si>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</si>
  <si>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</si>
  <si>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</si>
  <si>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</si>
  <si>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</si>
  <si>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</si>
  <si>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</si>
  <si>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</si>
  <si>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</si>
  <si>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</si>
  <si>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</si>
  <si>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</si>
  <si>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</si>
  <si>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</si>
  <si>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</si>
  <si>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</si>
  <si>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</si>
  <si>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</si>
  <si>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</si>
  <si>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</si>
  <si>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</si>
  <si>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</si>
  <si>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</si>
  <si>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</si>
  <si>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</si>
  <si>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</si>
  <si>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</si>
  <si>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</si>
  <si>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</si>
  <si>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</si>
  <si>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</si>
  <si>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</si>
  <si>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</si>
  <si>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</si>
  <si>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</si>
  <si>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</si>
  <si>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</si>
  <si>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</si>
  <si>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</si>
  <si>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</si>
  <si>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</si>
  <si>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</si>
  <si>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</si>
  <si>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</si>
  <si>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</si>
  <si>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</si>
  <si>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</si>
  <si>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</si>
  <si>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</si>
  <si>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</si>
  <si>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</si>
  <si>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</si>
  <si>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</si>
  <si>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</si>
  <si>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</si>
  <si>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</si>
  <si>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</si>
  <si>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</si>
  <si>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</si>
  <si>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</si>
  <si>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</si>
  <si>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</si>
  <si>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</si>
  <si>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</si>
  <si>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</si>
  <si>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</si>
  <si>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</si>
  <si>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</si>
  <si>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</si>
  <si>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</si>
  <si>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</si>
  <si>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</si>
  <si>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</si>
  <si>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</si>
  <si>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</si>
  <si>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</si>
  <si>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</si>
  <si>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</si>
  <si>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</si>
  <si>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</si>
  <si>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</si>
  <si>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</si>
  <si>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</si>
  <si>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</si>
  <si>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</si>
  <si>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</si>
  <si>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</si>
  <si>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</si>
  <si>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</si>
  <si>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</si>
  <si>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</si>
  <si>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</si>
  <si>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</si>
  <si>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</si>
  <si>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</si>
  <si>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</si>
  <si>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</si>
  <si>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</si>
  <si>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</si>
  <si>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</si>
  <si>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</si>
  <si>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</si>
  <si>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</si>
  <si>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</si>
  <si>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</si>
  <si>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</si>
  <si>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</si>
  <si>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</si>
  <si>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</si>
  <si>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</si>
  <si>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</si>
  <si>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</si>
  <si>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</si>
  <si>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</si>
  <si>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</si>
  <si>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</si>
  <si>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</si>
  <si>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</si>
  <si>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</si>
  <si>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</si>
  <si>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</si>
  <si>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</si>
  <si>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</si>
  <si>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</si>
  <si>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</si>
  <si>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</si>
  <si>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</si>
  <si>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</si>
  <si>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</si>
  <si>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</si>
  <si>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</si>
  <si>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</si>
  <si>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</si>
  <si>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</si>
  <si>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</si>
  <si>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</si>
  <si>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</si>
  <si>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</si>
  <si>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</si>
  <si>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</si>
  <si>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</si>
  <si>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</si>
  <si>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</si>
  <si>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</si>
  <si>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</si>
  <si>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</si>
  <si>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</si>
  <si>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</si>
  <si>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</si>
  <si>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</si>
  <si>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</si>
  <si>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</si>
  <si>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</si>
  <si>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</si>
  <si>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</si>
  <si>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</si>
  <si>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</si>
  <si>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</si>
  <si>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</si>
  <si>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</si>
  <si>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</si>
  <si>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</si>
  <si>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</si>
  <si>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</si>
  <si>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</si>
  <si>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</si>
  <si>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</si>
  <si>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</si>
  <si>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</si>
  <si>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</si>
  <si>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</si>
  <si>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</si>
  <si>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</si>
  <si>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</si>
  <si>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</si>
  <si>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</si>
  <si>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</si>
  <si>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</si>
  <si>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</si>
  <si>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</si>
  <si>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</si>
  <si>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</si>
  <si>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</si>
  <si>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</si>
  <si>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</si>
  <si>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</si>
  <si>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</si>
  <si>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</si>
  <si>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</si>
  <si>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</si>
  <si>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</si>
  <si>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</si>
  <si>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</si>
  <si>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</si>
  <si>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</si>
  <si>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</si>
  <si>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</si>
  <si>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</si>
  <si>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</si>
  <si>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</si>
  <si>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</si>
  <si>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</si>
  <si>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</si>
  <si>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</si>
  <si>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</si>
  <si>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</si>
  <si>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</si>
  <si>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</si>
  <si>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</si>
  <si>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</si>
  <si>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</si>
  <si>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</si>
  <si>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</si>
  <si>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</si>
  <si>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</si>
  <si>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</si>
  <si>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</si>
  <si>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</si>
  <si>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</si>
  <si>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</si>
  <si>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</si>
  <si>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</si>
  <si>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</si>
  <si>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</si>
  <si>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</si>
  <si>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</si>
  <si>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</si>
  <si>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</si>
  <si>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</si>
  <si>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</si>
  <si>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</si>
  <si>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</si>
  <si>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</si>
  <si>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</si>
  <si>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</si>
  <si>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</si>
  <si>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</si>
  <si>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</si>
  <si>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</si>
  <si>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</si>
  <si>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</si>
  <si>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</si>
  <si>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</si>
  <si>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</si>
  <si>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</si>
  <si>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</si>
  <si>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</si>
  <si>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</si>
  <si>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</si>
  <si>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</si>
  <si>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</si>
  <si>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</si>
  <si>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</si>
  <si>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</si>
  <si>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</si>
  <si>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</si>
  <si>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</si>
  <si>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</si>
  <si>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</si>
  <si>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</si>
  <si>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</si>
  <si>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</si>
  <si>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</si>
  <si>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</si>
  <si>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</si>
  <si>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</si>
  <si>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</si>
  <si>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</si>
  <si>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</si>
  <si>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</si>
  <si>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</si>
  <si>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</si>
  <si>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</si>
  <si>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</si>
  <si>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</si>
  <si>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</si>
  <si>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</si>
  <si>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</si>
  <si>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</si>
  <si>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</si>
  <si>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</si>
  <si>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</si>
  <si>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</si>
  <si>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</si>
  <si>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</si>
  <si>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</si>
  <si>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</si>
  <si>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</si>
  <si>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</si>
  <si>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</si>
  <si>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</si>
  <si>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</si>
  <si>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</si>
  <si>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</si>
  <si>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</si>
  <si>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</si>
  <si>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</si>
  <si>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</si>
  <si>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</si>
  <si>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</si>
  <si>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</si>
  <si>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</si>
  <si>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</si>
  <si>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</si>
  <si>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</si>
  <si>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</si>
  <si>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</si>
  <si>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</si>
  <si>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</si>
  <si>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</si>
  <si>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</si>
  <si>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</si>
  <si>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</si>
  <si>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</si>
  <si>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</si>
  <si>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</si>
  <si>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</si>
  <si>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</si>
  <si>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</si>
  <si>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</si>
  <si>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</si>
  <si>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</si>
  <si>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</si>
  <si>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</si>
  <si>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</si>
  <si>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</si>
  <si>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</si>
  <si>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</si>
  <si>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</si>
  <si>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</si>
  <si>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</si>
  <si>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</si>
  <si>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</si>
  <si>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</si>
  <si>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</si>
  <si>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</si>
  <si>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</si>
  <si>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</si>
  <si>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</si>
  <si>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</si>
  <si>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</si>
  <si>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</si>
  <si>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</si>
  <si>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</si>
  <si>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</si>
  <si>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</si>
  <si>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</si>
  <si>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</si>
  <si>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</si>
  <si>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</si>
  <si>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</si>
  <si>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</si>
  <si>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</si>
  <si>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</si>
  <si>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</si>
  <si>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</si>
  <si>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</si>
  <si>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</si>
  <si>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</si>
  <si>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</si>
  <si>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</si>
  <si>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</si>
  <si>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</si>
  <si>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</si>
  <si>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</si>
  <si>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</si>
  <si>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</si>
  <si>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</si>
  <si>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</si>
  <si>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</si>
  <si>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</si>
  <si>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</si>
  <si>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</si>
  <si>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</si>
  <si>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</si>
  <si>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</si>
  <si>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</si>
  <si>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</si>
  <si>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</si>
  <si>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</si>
  <si>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</si>
  <si>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</si>
  <si>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</si>
  <si>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</si>
  <si>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</si>
  <si>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</si>
  <si>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</si>
  <si>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</si>
  <si>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</si>
  <si>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</si>
  <si>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</si>
  <si>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</si>
  <si>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</si>
  <si>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</si>
  <si>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</si>
  <si>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</si>
  <si>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</si>
  <si>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</si>
  <si>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</si>
  <si>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</si>
  <si>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</si>
  <si>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</si>
  <si>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</si>
  <si>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</si>
  <si>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</si>
  <si>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</si>
  <si>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</si>
  <si>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</si>
  <si>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</si>
  <si>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</si>
  <si>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</si>
  <si>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</si>
  <si>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</si>
  <si>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</si>
  <si>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</si>
  <si>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</si>
  <si>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</si>
  <si>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</si>
  <si>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</si>
  <si>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</si>
  <si>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</si>
  <si>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</si>
  <si>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</si>
  <si>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</si>
  <si>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</si>
  <si>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</si>
  <si>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</si>
  <si>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</si>
  <si>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</si>
  <si>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</si>
  <si>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</si>
  <si>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</si>
  <si>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</si>
  <si>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</si>
  <si>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</si>
  <si>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</si>
  <si>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</si>
  <si>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</si>
  <si>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</si>
  <si>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</si>
  <si>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</si>
  <si>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</si>
  <si>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</si>
  <si>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</si>
  <si>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</si>
  <si>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</si>
  <si>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</si>
  <si>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</si>
  <si>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</si>
  <si>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</si>
  <si>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</si>
  <si>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</si>
  <si>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</si>
  <si>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</si>
  <si>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</si>
  <si>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</si>
  <si>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</si>
  <si>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</si>
  <si>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</si>
  <si>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</si>
  <si>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</si>
  <si>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</si>
  <si>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</si>
  <si>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</si>
  <si>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</si>
  <si>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</si>
  <si>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</si>
  <si>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</si>
  <si>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</si>
  <si>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</si>
  <si>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</si>
  <si>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</si>
  <si>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</si>
  <si>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</si>
  <si>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</si>
  <si>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</si>
  <si>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</si>
  <si>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</si>
  <si>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</si>
  <si>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</si>
  <si>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</si>
  <si>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</si>
  <si>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</si>
  <si>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</si>
  <si>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</si>
  <si>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</si>
  <si>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</si>
  <si>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</si>
  <si>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</si>
  <si>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</si>
  <si>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</si>
  <si>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</si>
  <si>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</si>
  <si>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</si>
  <si>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</si>
  <si>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</si>
  <si>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</si>
  <si>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</si>
  <si>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</si>
  <si>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</si>
  <si>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</si>
  <si>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</si>
  <si>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</si>
  <si>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</si>
  <si>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</si>
  <si>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</si>
  <si>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</si>
  <si>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</si>
  <si>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</si>
  <si>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</si>
  <si>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</si>
  <si>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</si>
  <si>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</si>
  <si>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</si>
  <si>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</si>
  <si>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</si>
  <si>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</si>
  <si>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</si>
  <si>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</si>
  <si>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</si>
  <si>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</si>
  <si>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</si>
  <si>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</si>
  <si>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</si>
  <si>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</si>
  <si>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</si>
  <si>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</si>
  <si>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</si>
  <si>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</si>
  <si>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</si>
  <si>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</si>
  <si>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</si>
  <si>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</si>
  <si>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</si>
  <si>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</si>
  <si>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</si>
  <si>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</si>
  <si>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</si>
  <si>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</si>
  <si>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</si>
  <si>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</si>
  <si>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</si>
  <si>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</si>
  <si>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</si>
  <si>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</si>
  <si>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</si>
  <si>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</si>
  <si>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</si>
  <si>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</si>
  <si>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</si>
  <si>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</si>
  <si>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</si>
  <si>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</si>
  <si>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</si>
  <si>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</si>
  <si>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</si>
  <si>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</si>
  <si>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</si>
  <si>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</si>
  <si>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</si>
  <si>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</si>
  <si>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</si>
  <si>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</si>
  <si>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</si>
  <si>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</si>
  <si>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</si>
  <si>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</si>
  <si>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</si>
  <si>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</si>
  <si>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</si>
  <si>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</si>
  <si>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</si>
  <si>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</si>
  <si>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</si>
  <si>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</si>
  <si>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</si>
  <si>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</si>
  <si>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</si>
  <si>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</si>
  <si>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</si>
  <si>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</si>
  <si>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</si>
  <si>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</si>
  <si>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</si>
  <si>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</si>
  <si>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</si>
  <si>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</si>
  <si>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</si>
  <si>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</si>
  <si>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</si>
  <si>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</si>
  <si>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</si>
  <si>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</si>
  <si>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</si>
  <si>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</si>
  <si>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</si>
  <si>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</si>
  <si>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</si>
  <si>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</si>
  <si>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</si>
  <si>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</si>
  <si>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</si>
  <si>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</si>
  <si>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</si>
  <si>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</si>
  <si>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</si>
  <si>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</si>
  <si>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</si>
  <si>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</si>
  <si>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</si>
  <si>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</si>
  <si>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</si>
  <si>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</si>
  <si>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</si>
  <si>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</si>
  <si>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</si>
  <si>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</si>
  <si>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</si>
  <si>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</si>
  <si>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</si>
  <si>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</si>
  <si>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</si>
  <si>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</si>
  <si>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</si>
  <si>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</si>
  <si>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</si>
  <si>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</si>
  <si>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</si>
  <si>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</si>
  <si>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</si>
  <si>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</si>
  <si>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</si>
  <si>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</si>
  <si>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</si>
  <si>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</si>
  <si>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</si>
  <si>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</si>
  <si>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</si>
  <si>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</si>
  <si>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</si>
  <si>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</si>
  <si>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</si>
  <si>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</si>
  <si>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</si>
  <si>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</si>
  <si>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</si>
  <si>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</si>
  <si>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</si>
  <si>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</si>
  <si>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</si>
  <si>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</si>
  <si>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</si>
  <si>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</si>
  <si>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</si>
  <si>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</si>
  <si>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</si>
  <si>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</si>
  <si>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</si>
  <si>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</si>
  <si>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</si>
  <si>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</si>
  <si>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</si>
  <si>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</si>
  <si>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</si>
  <si>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</si>
  <si>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</si>
  <si>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</si>
  <si>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</si>
  <si>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</si>
  <si>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</si>
  <si>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</si>
  <si>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</si>
  <si>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</si>
  <si>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</si>
  <si>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</si>
  <si>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</si>
  <si>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</si>
  <si>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</si>
  <si>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</si>
  <si>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</si>
  <si>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</si>
  <si>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</si>
  <si>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</si>
  <si>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</si>
  <si>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</si>
  <si>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</si>
  <si>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</si>
  <si>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</si>
  <si>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</si>
  <si>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</si>
  <si>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</si>
  <si>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</si>
  <si>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</si>
  <si>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</si>
  <si>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</si>
  <si>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</si>
  <si>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</si>
  <si>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</si>
  <si>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</si>
  <si>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</si>
  <si>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</si>
  <si>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</si>
  <si>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</si>
  <si>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</si>
  <si>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</si>
  <si>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</si>
  <si>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</si>
  <si>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</si>
  <si>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</si>
  <si>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</si>
  <si>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</si>
  <si>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</si>
  <si>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</si>
  <si>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</si>
  <si>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</si>
  <si>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</si>
  <si>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</si>
  <si>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</si>
  <si>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</si>
  <si>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</si>
  <si>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</si>
  <si>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</si>
  <si>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</si>
  <si>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</si>
  <si>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</si>
  <si>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</si>
  <si>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</si>
  <si>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</si>
  <si>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</si>
  <si>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</si>
  <si>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</si>
  <si>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</si>
  <si>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</si>
  <si>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</si>
  <si>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</si>
  <si>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</si>
  <si>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</si>
  <si>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</si>
  <si>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</si>
  <si>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</si>
  <si>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</si>
  <si>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</si>
  <si>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</si>
  <si>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</si>
  <si>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</si>
  <si>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</si>
  <si>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</si>
  <si>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</si>
  <si>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</si>
  <si>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</si>
  <si>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</si>
  <si>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</si>
  <si>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</si>
  <si>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</si>
  <si>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</si>
  <si>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</si>
  <si>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</si>
  <si>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</si>
  <si>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</si>
  <si>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</si>
  <si>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</si>
  <si>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</si>
  <si>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</si>
  <si>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</si>
  <si>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</si>
  <si>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</si>
  <si>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</si>
  <si>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</si>
  <si>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</si>
  <si>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</si>
  <si>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</si>
  <si>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</si>
  <si>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</si>
  <si>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</si>
  <si>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</si>
  <si>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</si>
  <si>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</si>
  <si>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</si>
  <si>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</si>
  <si>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</si>
  <si>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</si>
  <si>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</si>
  <si>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</si>
  <si>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</si>
  <si>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</si>
  <si>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</si>
  <si>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</si>
  <si>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</si>
  <si>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</si>
  <si>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</si>
  <si>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</si>
  <si>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</si>
  <si>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</si>
  <si>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</si>
  <si>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</si>
  <si>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</si>
  <si>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</si>
  <si>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</si>
  <si>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</si>
  <si>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</si>
  <si>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</si>
  <si>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</si>
  <si>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</si>
  <si>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</si>
  <si>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</si>
  <si>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</si>
  <si>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</si>
  <si>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</si>
  <si>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</si>
  <si>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</si>
  <si>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</si>
  <si>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</si>
  <si>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</si>
  <si>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</si>
  <si>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</si>
  <si>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</si>
  <si>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</si>
  <si>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</si>
  <si>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</si>
  <si>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</si>
  <si>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</si>
  <si>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</si>
  <si>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</si>
  <si>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</si>
  <si>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</si>
  <si>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</si>
  <si>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</si>
  <si>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</si>
  <si>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</si>
  <si>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</si>
  <si>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</si>
  <si>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</si>
  <si>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</si>
  <si>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</si>
  <si>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</si>
  <si>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</si>
  <si>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</si>
  <si>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</si>
  <si>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</si>
  <si>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</si>
  <si>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</si>
  <si>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</si>
  <si>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</si>
  <si>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</si>
  <si>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</si>
  <si>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</si>
  <si>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</si>
  <si>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</si>
  <si>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</si>
  <si>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</si>
  <si>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</si>
  <si>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</si>
  <si>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</si>
  <si>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</si>
  <si>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</si>
  <si>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</si>
  <si>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</si>
  <si>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</si>
  <si>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</si>
  <si>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</si>
  <si>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</si>
  <si>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</si>
  <si>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</si>
  <si>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</si>
  <si>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</si>
  <si>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</si>
  <si>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</si>
  <si>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</si>
  <si>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</si>
  <si>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</si>
  <si>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</si>
  <si>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</si>
  <si>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</si>
  <si>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</si>
  <si>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</si>
  <si>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</si>
  <si>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</si>
  <si>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</si>
  <si>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</si>
  <si>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</si>
  <si>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</si>
  <si>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</si>
  <si>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</si>
  <si>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</si>
  <si>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</si>
  <si>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</si>
  <si>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</si>
  <si>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</si>
  <si>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</si>
  <si>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Goal</t>
  </si>
  <si>
    <t>No. failed</t>
  </si>
  <si>
    <t>Total projects</t>
  </si>
  <si>
    <t>Perc. Failed</t>
  </si>
  <si>
    <t>Perc. Successful</t>
  </si>
  <si>
    <t xml:space="preserve">No of Successful </t>
  </si>
  <si>
    <t>Range Goals</t>
  </si>
  <si>
    <t>less than 1000</t>
  </si>
  <si>
    <t>1000 to 4999</t>
  </si>
  <si>
    <t>5000 to 9999</t>
  </si>
  <si>
    <t>10,000 to 14,999</t>
  </si>
  <si>
    <t>15,000 to 19,999</t>
  </si>
  <si>
    <t>20,000 to24,999</t>
  </si>
  <si>
    <t>25,000 to 29,999</t>
  </si>
  <si>
    <t>30,000 to 34,999</t>
  </si>
  <si>
    <t>35,000 to 39,999</t>
  </si>
  <si>
    <t>40,000 to 44,999</t>
  </si>
  <si>
    <t>45,000 to 49,999</t>
  </si>
  <si>
    <t>50,000 or more</t>
  </si>
  <si>
    <t>No. Canceled</t>
  </si>
  <si>
    <t>Perc.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</si>
</sst>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Outcomes</a:t>
            </a:r>
            <a:r>
              <a:rPr lang="en-US" sz="16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vs Goals</a:t>
            </a:r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Goals'!$U$1</c:f>
              <c:strCache>
                <c:ptCount val="1"/>
                <c:pt idx="0">
                  <c:v>Perc.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Goals'!$O$2:$O$13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50,000 or more</c:v>
                </c:pt>
              </c:strCache>
            </c:strRef>
          </c:cat>
          <c:val>
            <c:numRef>
              <c:f>'Outcome Based on Goals'!$U$2:$U$13</c:f>
              <c:numCache>
                <c:formatCode>0</c:formatCode>
                <c:ptCount val="12"/>
                <c:pt idx="0">
                  <c:v>71.081677704194263</c:v>
                </c:pt>
                <c:pt idx="1">
                  <c:v>66.005665722379604</c:v>
                </c:pt>
                <c:pt idx="2">
                  <c:v>53.212290502793294</c:v>
                </c:pt>
                <c:pt idx="3">
                  <c:v>47.727272727272727</c:v>
                </c:pt>
                <c:pt idx="4">
                  <c:v>46.766169154228855</c:v>
                </c:pt>
                <c:pt idx="5">
                  <c:v>41.891891891891895</c:v>
                </c:pt>
                <c:pt idx="6">
                  <c:v>40.145985401459853</c:v>
                </c:pt>
                <c:pt idx="7">
                  <c:v>39.024390243902438</c:v>
                </c:pt>
                <c:pt idx="8">
                  <c:v>43.137254901960787</c:v>
                </c:pt>
                <c:pt idx="9">
                  <c:v>48.837209302325576</c:v>
                </c:pt>
                <c:pt idx="10">
                  <c:v>28.571428571428569</c:v>
                </c:pt>
                <c:pt idx="11">
                  <c:v>19.36936936936937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B-4467-A07E-C982EED784E8}"/>
            </c:ext>
          </c:extLst>
        </c:ser>
        <c:ser>
          <c:idx val="1"/>
          <c:order val="1"/>
          <c:tx>
            <c:strRef>
              <c:f>'Outcome Based on Goals'!$V$1</c:f>
              <c:strCache>
                <c:ptCount val="1"/>
                <c:pt idx="0">
                  <c:v>Perc.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Goals'!$O$2:$O$13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50,000 or more</c:v>
                </c:pt>
              </c:strCache>
            </c:strRef>
          </c:cat>
          <c:val>
            <c:numRef>
              <c:f>'Outcome Based on Goals'!$V$2:$V$13</c:f>
              <c:numCache>
                <c:formatCode>0</c:formatCode>
                <c:ptCount val="12"/>
                <c:pt idx="0">
                  <c:v>24.944812362030905</c:v>
                </c:pt>
                <c:pt idx="1">
                  <c:v>29.745042492917843</c:v>
                </c:pt>
                <c:pt idx="2">
                  <c:v>39.52513966480447</c:v>
                </c:pt>
                <c:pt idx="3">
                  <c:v>40.909090909090914</c:v>
                </c:pt>
                <c:pt idx="4">
                  <c:v>44.776119402985074</c:v>
                </c:pt>
                <c:pt idx="5">
                  <c:v>48.648648648648653</c:v>
                </c:pt>
                <c:pt idx="6">
                  <c:v>46.715328467153284</c:v>
                </c:pt>
                <c:pt idx="7">
                  <c:v>45.121951219512198</c:v>
                </c:pt>
                <c:pt idx="8">
                  <c:v>43.137254901960787</c:v>
                </c:pt>
                <c:pt idx="9">
                  <c:v>37.209302325581397</c:v>
                </c:pt>
                <c:pt idx="10">
                  <c:v>52.380952380952387</c:v>
                </c:pt>
                <c:pt idx="11">
                  <c:v>58.108108108108105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B-4467-A07E-C982EED784E8}"/>
            </c:ext>
          </c:extLst>
        </c:ser>
        <c:ser>
          <c:idx val="2"/>
          <c:order val="2"/>
          <c:tx>
            <c:strRef>
              <c:f>'Outcome Based on Goals'!$W$1</c:f>
              <c:strCache>
                <c:ptCount val="1"/>
                <c:pt idx="0">
                  <c:v>Perc.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Goals'!$O$2:$O$13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50,000 or more</c:v>
                </c:pt>
              </c:strCache>
            </c:strRef>
          </c:cat>
          <c:val>
            <c:numRef>
              <c:f>'Outcome Based on Goals'!$W$2:$W$13</c:f>
              <c:numCache>
                <c:formatCode>0</c:formatCode>
                <c:ptCount val="12"/>
                <c:pt idx="0">
                  <c:v>3.9735099337748347</c:v>
                </c:pt>
                <c:pt idx="1">
                  <c:v>4.2492917847025495</c:v>
                </c:pt>
                <c:pt idx="2">
                  <c:v>7.2625698324022352</c:v>
                </c:pt>
                <c:pt idx="3">
                  <c:v>11.363636363636363</c:v>
                </c:pt>
                <c:pt idx="4">
                  <c:v>8.4577114427860707</c:v>
                </c:pt>
                <c:pt idx="5">
                  <c:v>9.4594594594594597</c:v>
                </c:pt>
                <c:pt idx="6">
                  <c:v>13.138686131386862</c:v>
                </c:pt>
                <c:pt idx="7">
                  <c:v>15.853658536585366</c:v>
                </c:pt>
                <c:pt idx="8">
                  <c:v>13.725490196078432</c:v>
                </c:pt>
                <c:pt idx="9">
                  <c:v>13.953488372093023</c:v>
                </c:pt>
                <c:pt idx="10">
                  <c:v>19.047619047619047</c:v>
                </c:pt>
                <c:pt idx="11">
                  <c:v>22.522522522522522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B-4467-A07E-C982EED78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63376"/>
        <c:axId val="293471280"/>
      </c:lineChart>
      <c:catAx>
        <c:axId val="29346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Goal</a:t>
                </a:r>
                <a:r>
                  <a:rPr lang="en-US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-amount ranges</a:t>
                </a:r>
                <a:endParaRPr 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1280"/>
        <c:crosses val="autoZero"/>
        <c:auto val="1"/>
        <c:lblAlgn val="ctr"/>
        <c:lblOffset val="100"/>
        <c:noMultiLvlLbl val="0"/>
      </c:catAx>
      <c:valAx>
        <c:axId val="2934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6337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19546</xdr:colOff>
      <xdr:row>14</xdr:row>
      <xdr:rowOff>1</xdr:rowOff>
    </xdr:from>
    <xdr:to>
      <xdr:col>24</xdr:col>
      <xdr:colOff>164231</xdr:colOff>
      <xdr:row>24</xdr:row>
      <xdr:rowOff>473142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AE6A2E-CFF7-826B-B16E-5BB78E625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4115"/>
  <sheetViews>
    <sheetView tabSelected="1" topLeftCell="K1" zoomScale="95" zoomScaleNormal="95" workbookViewId="0">
      <selection activeCell="W29" sqref="W29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5" width="34.5546875" customWidth="1"/>
    <col min="16" max="16" width="10.5546875" bestFit="1" customWidth="1"/>
    <col min="17" max="17" width="15.77734375" bestFit="1" customWidth="1"/>
    <col min="18" max="18" width="9.109375" bestFit="1" customWidth="1"/>
    <col min="19" max="19" width="13.33203125" bestFit="1" customWidth="1"/>
    <col min="20" max="20" width="12.44140625" bestFit="1" customWidth="1"/>
    <col min="21" max="21" width="14.44140625" bestFit="1" customWidth="1"/>
    <col min="22" max="22" width="10.6640625" bestFit="1" customWidth="1"/>
    <col min="23" max="23" width="14.5546875" bestFit="1" customWidth="1"/>
  </cols>
  <sheetData>
    <row r="1" spans="1:23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8312</v>
      </c>
      <c r="P1" s="1" t="s">
        <v>8306</v>
      </c>
      <c r="Q1" s="1" t="s">
        <v>8311</v>
      </c>
      <c r="R1" s="1" t="s">
        <v>8307</v>
      </c>
      <c r="S1" s="1" t="s">
        <v>8325</v>
      </c>
      <c r="T1" s="1" t="s">
        <v>8308</v>
      </c>
      <c r="U1" s="1" t="s">
        <v>8310</v>
      </c>
      <c r="V1" s="1" t="s">
        <v>8309</v>
      </c>
      <c r="W1" s="1" t="s">
        <v>8326</v>
      </c>
    </row>
    <row r="2" spans="1:23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t="s">
        <v>8313</v>
      </c>
      <c r="P2">
        <f>COUNTIF($D$2:$D$4115,"&lt;1000")</f>
        <v>461</v>
      </c>
      <c r="Q2">
        <f>COUNTIFS(F:F,"successful",D:D,"&lt;1000")</f>
        <v>322</v>
      </c>
      <c r="R2">
        <f>COUNTIFS(F:F,"failed",D:D,"&lt;1000")</f>
        <v>113</v>
      </c>
      <c r="S2">
        <f>COUNTIFS(F:F,"canceled",D:D,"&lt;1000")</f>
        <v>18</v>
      </c>
      <c r="T2">
        <f>SUM(Q2:S2)</f>
        <v>453</v>
      </c>
      <c r="U2" s="11">
        <f>Q2/T2*100</f>
        <v>71.081677704194263</v>
      </c>
      <c r="V2" s="11">
        <f>R2/T2*100</f>
        <v>24.944812362030905</v>
      </c>
      <c r="W2" s="11">
        <f>S2/T2*100</f>
        <v>3.9735099337748347</v>
      </c>
    </row>
    <row r="3" spans="1:23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t="s">
        <v>8314</v>
      </c>
      <c r="P3" s="10">
        <f>COUNTIF($D$2:$D$4115,"&gt;="&amp;1000)-COUNTIF($D$2:$D$4115,"&gt;"&amp;4999)</f>
        <v>1425</v>
      </c>
      <c r="Q3">
        <f>COUNTIFS(F:F,"successful",D:D,"&gt;=1000",D:D,"&lt;=4999 ")</f>
        <v>932</v>
      </c>
      <c r="R3">
        <f>COUNTIFS(F:F,"Failed",D:D,"&gt;=1000",D:D,"&lt;=4999 ")</f>
        <v>420</v>
      </c>
      <c r="S3">
        <f>COUNTIFS(F:F,"Canceled",D:D,"&gt;=1000",D:D,"&lt;=4999 ")</f>
        <v>60</v>
      </c>
      <c r="T3">
        <f t="shared" ref="T3:T13" si="0">SUM(Q3:S3)</f>
        <v>1412</v>
      </c>
      <c r="U3" s="11">
        <f t="shared" ref="U3:U13" si="1">Q3/T3*100</f>
        <v>66.005665722379604</v>
      </c>
      <c r="V3" s="11">
        <f t="shared" ref="V3:V13" si="2">R3/T3*100</f>
        <v>29.745042492917843</v>
      </c>
      <c r="W3" s="11">
        <f t="shared" ref="W3:W13" si="3">S3/T3*100</f>
        <v>4.2492917847025495</v>
      </c>
    </row>
    <row r="4" spans="1:23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t="s">
        <v>8315</v>
      </c>
      <c r="P4" s="10">
        <f>COUNTIFS(D:D,"&gt;=5000", D:D,"&lt;=9999")</f>
        <v>722</v>
      </c>
      <c r="Q4">
        <f>COUNTIFS(F:F,"successful",D:D,"&gt;=5000",D:D,"&lt;=9999 ")</f>
        <v>381</v>
      </c>
      <c r="R4">
        <f>COUNTIFS(F:F,"Failed",D:D,"&gt;=5000",D:D,"&lt;=9999 ")</f>
        <v>283</v>
      </c>
      <c r="S4">
        <f>COUNTIFS(F:F,"Canceled",D:D,"&gt;=5000",D:D,"&lt;=9999 ")</f>
        <v>52</v>
      </c>
      <c r="T4">
        <f t="shared" si="0"/>
        <v>716</v>
      </c>
      <c r="U4" s="11">
        <f t="shared" si="1"/>
        <v>53.212290502793294</v>
      </c>
      <c r="V4" s="11">
        <f t="shared" si="2"/>
        <v>39.52513966480447</v>
      </c>
      <c r="W4" s="11">
        <f t="shared" si="3"/>
        <v>7.2625698324022352</v>
      </c>
    </row>
    <row r="5" spans="1:23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t="s">
        <v>8316</v>
      </c>
      <c r="P5">
        <f>COUNTIFS(D:D,"&gt;=10000", D:D,"&lt;=14999")</f>
        <v>361</v>
      </c>
      <c r="Q5">
        <f>COUNTIFS(F:F,"successful",D:D,"&gt;=10000",D:D,"&lt;=14999 ")</f>
        <v>168</v>
      </c>
      <c r="R5">
        <f>COUNTIFS(F:F,"Failed",D:D,"&gt;=10000",D:D,"&lt;=14999 ")</f>
        <v>144</v>
      </c>
      <c r="S5">
        <f>COUNTIFS(F:F,"Canceled",D:D,"&gt;=10000",D:D,"&lt;=14999 ")</f>
        <v>40</v>
      </c>
      <c r="T5">
        <f t="shared" si="0"/>
        <v>352</v>
      </c>
      <c r="U5" s="11">
        <f t="shared" si="1"/>
        <v>47.727272727272727</v>
      </c>
      <c r="V5" s="11">
        <f t="shared" si="2"/>
        <v>40.909090909090914</v>
      </c>
      <c r="W5" s="11">
        <f t="shared" si="3"/>
        <v>11.363636363636363</v>
      </c>
    </row>
    <row r="6" spans="1:23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t="s">
        <v>8317</v>
      </c>
      <c r="P6">
        <f>COUNTIFS(D:D,"&gt;=15000", D:D,"&lt;=19999")</f>
        <v>205</v>
      </c>
      <c r="Q6">
        <f>COUNTIFS(F:F,"successful",D:D,"&gt;=15000",D:D,"&lt;=19999 ")</f>
        <v>94</v>
      </c>
      <c r="R6">
        <f>COUNTIFS(F:F,"Failed",D:D,"&gt;=15000",D:D,"&lt;=19999 ")</f>
        <v>90</v>
      </c>
      <c r="S6">
        <f>COUNTIFS(F:F,"Canceled",D:D,"&gt;=15000",D:D,"&lt;=19999 ")</f>
        <v>17</v>
      </c>
      <c r="T6">
        <f t="shared" si="0"/>
        <v>201</v>
      </c>
      <c r="U6" s="11">
        <f t="shared" si="1"/>
        <v>46.766169154228855</v>
      </c>
      <c r="V6" s="11">
        <f t="shared" si="2"/>
        <v>44.776119402985074</v>
      </c>
      <c r="W6" s="11">
        <f t="shared" si="3"/>
        <v>8.4577114427860707</v>
      </c>
    </row>
    <row r="7" spans="1:23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 t="s">
        <v>8318</v>
      </c>
      <c r="P7">
        <f>COUNTIFS(D:D,"&gt;=20000", D:D,"&lt;=24999")</f>
        <v>149</v>
      </c>
      <c r="Q7">
        <f>COUNTIFS(F:F,"successful",D:D,"&gt;=20000",D:D,"&lt;=24999 ")</f>
        <v>62</v>
      </c>
      <c r="R7">
        <f>COUNTIFS(F:F,"Failed",D:D,"&gt;=20000",D:D,"&lt;=24999 ")</f>
        <v>72</v>
      </c>
      <c r="S7">
        <f>COUNTIFS(F:F,"Canceled",D:D,"&gt;=20000",D:D,"&lt;=24999 ")</f>
        <v>14</v>
      </c>
      <c r="T7">
        <f t="shared" si="0"/>
        <v>148</v>
      </c>
      <c r="U7" s="11">
        <f t="shared" si="1"/>
        <v>41.891891891891895</v>
      </c>
      <c r="V7" s="11">
        <f t="shared" si="2"/>
        <v>48.648648648648653</v>
      </c>
      <c r="W7" s="11">
        <f t="shared" si="3"/>
        <v>9.4594594594594597</v>
      </c>
    </row>
    <row r="8" spans="1:23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t="s">
        <v>8319</v>
      </c>
      <c r="P8">
        <f>COUNTIFS(D:D,"&gt;=25000", D:D,"&lt;=29999")</f>
        <v>138</v>
      </c>
      <c r="Q8">
        <f>COUNTIFS(F:F,"successful",D:D,"&gt;=25000",D:D,"&lt;=29,999 ")</f>
        <v>55</v>
      </c>
      <c r="R8">
        <f>COUNTIFS(F:F,"Failed",D:D,"&gt;=25000",D:D,"&lt;=29,999 ")</f>
        <v>64</v>
      </c>
      <c r="S8">
        <f>COUNTIFS(F:F,"Canceled",D:D,"&gt;=25000",D:D,"&lt;=29,999 ")</f>
        <v>18</v>
      </c>
      <c r="T8">
        <f t="shared" si="0"/>
        <v>137</v>
      </c>
      <c r="U8" s="11">
        <f t="shared" si="1"/>
        <v>40.145985401459853</v>
      </c>
      <c r="V8" s="11">
        <f t="shared" si="2"/>
        <v>46.715328467153284</v>
      </c>
      <c r="W8" s="11">
        <f t="shared" si="3"/>
        <v>13.138686131386862</v>
      </c>
    </row>
    <row r="9" spans="1:23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t="s">
        <v>8320</v>
      </c>
      <c r="P9">
        <f>COUNTIFS(D:D,"&gt;=30000", D:D,"&lt;=34999")</f>
        <v>84</v>
      </c>
      <c r="Q9">
        <f>COUNTIFS(F:F,"successful",D:D,"&gt;=30000",D:D,"&lt;=34,999 ")</f>
        <v>32</v>
      </c>
      <c r="R9">
        <f>COUNTIFS(F:F,"Failed",D:D,"&gt;=30000",D:D,"&lt;=34,999 ")</f>
        <v>37</v>
      </c>
      <c r="S9">
        <f>COUNTIFS(F:F,"Canceled",D:D,"&gt;=30000",D:D,"&lt;=34,999 ")</f>
        <v>13</v>
      </c>
      <c r="T9">
        <f t="shared" si="0"/>
        <v>82</v>
      </c>
      <c r="U9" s="11">
        <f t="shared" si="1"/>
        <v>39.024390243902438</v>
      </c>
      <c r="V9" s="11">
        <f t="shared" si="2"/>
        <v>45.121951219512198</v>
      </c>
      <c r="W9" s="11">
        <f t="shared" si="3"/>
        <v>15.853658536585366</v>
      </c>
    </row>
    <row r="10" spans="1:23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t="s">
        <v>8321</v>
      </c>
      <c r="P10">
        <f>COUNTIFS(D:D,"&gt;=35000",D:D,"&lt;=39999")</f>
        <v>55</v>
      </c>
      <c r="Q10">
        <f>R10</f>
        <v>22</v>
      </c>
      <c r="R10">
        <f>COUNTIFS(F:F,"Failed",D:D,"&gt;=35000",D:D,"&lt;=39,999 ")</f>
        <v>22</v>
      </c>
      <c r="S10">
        <f>COUNTIFS(F:F,"Canceled",D:D,"&gt;=35000",D:D,"&lt;=39,999 ")</f>
        <v>7</v>
      </c>
      <c r="T10">
        <f t="shared" si="0"/>
        <v>51</v>
      </c>
      <c r="U10" s="11">
        <f t="shared" si="1"/>
        <v>43.137254901960787</v>
      </c>
      <c r="V10" s="11">
        <f t="shared" si="2"/>
        <v>43.137254901960787</v>
      </c>
      <c r="W10" s="11">
        <f t="shared" si="3"/>
        <v>13.725490196078432</v>
      </c>
    </row>
    <row r="11" spans="1:23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t="s">
        <v>8322</v>
      </c>
      <c r="P11">
        <f>COUNTIFS(D:D,"&gt;=40000", D:D,"&lt;=44999")</f>
        <v>44</v>
      </c>
      <c r="Q11">
        <f>COUNTIFS(F:F,"successful",D:D,"&gt;=40000",D:D,"&lt;=44,999 ")</f>
        <v>21</v>
      </c>
      <c r="R11">
        <f>COUNTIFS(F:F,"Failed",D:D,"&gt;=40000",D:D,"&lt;=44,999 ")</f>
        <v>16</v>
      </c>
      <c r="S11">
        <f>COUNTIFS(F:F,"Canceled",D:D,"&gt;=40000",D:D,"&lt;=44,999 ")</f>
        <v>6</v>
      </c>
      <c r="T11">
        <f t="shared" si="0"/>
        <v>43</v>
      </c>
      <c r="U11" s="11">
        <f t="shared" si="1"/>
        <v>48.837209302325576</v>
      </c>
      <c r="V11" s="11">
        <f t="shared" si="2"/>
        <v>37.209302325581397</v>
      </c>
      <c r="W11" s="11">
        <f t="shared" si="3"/>
        <v>13.953488372093023</v>
      </c>
    </row>
    <row r="12" spans="1:23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t="s">
        <v>8323</v>
      </c>
      <c r="P12">
        <f>COUNTIFS(D:D,"&gt;=40000", D:D,"&lt;=49999")</f>
        <v>65</v>
      </c>
      <c r="Q12">
        <f>COUNTIFS(F:F,"successful",D:D,"&gt;=45000",D:D,"&lt;=49999 ")</f>
        <v>6</v>
      </c>
      <c r="R12">
        <f>COUNTIFS(F:F,"Failed",D:D,"&gt;=45000",D:D,"&lt;=49999 ")</f>
        <v>11</v>
      </c>
      <c r="S12">
        <f>COUNTIFS(F:F,"Canceled",D:D,"&gt;=45000",D:D,"&lt;=49999 ")</f>
        <v>4</v>
      </c>
      <c r="T12">
        <f t="shared" si="0"/>
        <v>21</v>
      </c>
      <c r="U12" s="11">
        <f t="shared" si="1"/>
        <v>28.571428571428569</v>
      </c>
      <c r="V12" s="11">
        <f t="shared" si="2"/>
        <v>52.380952380952387</v>
      </c>
      <c r="W12" s="11">
        <f t="shared" si="3"/>
        <v>19.047619047619047</v>
      </c>
    </row>
    <row r="13" spans="1:23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t="s">
        <v>8324</v>
      </c>
      <c r="P13">
        <f>COUNTIFS(D:D,"&gt;=50000")</f>
        <v>449</v>
      </c>
      <c r="Q13">
        <f>COUNTIFS(F:F,"successful",D:D,"&gt;=50,000")</f>
        <v>86</v>
      </c>
      <c r="R13">
        <f>COUNTIFS(F:F,"failed",D:D,"&gt;=50,000")</f>
        <v>258</v>
      </c>
      <c r="S13">
        <f>COUNTIFS(F:F,"Canceled",D:D,"&gt;=50,000")</f>
        <v>100</v>
      </c>
      <c r="T13">
        <f t="shared" si="0"/>
        <v>444</v>
      </c>
      <c r="U13" s="11">
        <f t="shared" si="1"/>
        <v>19.36936936936937</v>
      </c>
      <c r="V13" s="11">
        <f t="shared" si="2"/>
        <v>58.108108108108105</v>
      </c>
      <c r="W13" s="11">
        <f t="shared" si="3"/>
        <v>22.522522522522522</v>
      </c>
    </row>
    <row r="14" spans="1:23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23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23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60E4-3E7B-4BF5-9735-D999C2F58E70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 Based on Goals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enock bonyi</cp:lastModifiedBy>
  <dcterms:created xsi:type="dcterms:W3CDTF">2017-04-20T15:17:24Z</dcterms:created>
  <dcterms:modified xsi:type="dcterms:W3CDTF">2022-06-15T03:28:26Z</dcterms:modified>
</cp:coreProperties>
</file>