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kiran\OneDrive\Desktop\"/>
    </mc:Choice>
  </mc:AlternateContent>
  <xr:revisionPtr revIDLastSave="0" documentId="13_ncr:1_{A4D1B413-B2E5-4F98-863F-7073C074087C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orders" sheetId="1" r:id="rId1"/>
    <sheet name="items" sheetId="2" r:id="rId2"/>
    <sheet name="recipes" sheetId="4" r:id="rId3"/>
    <sheet name="ingredients" sheetId="3" r:id="rId4"/>
    <sheet name="inventory" sheetId="5" r:id="rId5"/>
    <sheet name="staff" sheetId="6" r:id="rId6"/>
    <sheet name="shift" sheetId="7" r:id="rId7"/>
    <sheet name="rota" sheetId="8" r:id="rId8"/>
  </sheets>
  <definedNames>
    <definedName name="_xlnm._FilterDatabase" localSheetId="0" hidden="1">orders!$A$1:$I$1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G7" i="5" s="1"/>
  <c r="H7" i="5" s="1"/>
  <c r="F19" i="5"/>
  <c r="G19" i="5" s="1"/>
  <c r="H19" i="5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2" i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" i="5"/>
  <c r="E2" i="5" s="1"/>
  <c r="F6" i="8"/>
  <c r="F7" i="8"/>
  <c r="F8" i="8"/>
  <c r="F9" i="8"/>
  <c r="F10" i="8"/>
  <c r="F12" i="8"/>
  <c r="F16" i="8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2" i="1"/>
  <c r="E3" i="7"/>
  <c r="E4" i="7"/>
  <c r="E5" i="7"/>
  <c r="E6" i="7"/>
  <c r="E7" i="7"/>
  <c r="E8" i="7"/>
  <c r="E9" i="7"/>
  <c r="E10" i="7"/>
  <c r="E11" i="7"/>
  <c r="E12" i="7"/>
  <c r="E13" i="7"/>
  <c r="E2" i="7"/>
  <c r="E3" i="8"/>
  <c r="F3" i="8" s="1"/>
  <c r="E4" i="8"/>
  <c r="F4" i="8" s="1"/>
  <c r="E5" i="8"/>
  <c r="F5" i="8" s="1"/>
  <c r="E6" i="8"/>
  <c r="E7" i="8"/>
  <c r="E8" i="8"/>
  <c r="E9" i="8"/>
  <c r="E10" i="8"/>
  <c r="E11" i="8"/>
  <c r="F11" i="8" s="1"/>
  <c r="E12" i="8"/>
  <c r="E13" i="8"/>
  <c r="F13" i="8" s="1"/>
  <c r="E14" i="8"/>
  <c r="F14" i="8" s="1"/>
  <c r="E15" i="8"/>
  <c r="F15" i="8" s="1"/>
  <c r="E16" i="8"/>
  <c r="E17" i="8"/>
  <c r="F17" i="8" s="1"/>
  <c r="E18" i="8"/>
  <c r="F18" i="8" s="1"/>
  <c r="E19" i="8"/>
  <c r="F19" i="8" s="1"/>
  <c r="E2" i="8"/>
  <c r="F2" i="8" s="1"/>
  <c r="G3" i="2"/>
  <c r="D4" i="4" s="1"/>
  <c r="E4" i="4" s="1"/>
  <c r="G4" i="2"/>
  <c r="H4" i="2" s="1"/>
  <c r="G5" i="2"/>
  <c r="D8" i="4" s="1"/>
  <c r="E8" i="4" s="1"/>
  <c r="G8" i="4" s="1"/>
  <c r="G6" i="2"/>
  <c r="H6" i="2" s="1"/>
  <c r="G7" i="2"/>
  <c r="H7" i="2" s="1"/>
  <c r="G8" i="2"/>
  <c r="H8" i="2" s="1"/>
  <c r="G9" i="2"/>
  <c r="H9" i="2" s="1"/>
  <c r="G10" i="2"/>
  <c r="D19" i="4" s="1"/>
  <c r="E19" i="4" s="1"/>
  <c r="G11" i="2"/>
  <c r="H11" i="2" s="1"/>
  <c r="G12" i="2"/>
  <c r="D25" i="4" s="1"/>
  <c r="E25" i="4" s="1"/>
  <c r="G13" i="2"/>
  <c r="D28" i="4" s="1"/>
  <c r="E28" i="4" s="1"/>
  <c r="G14" i="2"/>
  <c r="H14" i="2" s="1"/>
  <c r="G15" i="2"/>
  <c r="D37" i="4" s="1"/>
  <c r="E37" i="4" s="1"/>
  <c r="G16" i="2"/>
  <c r="H16" i="2" s="1"/>
  <c r="G17" i="2"/>
  <c r="D41" i="4" s="1"/>
  <c r="E41" i="4" s="1"/>
  <c r="G18" i="2"/>
  <c r="D45" i="4" s="1"/>
  <c r="E45" i="4" s="1"/>
  <c r="G19" i="2"/>
  <c r="D48" i="4" s="1"/>
  <c r="E48" i="4" s="1"/>
  <c r="G20" i="2"/>
  <c r="D49" i="4" s="1"/>
  <c r="E49" i="4" s="1"/>
  <c r="G21" i="2"/>
  <c r="H21" i="2" s="1"/>
  <c r="G22" i="2"/>
  <c r="D54" i="4" s="1"/>
  <c r="E54" i="4" s="1"/>
  <c r="G23" i="2"/>
  <c r="D56" i="4" s="1"/>
  <c r="E56" i="4" s="1"/>
  <c r="G24" i="2"/>
  <c r="D57" i="4" s="1"/>
  <c r="E57" i="4" s="1"/>
  <c r="G25" i="2"/>
  <c r="D60" i="4" s="1"/>
  <c r="E60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G2" i="2"/>
  <c r="D2" i="4" s="1"/>
  <c r="E2" i="4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G25" i="4" l="1"/>
  <c r="G49" i="4"/>
  <c r="G48" i="4"/>
  <c r="G60" i="4"/>
  <c r="G28" i="4"/>
  <c r="G19" i="4"/>
  <c r="G57" i="4"/>
  <c r="G54" i="4"/>
  <c r="G56" i="4"/>
  <c r="G45" i="4"/>
  <c r="G41" i="4"/>
  <c r="G37" i="4"/>
  <c r="G4" i="4"/>
  <c r="H60" i="4"/>
  <c r="H57" i="4"/>
  <c r="F12" i="5" s="1"/>
  <c r="G12" i="5" s="1"/>
  <c r="H12" i="5" s="1"/>
  <c r="I19" i="5"/>
  <c r="I7" i="5"/>
  <c r="G2" i="4"/>
  <c r="H3" i="2"/>
  <c r="H2" i="2"/>
  <c r="D6" i="4"/>
  <c r="E6" i="4" s="1"/>
  <c r="G6" i="4" s="1"/>
  <c r="D39" i="4"/>
  <c r="E39" i="4" s="1"/>
  <c r="G39" i="4" s="1"/>
  <c r="D33" i="4"/>
  <c r="E33" i="4" s="1"/>
  <c r="G33" i="4" s="1"/>
  <c r="H19" i="2"/>
  <c r="H17" i="2"/>
  <c r="H15" i="2"/>
  <c r="D43" i="4"/>
  <c r="E43" i="4" s="1"/>
  <c r="G43" i="4" s="1"/>
  <c r="H20" i="2"/>
  <c r="H18" i="2"/>
  <c r="H13" i="2"/>
  <c r="H25" i="2"/>
  <c r="H24" i="2"/>
  <c r="D52" i="4"/>
  <c r="E52" i="4" s="1"/>
  <c r="G52" i="4" s="1"/>
  <c r="H23" i="2"/>
  <c r="H22" i="2"/>
  <c r="D24" i="4"/>
  <c r="E24" i="4" s="1"/>
  <c r="G24" i="4" s="1"/>
  <c r="D18" i="4"/>
  <c r="E18" i="4" s="1"/>
  <c r="G18" i="4" s="1"/>
  <c r="I18" i="4" s="1"/>
  <c r="I9" i="2" s="1"/>
  <c r="D15" i="4"/>
  <c r="E15" i="4" s="1"/>
  <c r="G15" i="4" s="1"/>
  <c r="D13" i="4"/>
  <c r="E13" i="4" s="1"/>
  <c r="G13" i="4" s="1"/>
  <c r="H12" i="2"/>
  <c r="D11" i="4"/>
  <c r="E11" i="4" s="1"/>
  <c r="G11" i="4" s="1"/>
  <c r="H10" i="2"/>
  <c r="D7" i="4"/>
  <c r="E7" i="4" s="1"/>
  <c r="G7" i="4" s="1"/>
  <c r="D5" i="4"/>
  <c r="E5" i="4" s="1"/>
  <c r="G5" i="4" s="1"/>
  <c r="H5" i="2"/>
  <c r="D23" i="4"/>
  <c r="E23" i="4" s="1"/>
  <c r="G23" i="4" s="1"/>
  <c r="D22" i="4"/>
  <c r="E22" i="4" s="1"/>
  <c r="G22" i="4" s="1"/>
  <c r="D21" i="4"/>
  <c r="E21" i="4" s="1"/>
  <c r="G21" i="4" s="1"/>
  <c r="D17" i="4"/>
  <c r="E17" i="4" s="1"/>
  <c r="G17" i="4" s="1"/>
  <c r="D16" i="4"/>
  <c r="E16" i="4" s="1"/>
  <c r="G16" i="4" s="1"/>
  <c r="D53" i="4"/>
  <c r="E53" i="4" s="1"/>
  <c r="G53" i="4" s="1"/>
  <c r="D20" i="4"/>
  <c r="E20" i="4" s="1"/>
  <c r="G20" i="4" s="1"/>
  <c r="D50" i="4"/>
  <c r="E50" i="4" s="1"/>
  <c r="G50" i="4" s="1"/>
  <c r="D47" i="4"/>
  <c r="E47" i="4" s="1"/>
  <c r="G47" i="4" s="1"/>
  <c r="D12" i="4"/>
  <c r="E12" i="4" s="1"/>
  <c r="G12" i="4" s="1"/>
  <c r="D42" i="4"/>
  <c r="E42" i="4" s="1"/>
  <c r="G42" i="4" s="1"/>
  <c r="D10" i="4"/>
  <c r="E10" i="4" s="1"/>
  <c r="G10" i="4" s="1"/>
  <c r="D9" i="4"/>
  <c r="E9" i="4" s="1"/>
  <c r="G9" i="4" s="1"/>
  <c r="I8" i="4" s="1"/>
  <c r="I5" i="2" s="1"/>
  <c r="D51" i="4"/>
  <c r="E51" i="4" s="1"/>
  <c r="G51" i="4" s="1"/>
  <c r="D40" i="4"/>
  <c r="E40" i="4" s="1"/>
  <c r="G40" i="4" s="1"/>
  <c r="D36" i="4"/>
  <c r="E36" i="4" s="1"/>
  <c r="G36" i="4" s="1"/>
  <c r="D55" i="4"/>
  <c r="E55" i="4" s="1"/>
  <c r="G55" i="4" s="1"/>
  <c r="D35" i="4"/>
  <c r="E35" i="4" s="1"/>
  <c r="G35" i="4" s="1"/>
  <c r="D3" i="4"/>
  <c r="E3" i="4" s="1"/>
  <c r="G3" i="4" s="1"/>
  <c r="D34" i="4"/>
  <c r="E34" i="4" s="1"/>
  <c r="G34" i="4" s="1"/>
  <c r="D46" i="4"/>
  <c r="E46" i="4" s="1"/>
  <c r="G46" i="4" s="1"/>
  <c r="D14" i="4"/>
  <c r="E14" i="4" s="1"/>
  <c r="G14" i="4" s="1"/>
  <c r="D38" i="4"/>
  <c r="E38" i="4" s="1"/>
  <c r="G38" i="4" s="1"/>
  <c r="D44" i="4"/>
  <c r="E44" i="4" s="1"/>
  <c r="G44" i="4" s="1"/>
  <c r="D32" i="4"/>
  <c r="E32" i="4" s="1"/>
  <c r="G32" i="4" s="1"/>
  <c r="D31" i="4"/>
  <c r="E31" i="4" s="1"/>
  <c r="G31" i="4" s="1"/>
  <c r="D62" i="4"/>
  <c r="E62" i="4" s="1"/>
  <c r="G62" i="4" s="1"/>
  <c r="D30" i="4"/>
  <c r="E30" i="4" s="1"/>
  <c r="G30" i="4" s="1"/>
  <c r="D61" i="4"/>
  <c r="E61" i="4" s="1"/>
  <c r="G61" i="4" s="1"/>
  <c r="D29" i="4"/>
  <c r="E29" i="4" s="1"/>
  <c r="G29" i="4" s="1"/>
  <c r="D59" i="4"/>
  <c r="E59" i="4" s="1"/>
  <c r="G59" i="4" s="1"/>
  <c r="D27" i="4"/>
  <c r="E27" i="4" s="1"/>
  <c r="G27" i="4" s="1"/>
  <c r="D58" i="4"/>
  <c r="E58" i="4" s="1"/>
  <c r="G58" i="4" s="1"/>
  <c r="D26" i="4"/>
  <c r="E26" i="4" s="1"/>
  <c r="G26" i="4" s="1"/>
  <c r="I9" i="4" l="1"/>
  <c r="I49" i="4"/>
  <c r="I20" i="2" s="1"/>
  <c r="J20" i="2" s="1"/>
  <c r="I50" i="4"/>
  <c r="I52" i="4"/>
  <c r="I51" i="4"/>
  <c r="I14" i="4"/>
  <c r="I12" i="4"/>
  <c r="I7" i="2" s="1"/>
  <c r="J7" i="2" s="1"/>
  <c r="I13" i="4"/>
  <c r="I39" i="4"/>
  <c r="I16" i="2" s="1"/>
  <c r="J16" i="2" s="1"/>
  <c r="I40" i="4"/>
  <c r="I6" i="4"/>
  <c r="I7" i="4"/>
  <c r="I54" i="4"/>
  <c r="I53" i="4"/>
  <c r="I41" i="4"/>
  <c r="I42" i="4"/>
  <c r="I47" i="4"/>
  <c r="I46" i="4"/>
  <c r="I48" i="4"/>
  <c r="I35" i="4"/>
  <c r="I36" i="4"/>
  <c r="I37" i="4"/>
  <c r="I38" i="4"/>
  <c r="I25" i="4"/>
  <c r="I12" i="2" s="1"/>
  <c r="I26" i="4"/>
  <c r="I27" i="4"/>
  <c r="I55" i="4"/>
  <c r="I56" i="4"/>
  <c r="I43" i="4"/>
  <c r="I45" i="4"/>
  <c r="I44" i="4"/>
  <c r="I10" i="4"/>
  <c r="I6" i="2" s="1"/>
  <c r="J6" i="2" s="1"/>
  <c r="I11" i="4"/>
  <c r="I3" i="4"/>
  <c r="I2" i="4"/>
  <c r="I2" i="2" s="1"/>
  <c r="J2" i="2" s="1"/>
  <c r="I22" i="4"/>
  <c r="I23" i="4"/>
  <c r="I24" i="4"/>
  <c r="I4" i="4"/>
  <c r="I3" i="2" s="1"/>
  <c r="I5" i="4"/>
  <c r="I34" i="4"/>
  <c r="I33" i="4"/>
  <c r="I31" i="4"/>
  <c r="I32" i="4"/>
  <c r="I57" i="4"/>
  <c r="I58" i="4"/>
  <c r="I59" i="4"/>
  <c r="I16" i="4"/>
  <c r="I15" i="4"/>
  <c r="I8" i="2" s="1"/>
  <c r="I17" i="4"/>
  <c r="I21" i="4"/>
  <c r="I19" i="4"/>
  <c r="I20" i="4"/>
  <c r="I28" i="4"/>
  <c r="I29" i="4"/>
  <c r="I30" i="4"/>
  <c r="I60" i="4"/>
  <c r="I62" i="4"/>
  <c r="I61" i="4"/>
  <c r="J12" i="2"/>
  <c r="J8" i="2"/>
  <c r="J5" i="2"/>
  <c r="J3" i="2"/>
  <c r="J9" i="2"/>
  <c r="I12" i="5"/>
  <c r="H51" i="4"/>
  <c r="H10" i="4"/>
  <c r="H43" i="4"/>
  <c r="H12" i="4"/>
  <c r="H15" i="4"/>
  <c r="H2" i="4"/>
  <c r="F2" i="5" s="1"/>
  <c r="G2" i="5" s="1"/>
  <c r="H46" i="4"/>
  <c r="H22" i="4"/>
  <c r="H25" i="4"/>
  <c r="H28" i="4"/>
  <c r="H59" i="4"/>
  <c r="F4" i="5" s="1"/>
  <c r="G4" i="5" s="1"/>
  <c r="H61" i="4"/>
  <c r="F17" i="5" s="1"/>
  <c r="G17" i="5" s="1"/>
  <c r="H37" i="4"/>
  <c r="H33" i="4"/>
  <c r="F14" i="5" s="1"/>
  <c r="G14" i="5" s="1"/>
  <c r="H52" i="4"/>
  <c r="H54" i="4"/>
  <c r="H56" i="4"/>
  <c r="H50" i="4"/>
  <c r="F11" i="5" s="1"/>
  <c r="G11" i="5" s="1"/>
  <c r="H53" i="4"/>
  <c r="F15" i="5" s="1"/>
  <c r="G15" i="5" s="1"/>
  <c r="H55" i="4"/>
  <c r="H45" i="4"/>
  <c r="H48" i="4"/>
  <c r="H21" i="4"/>
  <c r="F8" i="5" s="1"/>
  <c r="G8" i="5" s="1"/>
  <c r="H24" i="4"/>
  <c r="H58" i="4"/>
  <c r="F16" i="5" s="1"/>
  <c r="G16" i="5" s="1"/>
  <c r="H30" i="4"/>
  <c r="H27" i="4"/>
  <c r="F9" i="5" s="1"/>
  <c r="G9" i="5" s="1"/>
  <c r="H62" i="4"/>
  <c r="F5" i="5" s="1"/>
  <c r="G5" i="5" s="1"/>
  <c r="H36" i="4"/>
  <c r="H32" i="4"/>
  <c r="F13" i="5" s="1"/>
  <c r="G13" i="5" s="1"/>
  <c r="H14" i="4"/>
  <c r="F10" i="5" s="1"/>
  <c r="G10" i="5" s="1"/>
  <c r="H17" i="4"/>
  <c r="H39" i="4"/>
  <c r="H8" i="4"/>
  <c r="H38" i="4"/>
  <c r="H34" i="4"/>
  <c r="F6" i="5" s="1"/>
  <c r="G6" i="5" s="1"/>
  <c r="H41" i="4"/>
  <c r="H3" i="4"/>
  <c r="F3" i="5" s="1"/>
  <c r="G3" i="5" s="1"/>
  <c r="H35" i="4"/>
  <c r="H5" i="4"/>
  <c r="H40" i="4"/>
  <c r="H9" i="4"/>
  <c r="H11" i="4"/>
  <c r="H16" i="4"/>
  <c r="H42" i="4"/>
  <c r="H13" i="4"/>
  <c r="H47" i="4"/>
  <c r="H29" i="4"/>
  <c r="H44" i="4"/>
  <c r="H7" i="4"/>
  <c r="H20" i="4"/>
  <c r="H23" i="4"/>
  <c r="H26" i="4"/>
  <c r="H31" i="4"/>
  <c r="H4" i="4"/>
  <c r="H19" i="4"/>
  <c r="H18" i="4"/>
  <c r="H6" i="4"/>
  <c r="H49" i="4"/>
  <c r="F18" i="5" s="1"/>
  <c r="G18" i="5" s="1"/>
  <c r="I18" i="2" l="1"/>
  <c r="J18" i="2" s="1"/>
  <c r="I13" i="2"/>
  <c r="J13" i="2" s="1"/>
  <c r="I10" i="2"/>
  <c r="J10" i="2" s="1"/>
  <c r="I15" i="2"/>
  <c r="J15" i="2" s="1"/>
  <c r="I22" i="2"/>
  <c r="J22" i="2" s="1"/>
  <c r="I24" i="2"/>
  <c r="J24" i="2" s="1"/>
  <c r="I4" i="2"/>
  <c r="J4" i="2" s="1"/>
  <c r="I17" i="2"/>
  <c r="J17" i="2" s="1"/>
  <c r="I14" i="2"/>
  <c r="J14" i="2" s="1"/>
  <c r="I19" i="2"/>
  <c r="J19" i="2" s="1"/>
  <c r="I21" i="2"/>
  <c r="J21" i="2" s="1"/>
  <c r="I11" i="2"/>
  <c r="J11" i="2" s="1"/>
  <c r="I23" i="2"/>
  <c r="J23" i="2" s="1"/>
  <c r="I25" i="2"/>
  <c r="J25" i="2" s="1"/>
  <c r="H6" i="5"/>
  <c r="I6" i="5"/>
  <c r="H17" i="5"/>
  <c r="I17" i="5"/>
  <c r="I2" i="5"/>
  <c r="H2" i="5"/>
  <c r="H11" i="5"/>
  <c r="I11" i="5"/>
  <c r="H14" i="5"/>
  <c r="I14" i="5"/>
  <c r="H13" i="5"/>
  <c r="I13" i="5"/>
  <c r="H8" i="5"/>
  <c r="I8" i="5"/>
  <c r="H4" i="5"/>
  <c r="I4" i="5"/>
  <c r="H15" i="5"/>
  <c r="I15" i="5"/>
  <c r="H5" i="5"/>
  <c r="I5" i="5"/>
  <c r="H3" i="5"/>
  <c r="I3" i="5"/>
  <c r="H10" i="5"/>
  <c r="I10" i="5"/>
  <c r="H18" i="5"/>
  <c r="I18" i="5"/>
  <c r="H9" i="5"/>
  <c r="I9" i="5"/>
  <c r="H16" i="5"/>
  <c r="I16" i="5"/>
</calcChain>
</file>

<file path=xl/sharedStrings.xml><?xml version="1.0" encoding="utf-8"?>
<sst xmlns="http://schemas.openxmlformats.org/spreadsheetml/2006/main" count="2977" uniqueCount="767">
  <si>
    <t>order_id</t>
  </si>
  <si>
    <t>item_id</t>
  </si>
  <si>
    <t>quantity</t>
  </si>
  <si>
    <t>cust_name</t>
  </si>
  <si>
    <t>in_or_out</t>
  </si>
  <si>
    <t>ORD001</t>
  </si>
  <si>
    <t>It008</t>
  </si>
  <si>
    <t>Alex</t>
  </si>
  <si>
    <t>out</t>
  </si>
  <si>
    <t>ORD002</t>
  </si>
  <si>
    <t>It014</t>
  </si>
  <si>
    <t>Jordan</t>
  </si>
  <si>
    <t>in</t>
  </si>
  <si>
    <t>ORD003</t>
  </si>
  <si>
    <t>Taylor</t>
  </si>
  <si>
    <t>ORD004</t>
  </si>
  <si>
    <t>It019</t>
  </si>
  <si>
    <t>Casey</t>
  </si>
  <si>
    <t>ORD005</t>
  </si>
  <si>
    <t>It024</t>
  </si>
  <si>
    <t>Jamie</t>
  </si>
  <si>
    <t>ORD006</t>
  </si>
  <si>
    <t>It001</t>
  </si>
  <si>
    <t>Morgan</t>
  </si>
  <si>
    <t>It016</t>
  </si>
  <si>
    <t>ORD007</t>
  </si>
  <si>
    <t>It005</t>
  </si>
  <si>
    <t>Riley</t>
  </si>
  <si>
    <t>It020</t>
  </si>
  <si>
    <t>ORD008</t>
  </si>
  <si>
    <t>It006</t>
  </si>
  <si>
    <t>Cameron</t>
  </si>
  <si>
    <t>It018</t>
  </si>
  <si>
    <t>ORD009</t>
  </si>
  <si>
    <t>It023</t>
  </si>
  <si>
    <t>Quinn</t>
  </si>
  <si>
    <t>It011</t>
  </si>
  <si>
    <t>ORD010</t>
  </si>
  <si>
    <t>Peyton</t>
  </si>
  <si>
    <t>ORD011</t>
  </si>
  <si>
    <t>It003</t>
  </si>
  <si>
    <t>Brooke</t>
  </si>
  <si>
    <t>ORD012</t>
  </si>
  <si>
    <t>It007</t>
  </si>
  <si>
    <t>Blake</t>
  </si>
  <si>
    <t>ORD013</t>
  </si>
  <si>
    <t>It009</t>
  </si>
  <si>
    <t>Charlie</t>
  </si>
  <si>
    <t>It021</t>
  </si>
  <si>
    <t>ORD014</t>
  </si>
  <si>
    <t>It012</t>
  </si>
  <si>
    <t>Dakota</t>
  </si>
  <si>
    <t>It022</t>
  </si>
  <si>
    <t>ORD015</t>
  </si>
  <si>
    <t>It004</t>
  </si>
  <si>
    <t>Emerson</t>
  </si>
  <si>
    <t>ORD016</t>
  </si>
  <si>
    <t>It002</t>
  </si>
  <si>
    <t>Finley</t>
  </si>
  <si>
    <t>ORD017</t>
  </si>
  <si>
    <t>Harper</t>
  </si>
  <si>
    <t>ORD018</t>
  </si>
  <si>
    <t>ORD019</t>
  </si>
  <si>
    <t>Kendall</t>
  </si>
  <si>
    <t>ORD020</t>
  </si>
  <si>
    <t>It017</t>
  </si>
  <si>
    <t>Logan</t>
  </si>
  <si>
    <t>ORD021</t>
  </si>
  <si>
    <t>ORD022</t>
  </si>
  <si>
    <t>Parker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</si>
  <si>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</si>
  <si>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</si>
  <si>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</si>
  <si>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</si>
  <si>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</si>
  <si>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</si>
  <si>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</si>
  <si>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</si>
  <si>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</si>
  <si>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</si>
  <si>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</si>
  <si>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</si>
  <si>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</si>
  <si>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</si>
  <si>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</si>
  <si>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</si>
  <si>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It015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</si>
  <si>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</si>
  <si>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</si>
  <si>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</si>
  <si>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</si>
  <si>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</si>
  <si>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</si>
  <si>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</si>
  <si>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</si>
  <si>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</si>
  <si>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</si>
  <si>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</si>
  <si>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</si>
  <si>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</si>
  <si>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</si>
  <si>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</si>
  <si>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Avery</t>
  </si>
  <si>
    <t>ORD054</t>
  </si>
  <si>
    <t>ORD055</t>
  </si>
  <si>
    <t>ORD056</t>
  </si>
  <si>
    <t>ORD057</t>
  </si>
  <si>
    <t>It013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</si>
  <si>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</si>
  <si>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</si>
  <si>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</si>
  <si>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</si>
  <si>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</si>
  <si>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</si>
  <si>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</si>
  <si>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</si>
  <si>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</si>
  <si>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</si>
  <si>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</si>
  <si>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</si>
  <si>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It010</t>
  </si>
  <si>
    <t>ORD070</t>
  </si>
  <si>
    <t>ORD078</t>
  </si>
  <si>
    <t>ORD079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</si>
  <si>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</si>
  <si>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</si>
  <si>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</si>
  <si>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</si>
  <si>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</si>
  <si>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</si>
  <si>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</si>
  <si>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</si>
  <si>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ORD088</t>
  </si>
  <si>
    <t>ORD089</t>
  </si>
  <si>
    <t>Sam</t>
  </si>
  <si>
    <t>ORD090</t>
  </si>
  <si>
    <t>Anna</t>
  </si>
  <si>
    <t>ORD091</t>
  </si>
  <si>
    <t>Chris</t>
  </si>
  <si>
    <t>ORD092</t>
  </si>
  <si>
    <t>Pat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</si>
  <si>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</si>
  <si>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</si>
  <si>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</si>
  <si>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</si>
  <si>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</si>
  <si>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</si>
  <si>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</si>
  <si>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</si>
  <si>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ORD101</t>
  </si>
  <si>
    <t>ORD102</t>
  </si>
  <si>
    <t>ORD103</t>
  </si>
  <si>
    <t>ORD104</t>
  </si>
  <si>
    <t>ORD105</t>
  </si>
  <si>
    <t>ORD106</t>
  </si>
  <si>
    <t>ORD107</t>
  </si>
  <si>
    <t>ORD108</t>
  </si>
  <si>
    <t>ORD109</t>
  </si>
  <si>
    <t>ORD110</t>
  </si>
  <si>
    <t>ORD112</t>
  </si>
  <si>
    <t>ORD113</t>
  </si>
  <si>
    <t>ORD114</t>
  </si>
  <si>
    <t>ORD115</t>
  </si>
  <si>
    <t>ORD116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</si>
  <si>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</si>
  <si>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</si>
  <si>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</si>
  <si>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</si>
  <si>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</si>
  <si>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</si>
  <si>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</si>
  <si>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</si>
  <si>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ORD125</t>
  </si>
  <si>
    <t>ORD126</t>
  </si>
  <si>
    <t>ORD127</t>
  </si>
  <si>
    <t>ORD128</t>
  </si>
  <si>
    <t>ORD129</t>
  </si>
  <si>
    <t>ORD130</t>
  </si>
  <si>
    <t>ORD131</t>
  </si>
  <si>
    <t>ORD132</t>
  </si>
  <si>
    <t>ORD133</t>
  </si>
  <si>
    <t>ORD134</t>
  </si>
  <si>
    <t>ORD135</t>
  </si>
  <si>
    <t>ORD136</t>
  </si>
  <si>
    <t>ORD137</t>
  </si>
  <si>
    <t>ORD138</t>
  </si>
  <si>
    <t>ORD139</t>
  </si>
  <si>
    <t>ORD140</t>
  </si>
  <si>
    <t>ORD141</t>
  </si>
  <si>
    <t>ORD142</t>
  </si>
  <si>
    <t>ORD143</t>
  </si>
  <si>
    <t>ORD145</t>
  </si>
  <si>
    <t>ORD146</t>
  </si>
  <si>
    <t>ORD147</t>
  </si>
  <si>
    <t>ORD148</t>
  </si>
  <si>
    <t>ORD149</t>
  </si>
  <si>
    <t>ORD150</t>
  </si>
  <si>
    <t>ORD151</t>
  </si>
  <si>
    <t>ORD152</t>
  </si>
  <si>
    <t>ORD153</t>
  </si>
  <si>
    <t>ORD154</t>
  </si>
  <si>
    <t>ORD155</t>
  </si>
  <si>
    <t>ORD156</t>
  </si>
  <si>
    <t>ORD157</t>
  </si>
  <si>
    <t>ORD158</t>
  </si>
  <si>
    <t>ORD159</t>
  </si>
  <si>
    <t>Elvis</t>
  </si>
  <si>
    <t>ORD160</t>
  </si>
  <si>
    <t>ORD161</t>
  </si>
  <si>
    <t>ORD162</t>
  </si>
  <si>
    <t>ORD163</t>
  </si>
  <si>
    <t>ORD164</t>
  </si>
  <si>
    <t>ORD165</t>
  </si>
  <si>
    <t>ORD166</t>
  </si>
  <si>
    <t>ORD167</t>
  </si>
  <si>
    <t>ORD168</t>
  </si>
  <si>
    <t>ORD169</t>
  </si>
  <si>
    <t>ORD170</t>
  </si>
  <si>
    <t>ORD171</t>
  </si>
  <si>
    <t>ORD172</t>
  </si>
  <si>
    <t>ORD173</t>
  </si>
  <si>
    <t>ORD174</t>
  </si>
  <si>
    <t>ORD176</t>
  </si>
  <si>
    <t>ORD177</t>
  </si>
  <si>
    <t>ORD178</t>
  </si>
  <si>
    <t>ORD179</t>
  </si>
  <si>
    <t>ORD180</t>
  </si>
  <si>
    <t>ORD181</t>
  </si>
  <si>
    <t>ORD182</t>
  </si>
  <si>
    <t>ORD183</t>
  </si>
  <si>
    <t>ORD184</t>
  </si>
  <si>
    <t>ORD185</t>
  </si>
  <si>
    <t>ORD187</t>
  </si>
  <si>
    <t>ORD188</t>
  </si>
  <si>
    <t>ORD189</t>
  </si>
  <si>
    <t>ORD190</t>
  </si>
  <si>
    <t>ORD191</t>
  </si>
  <si>
    <t>ORD192</t>
  </si>
  <si>
    <t>ORD193</t>
  </si>
  <si>
    <t>ORD194</t>
  </si>
  <si>
    <t>ORD195</t>
  </si>
  <si>
    <t>ORD196</t>
  </si>
  <si>
    <t>ORD197</t>
  </si>
  <si>
    <t>ORD198</t>
  </si>
  <si>
    <t>ORD199</t>
  </si>
  <si>
    <t>ORD200</t>
  </si>
  <si>
    <t>ORD201</t>
  </si>
  <si>
    <t>ORD202</t>
  </si>
  <si>
    <t>ORD203</t>
  </si>
  <si>
    <t>ORD204</t>
  </si>
  <si>
    <t>ORD205</t>
  </si>
  <si>
    <t>ORD206</t>
  </si>
  <si>
    <t>ORD207</t>
  </si>
  <si>
    <t>ORD208</t>
  </si>
  <si>
    <t>ORD209</t>
  </si>
  <si>
    <t>ORD211</t>
  </si>
  <si>
    <t>ORD212</t>
  </si>
  <si>
    <t>ORD214</t>
  </si>
  <si>
    <t>ORD215</t>
  </si>
  <si>
    <t>ORD216</t>
  </si>
  <si>
    <t>ORD217</t>
  </si>
  <si>
    <t>ORD218</t>
  </si>
  <si>
    <t>ORD219</t>
  </si>
  <si>
    <t>ORD220</t>
  </si>
  <si>
    <t>ORD221</t>
  </si>
  <si>
    <t>ORD222</t>
  </si>
  <si>
    <t>ORD223</t>
  </si>
  <si>
    <t>ORD224</t>
  </si>
  <si>
    <t>Bob</t>
  </si>
  <si>
    <t>ORD225</t>
  </si>
  <si>
    <t>Carol</t>
  </si>
  <si>
    <t>ORD227</t>
  </si>
  <si>
    <t>Eve</t>
  </si>
  <si>
    <t>ORD228</t>
  </si>
  <si>
    <t>Frank</t>
  </si>
  <si>
    <t>ORD229</t>
  </si>
  <si>
    <t>Grace</t>
  </si>
  <si>
    <t>ORD230</t>
  </si>
  <si>
    <t>Helen</t>
  </si>
  <si>
    <t>ORD231</t>
  </si>
  <si>
    <t>Ian</t>
  </si>
  <si>
    <t>ORD232</t>
  </si>
  <si>
    <t>Jenny</t>
  </si>
  <si>
    <t>ORD233</t>
  </si>
  <si>
    <t>Kyle</t>
  </si>
  <si>
    <t>ORD234</t>
  </si>
  <si>
    <t>Laura</t>
  </si>
  <si>
    <t>Mike</t>
  </si>
  <si>
    <t>ORD236</t>
  </si>
  <si>
    <t>Nina</t>
  </si>
  <si>
    <t>ORD237</t>
  </si>
  <si>
    <t>Oscar</t>
  </si>
  <si>
    <t>ORD238</t>
  </si>
  <si>
    <t>Paula</t>
  </si>
  <si>
    <t>ORD239</t>
  </si>
  <si>
    <t>ORD240</t>
  </si>
  <si>
    <t>Rachel</t>
  </si>
  <si>
    <t>ORD241</t>
  </si>
  <si>
    <t>Steve</t>
  </si>
  <si>
    <t>ORD242</t>
  </si>
  <si>
    <t>Tina</t>
  </si>
  <si>
    <t>ORD243</t>
  </si>
  <si>
    <t>Umar</t>
  </si>
  <si>
    <t>ORD244</t>
  </si>
  <si>
    <t>Victor</t>
  </si>
  <si>
    <t>ORD245</t>
  </si>
  <si>
    <t>Wendy</t>
  </si>
  <si>
    <t>ORD246</t>
  </si>
  <si>
    <t>Alice</t>
  </si>
  <si>
    <t>ORD247</t>
  </si>
  <si>
    <t>ORD248</t>
  </si>
  <si>
    <t>ORD249</t>
  </si>
  <si>
    <t>Dana</t>
  </si>
  <si>
    <t>ORD250</t>
  </si>
  <si>
    <t>Evan</t>
  </si>
  <si>
    <t>ORD251</t>
  </si>
  <si>
    <t>Fiona</t>
  </si>
  <si>
    <t>ORD252</t>
  </si>
  <si>
    <t>George</t>
  </si>
  <si>
    <t>ORD253</t>
  </si>
  <si>
    <t>Hannah</t>
  </si>
  <si>
    <t>ORD254</t>
  </si>
  <si>
    <t>ORD255</t>
  </si>
  <si>
    <t>Jake</t>
  </si>
  <si>
    <t>ORD256</t>
  </si>
  <si>
    <t>Karen</t>
  </si>
  <si>
    <t>ORD257</t>
  </si>
  <si>
    <t>Leo</t>
  </si>
  <si>
    <t>ORD258</t>
  </si>
  <si>
    <t>Mia</t>
  </si>
  <si>
    <t>ORD259</t>
  </si>
  <si>
    <t>Noah</t>
  </si>
  <si>
    <t>ORD260</t>
  </si>
  <si>
    <t>Olivia</t>
  </si>
  <si>
    <t>ORD261</t>
  </si>
  <si>
    <t>Paul</t>
  </si>
  <si>
    <t>ORD262</t>
  </si>
  <si>
    <t>ORD263</t>
  </si>
  <si>
    <t>ORD264</t>
  </si>
  <si>
    <t>ORD265</t>
  </si>
  <si>
    <t>ORD266</t>
  </si>
  <si>
    <t>ORD267</t>
  </si>
  <si>
    <t>ORD268</t>
  </si>
  <si>
    <t>ORD269</t>
  </si>
  <si>
    <t>Xavier</t>
  </si>
  <si>
    <t>ORD270</t>
  </si>
  <si>
    <t>Yara</t>
  </si>
  <si>
    <t>ORD271</t>
  </si>
  <si>
    <t>Zoe</t>
  </si>
  <si>
    <t>ORD272</t>
  </si>
  <si>
    <t>Amy</t>
  </si>
  <si>
    <t>ORD273</t>
  </si>
  <si>
    <t>Brad</t>
  </si>
  <si>
    <t>ORD274</t>
  </si>
  <si>
    <t>Cindy</t>
  </si>
  <si>
    <t>ORD275</t>
  </si>
  <si>
    <t>Derek</t>
  </si>
  <si>
    <t>ORD276</t>
  </si>
  <si>
    <t>Eliza</t>
  </si>
  <si>
    <t>ORD277</t>
  </si>
  <si>
    <t>ORD278</t>
  </si>
  <si>
    <t>Gigi</t>
  </si>
  <si>
    <t>ORD280</t>
  </si>
  <si>
    <t>Ivy</t>
  </si>
  <si>
    <t>ORD281</t>
  </si>
  <si>
    <t>ORD282</t>
  </si>
  <si>
    <t>Kara</t>
  </si>
  <si>
    <t>ORD283</t>
  </si>
  <si>
    <t>Liam</t>
  </si>
  <si>
    <t>ORD284</t>
  </si>
  <si>
    <t>ORD285</t>
  </si>
  <si>
    <t>Noel</t>
  </si>
  <si>
    <t>ORD286</t>
  </si>
  <si>
    <t>Ophelia</t>
  </si>
  <si>
    <t>ORD287</t>
  </si>
  <si>
    <t>Pablo</t>
  </si>
  <si>
    <t>ORD288</t>
  </si>
  <si>
    <t>ORD289</t>
  </si>
  <si>
    <t>Rita</t>
  </si>
  <si>
    <t>ORD290</t>
  </si>
  <si>
    <t>Sarah</t>
  </si>
  <si>
    <t>ORD291</t>
  </si>
  <si>
    <t>ORD292</t>
  </si>
  <si>
    <t>Lucy</t>
  </si>
  <si>
    <t>ORD293</t>
  </si>
  <si>
    <t>Tony</t>
  </si>
  <si>
    <t>ORD294</t>
  </si>
  <si>
    <t>ORD295</t>
  </si>
  <si>
    <t>Greg</t>
  </si>
  <si>
    <t>ORD296</t>
  </si>
  <si>
    <t>ORD297</t>
  </si>
  <si>
    <t>Ivan</t>
  </si>
  <si>
    <t>ORD298</t>
  </si>
  <si>
    <t>Julia</t>
  </si>
  <si>
    <t>ORD299</t>
  </si>
  <si>
    <t>Karl</t>
  </si>
  <si>
    <t>ORD300</t>
  </si>
  <si>
    <t>Leah</t>
  </si>
  <si>
    <t>ORD301</t>
  </si>
  <si>
    <t>Max</t>
  </si>
  <si>
    <t>ORD302</t>
  </si>
  <si>
    <t>Nora</t>
  </si>
  <si>
    <t>ORD303</t>
  </si>
  <si>
    <t>ORD304</t>
  </si>
  <si>
    <t>ORD305</t>
  </si>
  <si>
    <t>ORD306</t>
  </si>
  <si>
    <t>ORD307</t>
  </si>
  <si>
    <t>ORD308</t>
  </si>
  <si>
    <t>ORD309</t>
  </si>
  <si>
    <t>Uma</t>
  </si>
  <si>
    <t>ORD310</t>
  </si>
  <si>
    <t>ORD311</t>
  </si>
  <si>
    <t>ORD314</t>
  </si>
  <si>
    <t>Zack</t>
  </si>
  <si>
    <t>ORD315</t>
  </si>
  <si>
    <t>ORD316</t>
  </si>
  <si>
    <t>Ben</t>
  </si>
  <si>
    <t>ORD317</t>
  </si>
  <si>
    <t>Carla</t>
  </si>
  <si>
    <t>ORD318</t>
  </si>
  <si>
    <t>David</t>
  </si>
  <si>
    <t>ORD319</t>
  </si>
  <si>
    <t>Elena</t>
  </si>
  <si>
    <t>ORD320</t>
  </si>
  <si>
    <t>ORD321</t>
  </si>
  <si>
    <t>Gina</t>
  </si>
  <si>
    <t>ORD322</t>
  </si>
  <si>
    <t>Harry</t>
  </si>
  <si>
    <t>ORD323</t>
  </si>
  <si>
    <t>Iris</t>
  </si>
  <si>
    <t>ORD324</t>
  </si>
  <si>
    <t>Jack</t>
  </si>
  <si>
    <t>ORD325</t>
  </si>
  <si>
    <t>Kiera</t>
  </si>
  <si>
    <t>ORD326</t>
  </si>
  <si>
    <t>Luke</t>
  </si>
  <si>
    <t>ORD327</t>
  </si>
  <si>
    <t>ORD328</t>
  </si>
  <si>
    <t>Nia</t>
  </si>
  <si>
    <t>ORD329</t>
  </si>
  <si>
    <t>ORD330</t>
  </si>
  <si>
    <t>Priya</t>
  </si>
  <si>
    <t>ORD331</t>
  </si>
  <si>
    <t>ORD332</t>
  </si>
  <si>
    <t>Ravi</t>
  </si>
  <si>
    <t>ORD333</t>
  </si>
  <si>
    <t>ORD334</t>
  </si>
  <si>
    <t>Tim</t>
  </si>
  <si>
    <t>ORD335</t>
  </si>
  <si>
    <t>ORD336</t>
  </si>
  <si>
    <t>Vicky</t>
  </si>
  <si>
    <t>ORD337</t>
  </si>
  <si>
    <t>ORD338</t>
  </si>
  <si>
    <t>Xian</t>
  </si>
  <si>
    <t>ORD339</t>
  </si>
  <si>
    <t>ORD340</t>
  </si>
  <si>
    <t>ORD341</t>
  </si>
  <si>
    <t>Amelia</t>
  </si>
  <si>
    <t>ORD342</t>
  </si>
  <si>
    <t>ORD343</t>
  </si>
  <si>
    <t>ORD344</t>
  </si>
  <si>
    <t>ORD346</t>
  </si>
  <si>
    <t>Faisal</t>
  </si>
  <si>
    <t>ORD347</t>
  </si>
  <si>
    <t>Georgia</t>
  </si>
  <si>
    <t>ORD348</t>
  </si>
  <si>
    <t>Haris</t>
  </si>
  <si>
    <t>ORD349</t>
  </si>
  <si>
    <t>Ida</t>
  </si>
  <si>
    <t>ORD351</t>
  </si>
  <si>
    <t>Kurt</t>
  </si>
  <si>
    <t>ORD352</t>
  </si>
  <si>
    <t>Lana</t>
  </si>
  <si>
    <t>ORD353</t>
  </si>
  <si>
    <t>Moe</t>
  </si>
  <si>
    <t>ORD354</t>
  </si>
  <si>
    <t>ORD355</t>
  </si>
  <si>
    <t>Jenna</t>
  </si>
  <si>
    <t>ORD356</t>
  </si>
  <si>
    <t>Keith</t>
  </si>
  <si>
    <t>ORD357</t>
  </si>
  <si>
    <t>Lila</t>
  </si>
  <si>
    <t>ORD358</t>
  </si>
  <si>
    <t>Mason</t>
  </si>
  <si>
    <t>ORD359</t>
  </si>
  <si>
    <t>ORD360</t>
  </si>
  <si>
    <t>Susie</t>
  </si>
  <si>
    <t>ORD361</t>
  </si>
  <si>
    <t>Tom</t>
  </si>
  <si>
    <t>ORD362</t>
  </si>
  <si>
    <t>Ulla</t>
  </si>
  <si>
    <t>ORD363</t>
  </si>
  <si>
    <t>ORD364</t>
  </si>
  <si>
    <t>ORD365</t>
  </si>
  <si>
    <t>ORD366</t>
  </si>
  <si>
    <t>ORD367</t>
  </si>
  <si>
    <t>ORD368</t>
  </si>
  <si>
    <t>ORD369</t>
  </si>
  <si>
    <t>ORD370</t>
  </si>
  <si>
    <t>Cara</t>
  </si>
  <si>
    <t>ORD371</t>
  </si>
  <si>
    <t>Dan</t>
  </si>
  <si>
    <t>ORD372</t>
  </si>
  <si>
    <t>ORD373</t>
  </si>
  <si>
    <t>Finn</t>
  </si>
  <si>
    <t>ORD374</t>
  </si>
  <si>
    <t>Gia</t>
  </si>
  <si>
    <t>ORD375</t>
  </si>
  <si>
    <t>Hal</t>
  </si>
  <si>
    <t>ORD377</t>
  </si>
  <si>
    <t>Jed</t>
  </si>
  <si>
    <t>ORD378</t>
  </si>
  <si>
    <t>Kip</t>
  </si>
  <si>
    <t>ORD380</t>
  </si>
  <si>
    <t>ORD381</t>
  </si>
  <si>
    <t>ORD382</t>
  </si>
  <si>
    <t>Oli</t>
  </si>
  <si>
    <t>ORD383</t>
  </si>
  <si>
    <t>Pam</t>
  </si>
  <si>
    <t>ORD384</t>
  </si>
  <si>
    <t>Quin</t>
  </si>
  <si>
    <t>ORD385</t>
  </si>
  <si>
    <t>Rae</t>
  </si>
  <si>
    <t>ORD386</t>
  </si>
  <si>
    <t>ORD387</t>
  </si>
  <si>
    <t>Ty</t>
  </si>
  <si>
    <t>ORD388</t>
  </si>
  <si>
    <t>ORD389</t>
  </si>
  <si>
    <t>Val</t>
  </si>
  <si>
    <t>ORD390</t>
  </si>
  <si>
    <t>Wes</t>
  </si>
  <si>
    <t>ORD391</t>
  </si>
  <si>
    <t>Xi</t>
  </si>
  <si>
    <t>ORD392</t>
  </si>
  <si>
    <t>Yol</t>
  </si>
  <si>
    <t>ORD393</t>
  </si>
  <si>
    <t>Zed</t>
  </si>
  <si>
    <t>ORD394</t>
  </si>
  <si>
    <t>ORD395</t>
  </si>
  <si>
    <t>ORD396</t>
  </si>
  <si>
    <t>ORD397</t>
  </si>
  <si>
    <t>Charles</t>
  </si>
  <si>
    <t>ORD398</t>
  </si>
  <si>
    <t>ORD399</t>
  </si>
  <si>
    <t>ORD400</t>
  </si>
  <si>
    <t>ORD401</t>
  </si>
  <si>
    <t>ORD402</t>
  </si>
  <si>
    <t>Heidi</t>
  </si>
  <si>
    <t>ORD403</t>
  </si>
  <si>
    <t>ORD404</t>
  </si>
  <si>
    <t>ORD405</t>
  </si>
  <si>
    <t>ORD406</t>
  </si>
  <si>
    <t>ORD407</t>
  </si>
  <si>
    <t>ORD408</t>
  </si>
  <si>
    <t>ORD409</t>
  </si>
  <si>
    <t>ORD410</t>
  </si>
  <si>
    <t>Pete</t>
  </si>
  <si>
    <t>ORD411</t>
  </si>
  <si>
    <t>ORD412</t>
  </si>
  <si>
    <t>ORD413</t>
  </si>
  <si>
    <t>ORD414</t>
  </si>
  <si>
    <t>ORD415</t>
  </si>
  <si>
    <t>ORD416</t>
  </si>
  <si>
    <t>Vivian</t>
  </si>
  <si>
    <t>ORD417</t>
  </si>
  <si>
    <t>ORD418</t>
  </si>
  <si>
    <t>ORD419</t>
  </si>
  <si>
    <t>Yolanda</t>
  </si>
  <si>
    <t>ORD420</t>
  </si>
  <si>
    <t>ORD421</t>
  </si>
  <si>
    <t>ORD422</t>
  </si>
  <si>
    <t>ORD423</t>
  </si>
  <si>
    <t>Chloe</t>
  </si>
  <si>
    <t>ORD424</t>
  </si>
  <si>
    <t>ORD426</t>
  </si>
  <si>
    <t>Fred</t>
  </si>
  <si>
    <t>ORD427</t>
  </si>
  <si>
    <t>ORD428</t>
  </si>
  <si>
    <t>Hugh</t>
  </si>
  <si>
    <t>ORD429</t>
  </si>
  <si>
    <t>ORD430</t>
  </si>
  <si>
    <t>ORD431</t>
  </si>
  <si>
    <t>ORD432</t>
  </si>
  <si>
    <t>ORD433</t>
  </si>
  <si>
    <t>ORD434</t>
  </si>
  <si>
    <t>ORD435</t>
  </si>
  <si>
    <t>ORD436</t>
  </si>
  <si>
    <t>ORD437</t>
  </si>
  <si>
    <t>item_name</t>
  </si>
  <si>
    <t>item_cat</t>
  </si>
  <si>
    <t>item_size</t>
  </si>
  <si>
    <t> item_price </t>
  </si>
  <si>
    <t>HDR-CAP-MD</t>
  </si>
  <si>
    <t>Cappuccino</t>
  </si>
  <si>
    <t>Hot Drinks</t>
  </si>
  <si>
    <t>Medium</t>
  </si>
  <si>
    <t>HDR-CAP-LG</t>
  </si>
  <si>
    <t>Large</t>
  </si>
  <si>
    <t>HDR-LAT-MD</t>
  </si>
  <si>
    <t>Latte</t>
  </si>
  <si>
    <t>HDR-LAT-LG</t>
  </si>
  <si>
    <t>HDR-FLT</t>
  </si>
  <si>
    <t>Flat White</t>
  </si>
  <si>
    <t>N/A</t>
  </si>
  <si>
    <t>HDR-CRM-MD</t>
  </si>
  <si>
    <t>Caramel Macchiato</t>
  </si>
  <si>
    <t>HDR-CRM-LG</t>
  </si>
  <si>
    <t>HDR-ESP</t>
  </si>
  <si>
    <t>Espresso</t>
  </si>
  <si>
    <t>HDR-MOC-MD</t>
  </si>
  <si>
    <t>Mocha</t>
  </si>
  <si>
    <t>HDR-MOC-LG</t>
  </si>
  <si>
    <t>HDR-WMO-MD</t>
  </si>
  <si>
    <t>White Mocha</t>
  </si>
  <si>
    <t>HDR-WMO-LG</t>
  </si>
  <si>
    <t>HDR-HCH-MD</t>
  </si>
  <si>
    <t>Hot Chocolate</t>
  </si>
  <si>
    <t>HDR-HCH-LG</t>
  </si>
  <si>
    <t>CDR-CCF-MD</t>
  </si>
  <si>
    <t>Cold Coffee</t>
  </si>
  <si>
    <t>Cold Drinks</t>
  </si>
  <si>
    <t>CDR-CCF-LG</t>
  </si>
  <si>
    <t>CDR-CMO-MD</t>
  </si>
  <si>
    <t>Cold Mocha</t>
  </si>
  <si>
    <t>CDR-CMO-LG</t>
  </si>
  <si>
    <t>CDR-ICT-MD</t>
  </si>
  <si>
    <t>Iced Tea</t>
  </si>
  <si>
    <t>CDR-ICT-LG</t>
  </si>
  <si>
    <t>CDR-LMN-MD</t>
  </si>
  <si>
    <t>Lemonade</t>
  </si>
  <si>
    <t>CDR-LMN-LG</t>
  </si>
  <si>
    <t>SNK-SHC</t>
  </si>
  <si>
    <t>Sandwich Ham&amp;Cheese</t>
  </si>
  <si>
    <t>Snacks</t>
  </si>
  <si>
    <t>SNK-SSM</t>
  </si>
  <si>
    <t>Sandwich Salami&amp;Mozzarella</t>
  </si>
  <si>
    <t>recipe_id</t>
  </si>
  <si>
    <t>ing_id</t>
  </si>
  <si>
    <t>ING001</t>
  </si>
  <si>
    <t>ING002</t>
  </si>
  <si>
    <t>ING009</t>
  </si>
  <si>
    <t>ING007</t>
  </si>
  <si>
    <t>ING008</t>
  </si>
  <si>
    <t>ING012</t>
  </si>
  <si>
    <t>ING013</t>
  </si>
  <si>
    <t>ING005</t>
  </si>
  <si>
    <t>ING017</t>
  </si>
  <si>
    <t>ING010</t>
  </si>
  <si>
    <t>ING016</t>
  </si>
  <si>
    <t>ING014</t>
  </si>
  <si>
    <t>ING011</t>
  </si>
  <si>
    <t>ING015</t>
  </si>
  <si>
    <t>ING003</t>
  </si>
  <si>
    <t>ING004</t>
  </si>
  <si>
    <t>ing_name</t>
  </si>
  <si>
    <t>ing_weight</t>
  </si>
  <si>
    <t>ing_meas</t>
  </si>
  <si>
    <t>ing_price</t>
  </si>
  <si>
    <t>Espresso beans</t>
  </si>
  <si>
    <t>grams</t>
  </si>
  <si>
    <t>Whole Milk</t>
  </si>
  <si>
    <t>ml</t>
  </si>
  <si>
    <t>Cheddar</t>
  </si>
  <si>
    <t>Mozzarella</t>
  </si>
  <si>
    <t>Whipped cream</t>
  </si>
  <si>
    <t>ING006</t>
  </si>
  <si>
    <t>Vanilla syrup</t>
  </si>
  <si>
    <t>Barista chocolate syrup</t>
  </si>
  <si>
    <t>Barista white chocolate syrup</t>
  </si>
  <si>
    <t>Barista caramel sauce</t>
  </si>
  <si>
    <t>Sugar</t>
  </si>
  <si>
    <t>Panini Bread</t>
  </si>
  <si>
    <t>units</t>
  </si>
  <si>
    <t>Cocoa powder</t>
  </si>
  <si>
    <t>Chocolate</t>
  </si>
  <si>
    <t>Lemons</t>
  </si>
  <si>
    <t>Ham</t>
  </si>
  <si>
    <t>Salami</t>
  </si>
  <si>
    <t>Black Tea</t>
  </si>
  <si>
    <t>ING018</t>
  </si>
  <si>
    <t>Vanilla extract</t>
  </si>
  <si>
    <t>inv_id</t>
  </si>
  <si>
    <t>inv001</t>
  </si>
  <si>
    <t>inv002</t>
  </si>
  <si>
    <t>inv003</t>
  </si>
  <si>
    <t>inv004</t>
  </si>
  <si>
    <t>inv005</t>
  </si>
  <si>
    <t>inv006</t>
  </si>
  <si>
    <t>inv007</t>
  </si>
  <si>
    <t>inv008</t>
  </si>
  <si>
    <t>inv009</t>
  </si>
  <si>
    <t>inv010</t>
  </si>
  <si>
    <t>inv011</t>
  </si>
  <si>
    <t>inv012</t>
  </si>
  <si>
    <t>inv013</t>
  </si>
  <si>
    <t>inv014</t>
  </si>
  <si>
    <t>inv015</t>
  </si>
  <si>
    <t>inv016</t>
  </si>
  <si>
    <t>inv017</t>
  </si>
  <si>
    <t>inv018</t>
  </si>
  <si>
    <t>staff_id</t>
  </si>
  <si>
    <t>first_name</t>
  </si>
  <si>
    <t>last_name</t>
  </si>
  <si>
    <t>position</t>
  </si>
  <si>
    <t>sal_per_hour</t>
  </si>
  <si>
    <t>ST001</t>
  </si>
  <si>
    <t>Emma</t>
  </si>
  <si>
    <t>Johnson</t>
  </si>
  <si>
    <t>Barista</t>
  </si>
  <si>
    <t>ST002</t>
  </si>
  <si>
    <t>Smith</t>
  </si>
  <si>
    <t>ST003</t>
  </si>
  <si>
    <t>Williams</t>
  </si>
  <si>
    <t>ST004</t>
  </si>
  <si>
    <t>Brown</t>
  </si>
  <si>
    <t>shift_id</t>
  </si>
  <si>
    <t>day_of_week</t>
  </si>
  <si>
    <t>start_time</t>
  </si>
  <si>
    <t>end_time</t>
  </si>
  <si>
    <t>SH001</t>
  </si>
  <si>
    <t>Monday</t>
  </si>
  <si>
    <t>SH002</t>
  </si>
  <si>
    <t>SH003</t>
  </si>
  <si>
    <t>Tuesday</t>
  </si>
  <si>
    <t>SH004</t>
  </si>
  <si>
    <t>SH005</t>
  </si>
  <si>
    <t>Wednesday</t>
  </si>
  <si>
    <t>SH006</t>
  </si>
  <si>
    <t>SH007</t>
  </si>
  <si>
    <t>Thursday</t>
  </si>
  <si>
    <t>SH008</t>
  </si>
  <si>
    <t>SH009</t>
  </si>
  <si>
    <t>Friday</t>
  </si>
  <si>
    <t>SH010</t>
  </si>
  <si>
    <t>SH011</t>
  </si>
  <si>
    <t>Saturday</t>
  </si>
  <si>
    <t>SH012</t>
  </si>
  <si>
    <t>rota_id</t>
  </si>
  <si>
    <t>date</t>
  </si>
  <si>
    <t>RT001</t>
  </si>
  <si>
    <t>RT002</t>
  </si>
  <si>
    <t>RT003</t>
  </si>
  <si>
    <t>RT004</t>
  </si>
  <si>
    <t>RT005</t>
  </si>
  <si>
    <t>RT006</t>
  </si>
  <si>
    <t>Column1</t>
  </si>
  <si>
    <t>Column2</t>
  </si>
  <si>
    <t>AM</t>
  </si>
  <si>
    <t>PM</t>
  </si>
  <si>
    <t>time</t>
  </si>
  <si>
    <t>Sold_Quantity</t>
  </si>
  <si>
    <t>Total_quantity</t>
  </si>
  <si>
    <t>ing_per_unit_price</t>
  </si>
  <si>
    <t>Total_Recipe_cost</t>
  </si>
  <si>
    <t>Revenue</t>
  </si>
  <si>
    <t>total_work_hours</t>
  </si>
  <si>
    <t>Tea</t>
  </si>
  <si>
    <t>order_amount</t>
  </si>
  <si>
    <t>wage_per_shift</t>
  </si>
  <si>
    <t>total_inv_cost</t>
  </si>
  <si>
    <t>No_of_Orders</t>
  </si>
  <si>
    <t>sold_quantity</t>
  </si>
  <si>
    <t>total_quantity</t>
  </si>
  <si>
    <t>avilable</t>
  </si>
  <si>
    <t>required</t>
  </si>
  <si>
    <t>Costt</t>
  </si>
  <si>
    <t>Profitt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</si>
</sst>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0.0000"/>
    <numFmt numFmtId="166" formatCode="[$-F400]h:mm:ss\ AM/PM"/>
    <numFmt numFmtId="167" formatCode="h"/>
    <numFmt numFmtId="168" formatCode="_(&quot;$&quot;* #,##0.0000_);_(&quot;$&quot;* \(#,##0.00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rial"/>
    </font>
    <font>
      <sz val="12"/>
      <color rgb="FF000000"/>
      <name val="Calibri"/>
      <family val="2"/>
      <charset val="1"/>
    </font>
    <font>
      <sz val="12"/>
      <color rgb="FF000000"/>
      <name val="Calibri"/>
      <charset val="1"/>
    </font>
    <font>
      <b/>
      <sz val="12"/>
      <color rgb="FF000000"/>
      <name val="Calibri"/>
      <family val="2"/>
      <charset val="1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49" fontId="0" fillId="0" borderId="0" xfId="0" applyNumberFormat="1"/>
    <xf numFmtId="20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1" xfId="0" applyFont="1" applyBorder="1"/>
    <xf numFmtId="0" fontId="0" fillId="0" borderId="0" xfId="0" applyAlignment="1">
      <alignment horizontal="center"/>
    </xf>
    <xf numFmtId="22" fontId="0" fillId="0" borderId="0" xfId="0" applyNumberFormat="1"/>
    <xf numFmtId="22" fontId="3" fillId="0" borderId="1" xfId="0" applyNumberFormat="1" applyFont="1" applyBorder="1"/>
    <xf numFmtId="20" fontId="1" fillId="0" borderId="0" xfId="0" applyNumberFormat="1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14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2" fontId="3" fillId="0" borderId="8" xfId="0" applyNumberFormat="1" applyFont="1" applyBorder="1"/>
    <xf numFmtId="0" fontId="3" fillId="0" borderId="9" xfId="0" applyFont="1" applyBorder="1"/>
    <xf numFmtId="0" fontId="0" fillId="0" borderId="7" xfId="0" applyBorder="1"/>
    <xf numFmtId="164" fontId="5" fillId="0" borderId="6" xfId="0" applyNumberFormat="1" applyFont="1" applyBorder="1"/>
    <xf numFmtId="0" fontId="0" fillId="0" borderId="8" xfId="0" applyBorder="1"/>
    <xf numFmtId="14" fontId="3" fillId="0" borderId="8" xfId="0" applyNumberFormat="1" applyFont="1" applyBorder="1"/>
    <xf numFmtId="14" fontId="5" fillId="0" borderId="5" xfId="0" applyNumberFormat="1" applyFont="1" applyBorder="1"/>
    <xf numFmtId="14" fontId="0" fillId="0" borderId="0" xfId="0" applyNumberFormat="1"/>
    <xf numFmtId="20" fontId="5" fillId="0" borderId="5" xfId="0" applyNumberFormat="1" applyFont="1" applyBorder="1"/>
    <xf numFmtId="20" fontId="3" fillId="0" borderId="1" xfId="0" applyNumberFormat="1" applyFont="1" applyBorder="1"/>
    <xf numFmtId="20" fontId="3" fillId="0" borderId="8" xfId="0" applyNumberFormat="1" applyFont="1" applyBorder="1"/>
    <xf numFmtId="7" fontId="3" fillId="0" borderId="5" xfId="0" applyNumberFormat="1" applyFont="1" applyBorder="1"/>
    <xf numFmtId="2" fontId="5" fillId="0" borderId="5" xfId="0" applyNumberFormat="1" applyFont="1" applyBorder="1"/>
    <xf numFmtId="2" fontId="0" fillId="0" borderId="0" xfId="0" applyNumberFormat="1"/>
    <xf numFmtId="1" fontId="3" fillId="0" borderId="5" xfId="0" applyNumberFormat="1" applyFont="1" applyBorder="1"/>
    <xf numFmtId="2" fontId="3" fillId="0" borderId="3" xfId="1" applyNumberFormat="1" applyFont="1" applyBorder="1"/>
    <xf numFmtId="2" fontId="3" fillId="0" borderId="9" xfId="1" applyNumberFormat="1" applyFont="1" applyBorder="1"/>
    <xf numFmtId="165" fontId="5" fillId="0" borderId="6" xfId="1" applyNumberFormat="1" applyFont="1" applyBorder="1"/>
    <xf numFmtId="165" fontId="1" fillId="0" borderId="0" xfId="1" applyNumberFormat="1" applyFont="1" applyAlignment="1">
      <alignment wrapText="1"/>
    </xf>
    <xf numFmtId="165" fontId="0" fillId="0" borderId="0" xfId="1" applyNumberFormat="1" applyFont="1"/>
    <xf numFmtId="44" fontId="5" fillId="0" borderId="5" xfId="1" applyFont="1" applyBorder="1"/>
    <xf numFmtId="44" fontId="0" fillId="0" borderId="0" xfId="1" applyFont="1"/>
    <xf numFmtId="44" fontId="3" fillId="0" borderId="5" xfId="1" applyFont="1" applyBorder="1"/>
    <xf numFmtId="44" fontId="3" fillId="0" borderId="3" xfId="1" applyFont="1" applyBorder="1"/>
    <xf numFmtId="44" fontId="4" fillId="0" borderId="3" xfId="1" applyFont="1" applyBorder="1"/>
    <xf numFmtId="44" fontId="0" fillId="0" borderId="9" xfId="1" applyFont="1" applyBorder="1"/>
    <xf numFmtId="44" fontId="5" fillId="0" borderId="6" xfId="1" applyFont="1" applyBorder="1"/>
    <xf numFmtId="44" fontId="3" fillId="0" borderId="9" xfId="1" applyFont="1" applyBorder="1"/>
    <xf numFmtId="44" fontId="1" fillId="0" borderId="0" xfId="1" applyFont="1" applyAlignment="1">
      <alignment wrapText="1"/>
    </xf>
    <xf numFmtId="166" fontId="5" fillId="0" borderId="5" xfId="0" applyNumberFormat="1" applyFont="1" applyBorder="1"/>
    <xf numFmtId="166" fontId="0" fillId="0" borderId="0" xfId="0" applyNumberFormat="1"/>
    <xf numFmtId="166" fontId="5" fillId="0" borderId="6" xfId="0" applyNumberFormat="1" applyFont="1" applyBorder="1"/>
    <xf numFmtId="167" fontId="3" fillId="0" borderId="1" xfId="0" applyNumberFormat="1" applyFont="1" applyBorder="1"/>
    <xf numFmtId="167" fontId="3" fillId="0" borderId="8" xfId="0" applyNumberFormat="1" applyFont="1" applyBorder="1"/>
    <xf numFmtId="167" fontId="3" fillId="0" borderId="3" xfId="0" applyNumberFormat="1" applyFont="1" applyBorder="1"/>
    <xf numFmtId="167" fontId="3" fillId="0" borderId="9" xfId="0" applyNumberFormat="1" applyFont="1" applyBorder="1"/>
    <xf numFmtId="0" fontId="3" fillId="0" borderId="5" xfId="0" applyFont="1" applyBorder="1"/>
    <xf numFmtId="168" fontId="5" fillId="0" borderId="5" xfId="1" applyNumberFormat="1" applyFont="1" applyBorder="1"/>
    <xf numFmtId="168" fontId="3" fillId="0" borderId="5" xfId="1" applyNumberFormat="1" applyFont="1" applyBorder="1"/>
    <xf numFmtId="168" fontId="0" fillId="0" borderId="0" xfId="1" applyNumberFormat="1" applyFont="1"/>
    <xf numFmtId="1" fontId="5" fillId="0" borderId="5" xfId="0" applyNumberFormat="1" applyFont="1" applyBorder="1"/>
    <xf numFmtId="1" fontId="0" fillId="0" borderId="0" xfId="0" applyNumberFormat="1"/>
    <xf numFmtId="0" fontId="3" fillId="0" borderId="0" xfId="0" applyFont="1"/>
    <xf numFmtId="7" fontId="3" fillId="0" borderId="0" xfId="0" applyNumberFormat="1" applyFont="1"/>
  </cellXfs>
  <cellStyles count="2">
    <cellStyle name="Currency" xfId="1" builtinId="4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bottom style="thin">
          <color theme="0" tint="-0.34998626667073579"/>
        </bottom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9" formatCode="m/d/yyyy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7" formatCode="h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7" formatCode="h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8" formatCode="_(&quot;$&quot;* #,##0.0000_);_(&quot;$&quot;* \(#,##0.0000\);_(&quot;$&quot;* &quot;-&quot;??_);_(@_)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" formatCode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0.000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9" formatCode="m/d/yyyy"/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27" formatCode="m/d/yyyy\ h:mm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25" formatCode="h:mm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9" formatCode="m/d/yyyy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6CE8E-CC26-4A19-9053-5354044CEFB4}" name="Orders" displayName="Orders" ref="A1:K499" totalsRowShown="0" headerRowDxfId="85" dataDxfId="83" headerRowBorderDxfId="84" tableBorderDxfId="82" totalsRowBorderDxfId="81">
  <autoFilter ref="A1:K499" xr:uid="{7746CE8E-CC26-4A19-9053-5354044CEFB4}"/>
  <tableColumns count="11">
    <tableColumn id="2" xr3:uid="{08C62166-6CAC-4DDE-BAC2-4AFD6D3F807F}" name="order_id" dataDxfId="80"/>
    <tableColumn id="3" xr3:uid="{072C9505-0E27-4E62-A440-CD914F6A96A2}" name="date" dataDxfId="79"/>
    <tableColumn id="8" xr3:uid="{FD8183A2-03E1-4F7F-8D22-50629D69D130}" name="Column1" dataDxfId="78"/>
    <tableColumn id="9" xr3:uid="{F2EC86D2-C8EB-44BF-8697-602C8D512380}" name="Column2" dataDxfId="77"/>
    <tableColumn id="11" xr3:uid="{1F8D3898-EE30-43D3-8783-5A780A99762E}" name="time" dataDxfId="76">
      <calculatedColumnFormula>TEXT(Orders[[#This Row],[Column1]],"hh:mm")&amp;" "&amp;Orders[[#This Row],[Column2]]</calculatedColumnFormula>
    </tableColumn>
    <tableColumn id="4" xr3:uid="{E6E6FC9E-EA9E-4660-A758-FDD640E78231}" name="item_id" dataDxfId="75"/>
    <tableColumn id="5" xr3:uid="{B9FFD694-26FC-46E2-A2F6-289EED220236}" name="quantity" dataDxfId="74"/>
    <tableColumn id="6" xr3:uid="{E903902D-1C7B-4058-87A3-9E1A541A5C90}" name="cust_name" dataDxfId="73"/>
    <tableColumn id="7" xr3:uid="{99D54A3D-1989-4634-BCCE-5D8AC86F4608}" name="in_or_out" dataDxfId="72"/>
    <tableColumn id="1" xr3:uid="{7D0635FB-C051-4408-973B-8DC3479B433C}" name="order_amount" dataDxfId="71" dataCellStyle="Currency">
      <calculatedColumnFormula>VLOOKUP(Orders[[#This Row],[item_id]], Items[], 6, 0)</calculatedColumnFormula>
    </tableColumn>
    <tableColumn id="10" xr3:uid="{09C5BBFE-2D3B-4DE9-B608-7A115AA69671}" name="No_of_Orders" dataDxfId="70">
      <calculatedColumnFormula>IF(COUNTIF($A$2:A2, A2)=1, 1,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126CE-58E0-4F04-A6EB-956C5E0ACE35}" name="Items" displayName="Items" ref="A1:J25" totalsRowShown="0" headerRowDxfId="69" dataDxfId="67" headerRowBorderDxfId="68" tableBorderDxfId="66" totalsRowBorderDxfId="65">
  <autoFilter ref="A1:J25" xr:uid="{9D4126CE-58E0-4F04-A6EB-956C5E0ACE35}"/>
  <tableColumns count="10">
    <tableColumn id="1" xr3:uid="{986B3A14-AA2E-4D1F-970B-4F49CB18A7ED}" name="item_id" dataDxfId="64"/>
    <tableColumn id="2" xr3:uid="{625CFE65-4A15-43E7-B235-C8E73EFBF8B8}" name="recipe_id" dataDxfId="63"/>
    <tableColumn id="3" xr3:uid="{8804DB6C-AE22-44FC-8746-F60B658CE093}" name="item_name" dataDxfId="62"/>
    <tableColumn id="4" xr3:uid="{E8DE4D74-935A-4486-B70D-6E9D1FABC34C}" name="item_cat" dataDxfId="61"/>
    <tableColumn id="5" xr3:uid="{49D0289E-C6A0-4156-A84F-1CE1D54AC64E}" name="item_size" dataDxfId="60"/>
    <tableColumn id="6" xr3:uid="{6FAC19FF-D8F1-4107-BCD1-609305645088}" name=" item_price " dataDxfId="59" dataCellStyle="Currency"/>
    <tableColumn id="7" xr3:uid="{D798DD49-A2A7-44E1-A081-D835AA72D9BC}" name="Sold_Quantity" dataDxfId="58">
      <calculatedColumnFormula>SUMIFS(Orders[quantity],Orders[item_id],INDEX(Items[item_id],MATCH(A2,Items[item_id],0)))</calculatedColumnFormula>
    </tableColumn>
    <tableColumn id="8" xr3:uid="{00EB17C0-D08B-4175-B2BF-D7D308348E0C}" name="Revenue" dataDxfId="57">
      <calculatedColumnFormula>Items[[#This Row],[ item_price ]]*Items[[#This Row],[Sold_Quantity]]</calculatedColumnFormula>
    </tableColumn>
    <tableColumn id="9" xr3:uid="{863D571A-500A-4ECB-A452-BEFD2B329533}" name="Costt" dataDxfId="1">
      <calculatedColumnFormula>VLOOKUP(Items[[#This Row],[recipe_id]], Recipes[], 9, 0)</calculatedColumnFormula>
    </tableColumn>
    <tableColumn id="10" xr3:uid="{93297546-1682-4CAE-B84E-A93E18F97F98}" name="Profitt" dataDxfId="0">
      <calculatedColumnFormula>Items[[#This Row],[Revenue]]-Items[[#This Row],[Costt]]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2343F-CB53-4F93-A957-0BD152E1EDB3}" name="Recipes" displayName="Recipes" ref="A1:I62" totalsRowShown="0" headerRowDxfId="56" headerRowBorderDxfId="55" tableBorderDxfId="54" totalsRowBorderDxfId="53">
  <autoFilter ref="A1:I62" xr:uid="{4FE2343F-CB53-4F93-A957-0BD152E1EDB3}"/>
  <tableColumns count="9">
    <tableColumn id="2" xr3:uid="{E0609BD9-76E6-446A-8A48-8DD6960DBEDD}" name="recipe_id" dataDxfId="52"/>
    <tableColumn id="3" xr3:uid="{095CB104-C398-4143-BD6F-701C0BE83C6A}" name="ing_id" dataDxfId="51"/>
    <tableColumn id="4" xr3:uid="{8FCA4D20-8E4A-4D80-9454-1A2D935FD1C6}" name="quantity" dataDxfId="50"/>
    <tableColumn id="1" xr3:uid="{EF5FD03C-24C2-4DC6-A260-770FD1F7A4E1}" name="Sold_Quantity">
      <calculatedColumnFormula>VLOOKUP(Recipes[[#This Row],[recipe_id]], Items[[#All],[recipe_id]:[Sold_Quantity]], 6, 0)</calculatedColumnFormula>
    </tableColumn>
    <tableColumn id="5" xr3:uid="{207340A6-E7E4-4393-997B-83217FD0FA02}" name="Total_quantity">
      <calculatedColumnFormula>Recipes[[#This Row],[quantity]]*Recipes[[#This Row],[Sold_Quantity]]</calculatedColumnFormula>
    </tableColumn>
    <tableColumn id="6" xr3:uid="{2A5D6D57-F956-4E91-AE5C-C4FEA93642A3}" name="ing_per_unit_price">
      <calculatedColumnFormula>VLOOKUP(Recipes[[#This Row],[ing_id]], Ingredients[#All], 6, 0)</calculatedColumnFormula>
    </tableColumn>
    <tableColumn id="7" xr3:uid="{D9F12F96-0D25-4780-8038-82CF7BB06CC3}" name="Total_Recipe_cost" dataCellStyle="Currency">
      <calculatedColumnFormula>Recipes[[#This Row],[Total_quantity]]*Recipes[[#This Row],[ing_per_unit_price]]</calculatedColumnFormula>
    </tableColumn>
    <tableColumn id="8" xr3:uid="{3DC9B4AB-0CAC-4AAB-9C45-947FD9F5D131}" name="Column1">
      <calculatedColumnFormula>SUMIF(Recipes[ing_id], Recipes[[#This Row],[ing_id]], Recipes[Total_quantity])</calculatedColumnFormula>
    </tableColumn>
    <tableColumn id="9" xr3:uid="{D96AB709-2D27-4B2C-A1AD-802A8208AA3E}" name="Column2">
      <calculatedColumnFormula>SUMIF(Recipes[recipe_id],Recipes[[#This Row],[recipe_id]],Recipes[Total_Recipe_cost])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00DD61-5A1C-4E00-8F43-42BC16D59A50}" name="Ingredients" displayName="Ingredients" ref="A1:F19" totalsRowShown="0" headerRowDxfId="49" dataDxfId="47" headerRowBorderDxfId="48" tableBorderDxfId="46" totalsRowBorderDxfId="45">
  <autoFilter ref="A1:F19" xr:uid="{BF00DD61-5A1C-4E00-8F43-42BC16D59A50}"/>
  <tableColumns count="6">
    <tableColumn id="1" xr3:uid="{78BFE006-1157-4549-A88B-8F2E1A8FA815}" name="ing_id" dataDxfId="44"/>
    <tableColumn id="2" xr3:uid="{C61D0A95-B19C-4A83-928F-4ED0C5F16C67}" name="ing_name" dataDxfId="43"/>
    <tableColumn id="3" xr3:uid="{F89D7723-2E61-4275-8019-B5C1F6004CD9}" name="ing_weight" dataDxfId="42"/>
    <tableColumn id="4" xr3:uid="{50E675DB-25E9-49A2-B1EE-76F33F5D0E6A}" name="ing_meas" dataDxfId="41"/>
    <tableColumn id="5" xr3:uid="{D89A4D9D-529D-49D4-84A3-E1F3BF83589F}" name="ing_price" dataDxfId="40" dataCellStyle="Currency"/>
    <tableColumn id="6" xr3:uid="{BD1232FE-8635-4945-B652-16CE8F1C75C8}" name="ing_per_unit_price" dataDxfId="39" dataCellStyle="Currency">
      <calculatedColumnFormula>Ingredients[[#This Row],[ing_price]]/Ingredients[[#This Row],[ing_weight]]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39D227-B74F-4DC8-B884-4B8DB580FB59}" name="Inventory" displayName="Inventory" ref="A1:I19" totalsRowShown="0" headerRowDxfId="10" headerRowBorderDxfId="8" tableBorderDxfId="9" totalsRowBorderDxfId="7">
  <autoFilter ref="A1:I19" xr:uid="{6839D227-B74F-4DC8-B884-4B8DB580FB59}"/>
  <tableColumns count="9">
    <tableColumn id="1" xr3:uid="{27C014BF-DD62-4B3E-9887-4B5F5206EEB5}" name="inv_id" dataDxfId="6"/>
    <tableColumn id="2" xr3:uid="{5E92D87F-9F32-4400-8600-75273C2D519F}" name="ing_id" dataDxfId="5"/>
    <tableColumn id="3" xr3:uid="{DCE56DDC-EB57-4BCD-B41A-8AFD6F64E46C}" name="quantity" dataDxfId="4"/>
    <tableColumn id="4" xr3:uid="{E3C52EA2-53E7-41FC-84E6-5F3C10558FA0}" name="ing_per_unit_price">
      <calculatedColumnFormula>VLOOKUP(Inventory[[#This Row],[ing_id]], Ingredients[], 6, 0)</calculatedColumnFormula>
    </tableColumn>
    <tableColumn id="5" xr3:uid="{662DE095-9BD0-4856-80AF-8F7D86DEAE93}" name="total_inv_cost" dataCellStyle="Currency">
      <calculatedColumnFormula>Inventory[[#This Row],[quantity]]*Inventory[[#This Row],[ing_per_unit_price]]</calculatedColumnFormula>
    </tableColumn>
    <tableColumn id="6" xr3:uid="{A8332D3E-71F5-4CF6-B326-AE0E6F7D92A1}" name="sold_quantity" dataDxfId="3">
      <calculatedColumnFormula>IFERROR(VLOOKUP(Inventory[[#This Row],[ing_id]], Recipes[[#All],[ing_id]:[Column1]], 7, FALSE), 0)</calculatedColumnFormula>
    </tableColumn>
    <tableColumn id="7" xr3:uid="{1FDBE5C4-2563-422D-8766-98AFEC92A159}" name="total_quantity">
      <calculatedColumnFormula>Inventory[[#This Row],[quantity]]+Inventory[[#This Row],[sold_quantity]]</calculatedColumnFormula>
    </tableColumn>
    <tableColumn id="8" xr3:uid="{4BB401AA-A8E7-4800-B010-277E3C693B77}" name="avilable" dataDxfId="2">
      <calculatedColumnFormula>Inventory[[#This Row],[quantity]]/Inventory[[#This Row],[total_quantity]]*100</calculatedColumnFormula>
    </tableColumn>
    <tableColumn id="9" xr3:uid="{F06DC709-BE07-4D43-B381-AFD13294881B}" name="required">
      <calculatedColumnFormula xml:space="preserve"> (1 - (Inventory[[#This Row],[quantity]]/Inventory[[#This Row],[total_quantity]])) * 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4019BC-0914-4B79-BA62-EE148E35830B}" name="Staff" displayName="Staff" ref="A1:E5" totalsRowShown="0" headerRowDxfId="38" dataDxfId="36" headerRowBorderDxfId="37" tableBorderDxfId="35" totalsRowBorderDxfId="34">
  <autoFilter ref="A1:E5" xr:uid="{C04019BC-0914-4B79-BA62-EE148E35830B}"/>
  <tableColumns count="5">
    <tableColumn id="1" xr3:uid="{9D4ECD5F-EE73-416D-84A7-A5CF848ACE03}" name="staff_id" dataDxfId="33"/>
    <tableColumn id="2" xr3:uid="{CF5E56C7-26E7-4BB8-B9AE-2F6F6D016CB2}" name="first_name" dataDxfId="32"/>
    <tableColumn id="3" xr3:uid="{F780BC0B-89D5-4D5A-BD38-DF384BE97CB5}" name="last_name" dataDxfId="31"/>
    <tableColumn id="4" xr3:uid="{F01E9CFB-8890-41E4-878E-17B9057881C1}" name="position" dataDxfId="30"/>
    <tableColumn id="5" xr3:uid="{DA604AA8-3542-41E4-8685-61F8B3F9ECF8}" name="sal_per_hour" dataDxfId="29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2900CD-6114-49F4-B89E-AA355192FC1C}" name="Shift" displayName="Shift" ref="A1:E13" totalsRowShown="0" headerRowDxfId="28" headerRowBorderDxfId="27" tableBorderDxfId="26" totalsRowBorderDxfId="25">
  <autoFilter ref="A1:E13" xr:uid="{B82900CD-6114-49F4-B89E-AA355192FC1C}"/>
  <tableColumns count="5">
    <tableColumn id="1" xr3:uid="{E7ACE45C-A0AD-4542-9D4C-6547E32984E5}" name="shift_id" dataDxfId="24"/>
    <tableColumn id="2" xr3:uid="{06C9428D-47B7-46AA-BC47-1B5895A11E84}" name="day_of_week" dataDxfId="23"/>
    <tableColumn id="3" xr3:uid="{1384393E-A118-426D-839F-F00E4B35045C}" name="start_time" dataDxfId="22"/>
    <tableColumn id="4" xr3:uid="{D4DF05A9-1A44-449E-8225-A138B37050E7}" name="end_time" dataDxfId="21"/>
    <tableColumn id="5" xr3:uid="{E78348F4-A8B1-47C1-9758-411782919528}" name="total_work_hours" dataDxfId="20">
      <calculatedColumnFormula>(Shift[[#This Row],[end_time]]-Shift[[#This Row],[start_time]])*24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6D64B2D-6EF1-4A1F-AB8D-80CA87A0CB15}" name="Rota" displayName="Rota" ref="A1:F19" totalsRowShown="0" headerRowDxfId="19" headerRowBorderDxfId="18" tableBorderDxfId="17" totalsRowBorderDxfId="16">
  <autoFilter ref="A1:F19" xr:uid="{66D64B2D-6EF1-4A1F-AB8D-80CA87A0CB15}"/>
  <tableColumns count="6">
    <tableColumn id="1" xr3:uid="{FFD2CE58-FAC2-47A5-84FE-4C6139DA9093}" name="rota_id" dataDxfId="15"/>
    <tableColumn id="2" xr3:uid="{8CC48763-5FD9-4CB6-96C6-5CEC8B52BC11}" name="date" dataDxfId="14"/>
    <tableColumn id="3" xr3:uid="{F1F8E7D0-CE40-423F-B6C7-F21F1B32173D}" name="shift_id" dataDxfId="13"/>
    <tableColumn id="4" xr3:uid="{5C43F8F4-E3CA-4D69-A76F-46F73E073BF5}" name="staff_id" dataDxfId="12"/>
    <tableColumn id="5" xr3:uid="{FFC7FE9F-AE06-452A-BEA4-E82C39A6D220}" name="total_work_hours" dataDxfId="11">
      <calculatedColumnFormula>VLOOKUP(Rota[[#This Row],[shift_id]],Shift[#All], 5, 0)</calculatedColumnFormula>
    </tableColumn>
    <tableColumn id="6" xr3:uid="{901DFD2B-DA15-4C66-A170-4A8C498A2538}" name="wage_per_shift" dataCellStyle="Currency">
      <calculatedColumnFormula>Rota[[#This Row],[total_work_hours]]*10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9"/>
  <sheetViews>
    <sheetView workbookViewId="0">
      <selection activeCell="N19" sqref="N19"/>
    </sheetView>
  </sheetViews>
  <sheetFormatPr defaultColWidth="9.1796875" defaultRowHeight="14.5" x14ac:dyDescent="0.35"/>
  <cols>
    <col min="1" max="1" width="13.81640625" style="7" customWidth="1"/>
    <col min="2" max="2" width="18.7265625" style="28" bestFit="1" customWidth="1"/>
    <col min="3" max="3" width="18.7265625" style="3" hidden="1" customWidth="1"/>
    <col min="4" max="4" width="18.7265625" style="8" hidden="1" customWidth="1"/>
    <col min="5" max="5" width="18.7265625" style="28" customWidth="1"/>
    <col min="6" max="6" width="10" style="7" customWidth="1"/>
    <col min="7" max="7" width="10.81640625" customWidth="1"/>
    <col min="8" max="8" width="14.453125" customWidth="1"/>
    <col min="9" max="9" width="13.7265625" customWidth="1"/>
    <col min="10" max="10" width="16.54296875" style="42" bestFit="1" customWidth="1"/>
    <col min="11" max="11" width="17.1796875" bestFit="1" customWidth="1"/>
  </cols>
  <sheetData>
    <row r="1" spans="1:11" ht="15.5" x14ac:dyDescent="0.35">
      <c r="A1" s="17" t="s">
        <v>0</v>
      </c>
      <c r="B1" s="27" t="s">
        <v>738</v>
      </c>
      <c r="C1" s="29" t="s">
        <v>745</v>
      </c>
      <c r="D1" s="17" t="s">
        <v>746</v>
      </c>
      <c r="E1" s="27" t="s">
        <v>749</v>
      </c>
      <c r="F1" s="17" t="s">
        <v>1</v>
      </c>
      <c r="G1" s="17" t="s">
        <v>2</v>
      </c>
      <c r="H1" s="17" t="s">
        <v>3</v>
      </c>
      <c r="I1" s="18" t="s">
        <v>4</v>
      </c>
      <c r="J1" s="41" t="s">
        <v>757</v>
      </c>
      <c r="K1" s="17" t="s">
        <v>760</v>
      </c>
    </row>
    <row r="2" spans="1:11" ht="15.5" x14ac:dyDescent="0.35">
      <c r="A2" s="6" t="s">
        <v>5</v>
      </c>
      <c r="B2" s="13">
        <v>45334</v>
      </c>
      <c r="C2" s="30">
        <v>0.29444444444444445</v>
      </c>
      <c r="D2" s="9" t="s">
        <v>747</v>
      </c>
      <c r="E2" s="13" t="str">
        <f>TEXT(Orders[[#This Row],[Column1]],"hh:mm")&amp;" "&amp;Orders[[#This Row],[Column2]]</f>
        <v>07:04 AM</v>
      </c>
      <c r="F2" s="6" t="s">
        <v>6</v>
      </c>
      <c r="G2" s="6">
        <v>1</v>
      </c>
      <c r="H2" s="6" t="s">
        <v>7</v>
      </c>
      <c r="I2" s="15" t="s">
        <v>8</v>
      </c>
      <c r="J2" s="43">
        <f>VLOOKUP(Orders[[#This Row],[item_id]], Items[], 6, 0)</f>
        <v>2.15</v>
      </c>
      <c r="K2" s="57">
        <f>IF(COUNTIF($A$2:A2, A2)=1, 1, 0)</f>
        <v>1</v>
      </c>
    </row>
    <row r="3" spans="1:11" ht="15.5" x14ac:dyDescent="0.35">
      <c r="A3" s="6" t="s">
        <v>9</v>
      </c>
      <c r="B3" s="13">
        <v>45334</v>
      </c>
      <c r="C3" s="30">
        <v>0.29791666666666666</v>
      </c>
      <c r="D3" s="9" t="s">
        <v>747</v>
      </c>
      <c r="E3" s="13" t="str">
        <f>TEXT(Orders[[#This Row],[Column1]],"hh:mm")&amp;" "&amp;Orders[[#This Row],[Column2]]</f>
        <v>07:09 AM</v>
      </c>
      <c r="F3" s="6" t="s">
        <v>10</v>
      </c>
      <c r="G3" s="6">
        <v>1</v>
      </c>
      <c r="H3" s="6" t="s">
        <v>11</v>
      </c>
      <c r="I3" s="15" t="s">
        <v>12</v>
      </c>
      <c r="J3" s="43">
        <f>VLOOKUP(Orders[[#This Row],[item_id]], Items[], 6, 0)</f>
        <v>4.5999999999999996</v>
      </c>
      <c r="K3" s="57">
        <f>IF(COUNTIF($A$2:A3, A3)=1, 1, 0)</f>
        <v>1</v>
      </c>
    </row>
    <row r="4" spans="1:11" ht="15.5" x14ac:dyDescent="0.35">
      <c r="A4" s="6" t="s">
        <v>13</v>
      </c>
      <c r="B4" s="13">
        <v>45334</v>
      </c>
      <c r="C4" s="30">
        <v>0.30138888888888887</v>
      </c>
      <c r="D4" s="9" t="s">
        <v>747</v>
      </c>
      <c r="E4" s="13" t="str">
        <f>TEXT(Orders[[#This Row],[Column1]],"hh:mm")&amp;" "&amp;Orders[[#This Row],[Column2]]</f>
        <v>07:14 AM</v>
      </c>
      <c r="F4" s="6" t="s">
        <v>6</v>
      </c>
      <c r="G4" s="6">
        <v>1</v>
      </c>
      <c r="H4" s="6" t="s">
        <v>14</v>
      </c>
      <c r="I4" s="15" t="s">
        <v>8</v>
      </c>
      <c r="J4" s="43">
        <f>VLOOKUP(Orders[[#This Row],[item_id]], Items[], 6, 0)</f>
        <v>2.15</v>
      </c>
      <c r="K4" s="57">
        <f>IF(COUNTIF($A$2:A4, A4)=1, 1, 0)</f>
        <v>1</v>
      </c>
    </row>
    <row r="5" spans="1:11" ht="15.5" x14ac:dyDescent="0.35">
      <c r="A5" s="6" t="s">
        <v>15</v>
      </c>
      <c r="B5" s="13">
        <v>45334</v>
      </c>
      <c r="C5" s="30">
        <v>0.30416666666666664</v>
      </c>
      <c r="D5" s="9" t="s">
        <v>747</v>
      </c>
      <c r="E5" s="13" t="str">
        <f>TEXT(Orders[[#This Row],[Column1]],"hh:mm")&amp;" "&amp;Orders[[#This Row],[Column2]]</f>
        <v>07:18 AM</v>
      </c>
      <c r="F5" s="6" t="s">
        <v>16</v>
      </c>
      <c r="G5" s="6">
        <v>1</v>
      </c>
      <c r="H5" s="6" t="s">
        <v>17</v>
      </c>
      <c r="I5" s="15" t="s">
        <v>8</v>
      </c>
      <c r="J5" s="43">
        <f>VLOOKUP(Orders[[#This Row],[item_id]], Items[], 6, 0)</f>
        <v>3.25</v>
      </c>
      <c r="K5" s="57">
        <f>IF(COUNTIF($A$2:A5, A5)=1, 1, 0)</f>
        <v>1</v>
      </c>
    </row>
    <row r="6" spans="1:11" ht="15.5" x14ac:dyDescent="0.35">
      <c r="A6" s="6" t="s">
        <v>18</v>
      </c>
      <c r="B6" s="13">
        <v>45334</v>
      </c>
      <c r="C6" s="30">
        <v>0.30763888888888891</v>
      </c>
      <c r="D6" s="9" t="s">
        <v>747</v>
      </c>
      <c r="E6" s="13" t="str">
        <f>TEXT(Orders[[#This Row],[Column1]],"hh:mm")&amp;" "&amp;Orders[[#This Row],[Column2]]</f>
        <v>07:23 AM</v>
      </c>
      <c r="F6" s="6" t="s">
        <v>19</v>
      </c>
      <c r="G6" s="6">
        <v>1</v>
      </c>
      <c r="H6" s="6" t="s">
        <v>20</v>
      </c>
      <c r="I6" s="15" t="s">
        <v>8</v>
      </c>
      <c r="J6" s="43">
        <f>VLOOKUP(Orders[[#This Row],[item_id]], Items[], 6, 0)</f>
        <v>5.5</v>
      </c>
      <c r="K6" s="57">
        <f>IF(COUNTIF($A$2:A6, A6)=1, 1, 0)</f>
        <v>1</v>
      </c>
    </row>
    <row r="7" spans="1:11" ht="15.5" x14ac:dyDescent="0.35">
      <c r="A7" s="6" t="s">
        <v>21</v>
      </c>
      <c r="B7" s="13">
        <v>45334</v>
      </c>
      <c r="C7" s="30">
        <v>0.31111111111111112</v>
      </c>
      <c r="D7" s="9" t="s">
        <v>747</v>
      </c>
      <c r="E7" s="13" t="str">
        <f>TEXT(Orders[[#This Row],[Column1]],"hh:mm")&amp;" "&amp;Orders[[#This Row],[Column2]]</f>
        <v>07:28 AM</v>
      </c>
      <c r="F7" s="6" t="s">
        <v>22</v>
      </c>
      <c r="G7" s="6">
        <v>1</v>
      </c>
      <c r="H7" s="6" t="s">
        <v>23</v>
      </c>
      <c r="I7" s="15" t="s">
        <v>12</v>
      </c>
      <c r="J7" s="43">
        <f>VLOOKUP(Orders[[#This Row],[item_id]], Items[], 6, 0)</f>
        <v>3.45</v>
      </c>
      <c r="K7" s="57">
        <f>IF(COUNTIF($A$2:A7, A7)=1, 1, 0)</f>
        <v>1</v>
      </c>
    </row>
    <row r="8" spans="1:11" ht="15.5" x14ac:dyDescent="0.35">
      <c r="A8" s="6" t="s">
        <v>21</v>
      </c>
      <c r="B8" s="13">
        <v>45334</v>
      </c>
      <c r="C8" s="30">
        <v>0.31111111111111112</v>
      </c>
      <c r="D8" s="9" t="s">
        <v>747</v>
      </c>
      <c r="E8" s="13" t="str">
        <f>TEXT(Orders[[#This Row],[Column1]],"hh:mm")&amp;" "&amp;Orders[[#This Row],[Column2]]</f>
        <v>07:28 AM</v>
      </c>
      <c r="F8" s="6" t="s">
        <v>24</v>
      </c>
      <c r="G8" s="6">
        <v>1</v>
      </c>
      <c r="H8" s="6" t="s">
        <v>23</v>
      </c>
      <c r="I8" s="15" t="s">
        <v>12</v>
      </c>
      <c r="J8" s="43">
        <f>VLOOKUP(Orders[[#This Row],[item_id]], Items[], 6, 0)</f>
        <v>3.75</v>
      </c>
      <c r="K8" s="57">
        <f>IF(COUNTIF($A$2:A8, A8)=1, 1, 0)</f>
        <v>0</v>
      </c>
    </row>
    <row r="9" spans="1:11" ht="15.5" x14ac:dyDescent="0.35">
      <c r="A9" s="6" t="s">
        <v>25</v>
      </c>
      <c r="B9" s="13">
        <v>45334</v>
      </c>
      <c r="C9" s="30">
        <v>0.31458333333333333</v>
      </c>
      <c r="D9" s="9" t="s">
        <v>747</v>
      </c>
      <c r="E9" s="13" t="str">
        <f>TEXT(Orders[[#This Row],[Column1]],"hh:mm")&amp;" "&amp;Orders[[#This Row],[Column2]]</f>
        <v>07:33 AM</v>
      </c>
      <c r="F9" s="6" t="s">
        <v>26</v>
      </c>
      <c r="G9" s="6">
        <v>1</v>
      </c>
      <c r="H9" s="6" t="s">
        <v>27</v>
      </c>
      <c r="I9" s="15" t="s">
        <v>8</v>
      </c>
      <c r="J9" s="43">
        <f>VLOOKUP(Orders[[#This Row],[item_id]], Items[], 6, 0)</f>
        <v>3.15</v>
      </c>
      <c r="K9" s="57">
        <f>IF(COUNTIF($A$2:A9, A9)=1, 1, 0)</f>
        <v>1</v>
      </c>
    </row>
    <row r="10" spans="1:11" ht="15.5" x14ac:dyDescent="0.35">
      <c r="A10" s="6" t="s">
        <v>25</v>
      </c>
      <c r="B10" s="13">
        <v>45334</v>
      </c>
      <c r="C10" s="30">
        <v>0.31458333333333333</v>
      </c>
      <c r="D10" s="9" t="s">
        <v>747</v>
      </c>
      <c r="E10" s="13" t="str">
        <f>TEXT(Orders[[#This Row],[Column1]],"hh:mm")&amp;" "&amp;Orders[[#This Row],[Column2]]</f>
        <v>07:33 AM</v>
      </c>
      <c r="F10" s="6" t="s">
        <v>28</v>
      </c>
      <c r="G10" s="6">
        <v>1</v>
      </c>
      <c r="H10" s="6" t="s">
        <v>27</v>
      </c>
      <c r="I10" s="15" t="s">
        <v>8</v>
      </c>
      <c r="J10" s="43">
        <f>VLOOKUP(Orders[[#This Row],[item_id]], Items[], 6, 0)</f>
        <v>3.55</v>
      </c>
      <c r="K10" s="57">
        <f>IF(COUNTIF($A$2:A10, A10)=1, 1, 0)</f>
        <v>0</v>
      </c>
    </row>
    <row r="11" spans="1:11" ht="15.5" x14ac:dyDescent="0.35">
      <c r="A11" s="6" t="s">
        <v>29</v>
      </c>
      <c r="B11" s="13">
        <v>45334</v>
      </c>
      <c r="C11" s="30">
        <v>0.31874999999999998</v>
      </c>
      <c r="D11" s="9" t="s">
        <v>747</v>
      </c>
      <c r="E11" s="13" t="str">
        <f>TEXT(Orders[[#This Row],[Column1]],"hh:mm")&amp;" "&amp;Orders[[#This Row],[Column2]]</f>
        <v>07:39 AM</v>
      </c>
      <c r="F11" s="6" t="s">
        <v>30</v>
      </c>
      <c r="G11" s="6">
        <v>1</v>
      </c>
      <c r="H11" s="6" t="s">
        <v>31</v>
      </c>
      <c r="I11" s="15" t="s">
        <v>12</v>
      </c>
      <c r="J11" s="43">
        <f>VLOOKUP(Orders[[#This Row],[item_id]], Items[], 6, 0)</f>
        <v>4.2</v>
      </c>
      <c r="K11" s="57">
        <f>IF(COUNTIF($A$2:A11, A11)=1, 1, 0)</f>
        <v>1</v>
      </c>
    </row>
    <row r="12" spans="1:11" ht="15.5" x14ac:dyDescent="0.35">
      <c r="A12" s="6" t="s">
        <v>29</v>
      </c>
      <c r="B12" s="13">
        <v>45334</v>
      </c>
      <c r="C12" s="30">
        <v>0.31874999999999998</v>
      </c>
      <c r="D12" s="9" t="s">
        <v>747</v>
      </c>
      <c r="E12" s="13" t="str">
        <f>TEXT(Orders[[#This Row],[Column1]],"hh:mm")&amp;" "&amp;Orders[[#This Row],[Column2]]</f>
        <v>07:39 AM</v>
      </c>
      <c r="F12" s="6" t="s">
        <v>32</v>
      </c>
      <c r="G12" s="6">
        <v>1</v>
      </c>
      <c r="H12" s="6" t="s">
        <v>31</v>
      </c>
      <c r="I12" s="15" t="s">
        <v>8</v>
      </c>
      <c r="J12" s="43">
        <f>VLOOKUP(Orders[[#This Row],[item_id]], Items[], 6, 0)</f>
        <v>4.5999999999999996</v>
      </c>
      <c r="K12" s="57">
        <f>IF(COUNTIF($A$2:A12, A12)=1, 1, 0)</f>
        <v>0</v>
      </c>
    </row>
    <row r="13" spans="1:11" ht="15.5" x14ac:dyDescent="0.35">
      <c r="A13" s="6" t="s">
        <v>33</v>
      </c>
      <c r="B13" s="13">
        <v>45334</v>
      </c>
      <c r="C13" s="30">
        <v>0.32222222222222224</v>
      </c>
      <c r="D13" s="9" t="s">
        <v>747</v>
      </c>
      <c r="E13" s="13" t="str">
        <f>TEXT(Orders[[#This Row],[Column1]],"hh:mm")&amp;" "&amp;Orders[[#This Row],[Column2]]</f>
        <v>07:44 AM</v>
      </c>
      <c r="F13" s="6" t="s">
        <v>34</v>
      </c>
      <c r="G13" s="6">
        <v>1</v>
      </c>
      <c r="H13" s="6" t="s">
        <v>35</v>
      </c>
      <c r="I13" s="15" t="s">
        <v>8</v>
      </c>
      <c r="J13" s="43">
        <f>VLOOKUP(Orders[[#This Row],[item_id]], Items[], 6, 0)</f>
        <v>5.6</v>
      </c>
      <c r="K13" s="57">
        <f>IF(COUNTIF($A$2:A13, A13)=1, 1, 0)</f>
        <v>1</v>
      </c>
    </row>
    <row r="14" spans="1:11" ht="15.5" x14ac:dyDescent="0.35">
      <c r="A14" s="6" t="s">
        <v>33</v>
      </c>
      <c r="B14" s="13">
        <v>45334</v>
      </c>
      <c r="C14" s="30">
        <v>0.32222222222222224</v>
      </c>
      <c r="D14" s="9" t="s">
        <v>747</v>
      </c>
      <c r="E14" s="13" t="str">
        <f>TEXT(Orders[[#This Row],[Column1]],"hh:mm")&amp;" "&amp;Orders[[#This Row],[Column2]]</f>
        <v>07:44 AM</v>
      </c>
      <c r="F14" s="6" t="s">
        <v>36</v>
      </c>
      <c r="G14" s="6">
        <v>1</v>
      </c>
      <c r="H14" s="6" t="s">
        <v>35</v>
      </c>
      <c r="I14" s="15" t="s">
        <v>8</v>
      </c>
      <c r="J14" s="43">
        <f>VLOOKUP(Orders[[#This Row],[item_id]], Items[], 6, 0)</f>
        <v>4.5</v>
      </c>
      <c r="K14" s="57">
        <f>IF(COUNTIF($A$2:A14, A14)=1, 1, 0)</f>
        <v>0</v>
      </c>
    </row>
    <row r="15" spans="1:11" ht="15.5" x14ac:dyDescent="0.35">
      <c r="A15" s="6" t="s">
        <v>37</v>
      </c>
      <c r="B15" s="13">
        <v>45334</v>
      </c>
      <c r="C15" s="30">
        <v>0.32569444444444445</v>
      </c>
      <c r="D15" s="9" t="s">
        <v>747</v>
      </c>
      <c r="E15" s="13" t="str">
        <f>TEXT(Orders[[#This Row],[Column1]],"hh:mm")&amp;" "&amp;Orders[[#This Row],[Column2]]</f>
        <v>07:49 AM</v>
      </c>
      <c r="F15" s="6" t="s">
        <v>19</v>
      </c>
      <c r="G15" s="6">
        <v>1</v>
      </c>
      <c r="H15" s="6" t="s">
        <v>38</v>
      </c>
      <c r="I15" s="15" t="s">
        <v>8</v>
      </c>
      <c r="J15" s="43">
        <f>VLOOKUP(Orders[[#This Row],[item_id]], Items[], 6, 0)</f>
        <v>5.5</v>
      </c>
      <c r="K15" s="57">
        <f>IF(COUNTIF($A$2:A15, A15)=1, 1, 0)</f>
        <v>1</v>
      </c>
    </row>
    <row r="16" spans="1:11" ht="15.5" x14ac:dyDescent="0.35">
      <c r="A16" s="6" t="s">
        <v>37</v>
      </c>
      <c r="B16" s="13">
        <v>45334</v>
      </c>
      <c r="C16" s="30">
        <v>0.32569444444444445</v>
      </c>
      <c r="D16" s="9" t="s">
        <v>747</v>
      </c>
      <c r="E16" s="13" t="str">
        <f>TEXT(Orders[[#This Row],[Column1]],"hh:mm")&amp;" "&amp;Orders[[#This Row],[Column2]]</f>
        <v>07:49 AM</v>
      </c>
      <c r="F16" s="6" t="s">
        <v>10</v>
      </c>
      <c r="G16" s="6">
        <v>1</v>
      </c>
      <c r="H16" s="6" t="s">
        <v>38</v>
      </c>
      <c r="I16" s="15" t="s">
        <v>8</v>
      </c>
      <c r="J16" s="43">
        <f>VLOOKUP(Orders[[#This Row],[item_id]], Items[], 6, 0)</f>
        <v>4.5999999999999996</v>
      </c>
      <c r="K16" s="57">
        <f>IF(COUNTIF($A$2:A16, A16)=1, 1, 0)</f>
        <v>0</v>
      </c>
    </row>
    <row r="17" spans="1:11" ht="15.5" x14ac:dyDescent="0.35">
      <c r="A17" s="6" t="s">
        <v>39</v>
      </c>
      <c r="B17" s="13">
        <v>45334</v>
      </c>
      <c r="C17" s="30">
        <v>0.32847222222222222</v>
      </c>
      <c r="D17" s="9" t="s">
        <v>747</v>
      </c>
      <c r="E17" s="13" t="str">
        <f>TEXT(Orders[[#This Row],[Column1]],"hh:mm")&amp;" "&amp;Orders[[#This Row],[Column2]]</f>
        <v>07:53 AM</v>
      </c>
      <c r="F17" s="6" t="s">
        <v>40</v>
      </c>
      <c r="G17" s="6">
        <v>1</v>
      </c>
      <c r="H17" s="6" t="s">
        <v>41</v>
      </c>
      <c r="I17" s="15" t="s">
        <v>8</v>
      </c>
      <c r="J17" s="43">
        <f>VLOOKUP(Orders[[#This Row],[item_id]], Items[], 6, 0)</f>
        <v>3.45</v>
      </c>
      <c r="K17" s="57">
        <f>IF(COUNTIF($A$2:A17, A17)=1, 1, 0)</f>
        <v>1</v>
      </c>
    </row>
    <row r="18" spans="1:11" ht="15.5" x14ac:dyDescent="0.35">
      <c r="A18" s="6" t="s">
        <v>42</v>
      </c>
      <c r="B18" s="13">
        <v>45334</v>
      </c>
      <c r="C18" s="30">
        <v>0.33194444444444443</v>
      </c>
      <c r="D18" s="9" t="s">
        <v>747</v>
      </c>
      <c r="E18" s="13" t="str">
        <f>TEXT(Orders[[#This Row],[Column1]],"hh:mm")&amp;" "&amp;Orders[[#This Row],[Column2]]</f>
        <v>07:58 AM</v>
      </c>
      <c r="F18" s="6" t="s">
        <v>43</v>
      </c>
      <c r="G18" s="6">
        <v>1</v>
      </c>
      <c r="H18" s="6" t="s">
        <v>44</v>
      </c>
      <c r="I18" s="15" t="s">
        <v>8</v>
      </c>
      <c r="J18" s="43">
        <f>VLOOKUP(Orders[[#This Row],[item_id]], Items[], 6, 0)</f>
        <v>4.5999999999999996</v>
      </c>
      <c r="K18" s="57">
        <f>IF(COUNTIF($A$2:A18, A18)=1, 1, 0)</f>
        <v>1</v>
      </c>
    </row>
    <row r="19" spans="1:11" ht="15.5" x14ac:dyDescent="0.35">
      <c r="A19" s="6" t="s">
        <v>45</v>
      </c>
      <c r="B19" s="13">
        <v>45334</v>
      </c>
      <c r="C19" s="30">
        <v>0.33541666666666664</v>
      </c>
      <c r="D19" s="9" t="s">
        <v>747</v>
      </c>
      <c r="E19" s="13" t="str">
        <f>TEXT(Orders[[#This Row],[Column1]],"hh:mm")&amp;" "&amp;Orders[[#This Row],[Column2]]</f>
        <v>08:03 AM</v>
      </c>
      <c r="F19" s="6" t="s">
        <v>46</v>
      </c>
      <c r="G19" s="6">
        <v>1</v>
      </c>
      <c r="H19" s="6" t="s">
        <v>47</v>
      </c>
      <c r="I19" s="15" t="s">
        <v>12</v>
      </c>
      <c r="J19" s="43">
        <f>VLOOKUP(Orders[[#This Row],[item_id]], Items[], 6, 0)</f>
        <v>4</v>
      </c>
      <c r="K19" s="57">
        <f>IF(COUNTIF($A$2:A19, A19)=1, 1, 0)</f>
        <v>1</v>
      </c>
    </row>
    <row r="20" spans="1:11" ht="15.5" x14ac:dyDescent="0.35">
      <c r="A20" s="6" t="s">
        <v>45</v>
      </c>
      <c r="B20" s="13">
        <v>45334</v>
      </c>
      <c r="C20" s="30">
        <v>0.33541666666666664</v>
      </c>
      <c r="D20" s="9" t="s">
        <v>747</v>
      </c>
      <c r="E20" s="13" t="str">
        <f>TEXT(Orders[[#This Row],[Column1]],"hh:mm")&amp;" "&amp;Orders[[#This Row],[Column2]]</f>
        <v>08:03 AM</v>
      </c>
      <c r="F20" s="6" t="s">
        <v>48</v>
      </c>
      <c r="G20" s="6">
        <v>1</v>
      </c>
      <c r="H20" s="6" t="s">
        <v>47</v>
      </c>
      <c r="I20" s="15" t="s">
        <v>8</v>
      </c>
      <c r="J20" s="43">
        <f>VLOOKUP(Orders[[#This Row],[item_id]], Items[], 6, 0)</f>
        <v>3.35</v>
      </c>
      <c r="K20" s="57">
        <f>IF(COUNTIF($A$2:A20, A20)=1, 1, 0)</f>
        <v>0</v>
      </c>
    </row>
    <row r="21" spans="1:11" ht="15.5" x14ac:dyDescent="0.35">
      <c r="A21" s="6" t="s">
        <v>49</v>
      </c>
      <c r="B21" s="13">
        <v>45334</v>
      </c>
      <c r="C21" s="30">
        <v>0.33888888888888891</v>
      </c>
      <c r="D21" s="9" t="s">
        <v>747</v>
      </c>
      <c r="E21" s="13" t="str">
        <f>TEXT(Orders[[#This Row],[Column1]],"hh:mm")&amp;" "&amp;Orders[[#This Row],[Column2]]</f>
        <v>08:08 AM</v>
      </c>
      <c r="F21" s="6" t="s">
        <v>50</v>
      </c>
      <c r="G21" s="6">
        <v>1</v>
      </c>
      <c r="H21" s="6" t="s">
        <v>51</v>
      </c>
      <c r="I21" s="15" t="s">
        <v>8</v>
      </c>
      <c r="J21" s="43">
        <f>VLOOKUP(Orders[[#This Row],[item_id]], Items[], 6, 0)</f>
        <v>4.7</v>
      </c>
      <c r="K21" s="57">
        <f>IF(COUNTIF($A$2:A21, A21)=1, 1, 0)</f>
        <v>1</v>
      </c>
    </row>
    <row r="22" spans="1:11" ht="15.5" x14ac:dyDescent="0.35">
      <c r="A22" s="6" t="s">
        <v>49</v>
      </c>
      <c r="B22" s="13">
        <v>45334</v>
      </c>
      <c r="C22" s="30">
        <v>0.33888888888888891</v>
      </c>
      <c r="D22" s="9" t="s">
        <v>747</v>
      </c>
      <c r="E22" s="13" t="str">
        <f>TEXT(Orders[[#This Row],[Column1]],"hh:mm")&amp;" "&amp;Orders[[#This Row],[Column2]]</f>
        <v>08:08 AM</v>
      </c>
      <c r="F22" s="6" t="s">
        <v>52</v>
      </c>
      <c r="G22" s="6">
        <v>1</v>
      </c>
      <c r="H22" s="6" t="s">
        <v>51</v>
      </c>
      <c r="I22" s="15" t="s">
        <v>8</v>
      </c>
      <c r="J22" s="43">
        <f>VLOOKUP(Orders[[#This Row],[item_id]], Items[], 6, 0)</f>
        <v>3.75</v>
      </c>
      <c r="K22" s="57">
        <f>IF(COUNTIF($A$2:A22, A22)=1, 1, 0)</f>
        <v>0</v>
      </c>
    </row>
    <row r="23" spans="1:11" ht="15.5" x14ac:dyDescent="0.35">
      <c r="A23" s="6" t="s">
        <v>53</v>
      </c>
      <c r="B23" s="13">
        <v>45334</v>
      </c>
      <c r="C23" s="30">
        <v>0.34166666666666667</v>
      </c>
      <c r="D23" s="9" t="s">
        <v>747</v>
      </c>
      <c r="E23" s="13" t="str">
        <f>TEXT(Orders[[#This Row],[Column1]],"hh:mm")&amp;" "&amp;Orders[[#This Row],[Column2]]</f>
        <v>08:12 AM</v>
      </c>
      <c r="F23" s="6" t="s">
        <v>54</v>
      </c>
      <c r="G23" s="6">
        <v>1</v>
      </c>
      <c r="H23" s="6" t="s">
        <v>55</v>
      </c>
      <c r="I23" s="15" t="s">
        <v>8</v>
      </c>
      <c r="J23" s="43">
        <f>VLOOKUP(Orders[[#This Row],[item_id]], Items[], 6, 0)</f>
        <v>3.75</v>
      </c>
      <c r="K23" s="57">
        <f>IF(COUNTIF($A$2:A23, A23)=1, 1, 0)</f>
        <v>1</v>
      </c>
    </row>
    <row r="24" spans="1:11" ht="15.5" x14ac:dyDescent="0.35">
      <c r="A24" s="6" t="s">
        <v>56</v>
      </c>
      <c r="B24" s="13">
        <v>45334</v>
      </c>
      <c r="C24" s="30">
        <v>0.34513888888888888</v>
      </c>
      <c r="D24" s="9" t="s">
        <v>747</v>
      </c>
      <c r="E24" s="13" t="str">
        <f>TEXT(Orders[[#This Row],[Column1]],"hh:mm")&amp;" "&amp;Orders[[#This Row],[Column2]]</f>
        <v>08:17 AM</v>
      </c>
      <c r="F24" s="6" t="s">
        <v>57</v>
      </c>
      <c r="G24" s="6">
        <v>1</v>
      </c>
      <c r="H24" s="6" t="s">
        <v>58</v>
      </c>
      <c r="I24" s="15" t="s">
        <v>8</v>
      </c>
      <c r="J24" s="43">
        <f>VLOOKUP(Orders[[#This Row],[item_id]], Items[], 6, 0)</f>
        <v>3.75</v>
      </c>
      <c r="K24" s="57">
        <f>IF(COUNTIF($A$2:A24, A24)=1, 1, 0)</f>
        <v>1</v>
      </c>
    </row>
    <row r="25" spans="1:11" ht="15.5" x14ac:dyDescent="0.35">
      <c r="A25" s="6" t="s">
        <v>59</v>
      </c>
      <c r="B25" s="13">
        <v>45334</v>
      </c>
      <c r="C25" s="30">
        <v>0.34861111111111109</v>
      </c>
      <c r="D25" s="9" t="s">
        <v>747</v>
      </c>
      <c r="E25" s="13" t="str">
        <f>TEXT(Orders[[#This Row],[Column1]],"hh:mm")&amp;" "&amp;Orders[[#This Row],[Column2]]</f>
        <v>08:22 AM</v>
      </c>
      <c r="F25" s="6" t="s">
        <v>22</v>
      </c>
      <c r="G25" s="6">
        <v>1</v>
      </c>
      <c r="H25" s="6" t="s">
        <v>60</v>
      </c>
      <c r="I25" s="15" t="s">
        <v>12</v>
      </c>
      <c r="J25" s="43">
        <f>VLOOKUP(Orders[[#This Row],[item_id]], Items[], 6, 0)</f>
        <v>3.45</v>
      </c>
      <c r="K25" s="57">
        <f>IF(COUNTIF($A$2:A25, A25)=1, 1, 0)</f>
        <v>1</v>
      </c>
    </row>
    <row r="26" spans="1:11" ht="15.5" x14ac:dyDescent="0.35">
      <c r="A26" s="6" t="s">
        <v>61</v>
      </c>
      <c r="B26" s="13">
        <v>45334</v>
      </c>
      <c r="C26" s="30">
        <v>0.35138888888888886</v>
      </c>
      <c r="D26" s="9" t="s">
        <v>747</v>
      </c>
      <c r="E26" s="13" t="str">
        <f>TEXT(Orders[[#This Row],[Column1]],"hh:mm")&amp;" "&amp;Orders[[#This Row],[Column2]]</f>
        <v>08:26 AM</v>
      </c>
      <c r="F26" s="6" t="s">
        <v>10</v>
      </c>
      <c r="G26" s="6">
        <v>1</v>
      </c>
      <c r="H26" s="6" t="s">
        <v>11</v>
      </c>
      <c r="I26" s="15" t="s">
        <v>8</v>
      </c>
      <c r="J26" s="43">
        <f>VLOOKUP(Orders[[#This Row],[item_id]], Items[], 6, 0)</f>
        <v>4.5999999999999996</v>
      </c>
      <c r="K26" s="57">
        <f>IF(COUNTIF($A$2:A26, A26)=1, 1, 0)</f>
        <v>1</v>
      </c>
    </row>
    <row r="27" spans="1:11" ht="15.5" x14ac:dyDescent="0.35">
      <c r="A27" s="6" t="s">
        <v>62</v>
      </c>
      <c r="B27" s="13">
        <v>45334</v>
      </c>
      <c r="C27" s="30">
        <v>0.35486111111111113</v>
      </c>
      <c r="D27" s="9" t="s">
        <v>747</v>
      </c>
      <c r="E27" s="13" t="str">
        <f>TEXT(Orders[[#This Row],[Column1]],"hh:mm")&amp;" "&amp;Orders[[#This Row],[Column2]]</f>
        <v>08:31 AM</v>
      </c>
      <c r="F27" s="6" t="s">
        <v>36</v>
      </c>
      <c r="G27" s="6">
        <v>1</v>
      </c>
      <c r="H27" s="6" t="s">
        <v>63</v>
      </c>
      <c r="I27" s="15" t="s">
        <v>12</v>
      </c>
      <c r="J27" s="43">
        <f>VLOOKUP(Orders[[#This Row],[item_id]], Items[], 6, 0)</f>
        <v>4.5</v>
      </c>
      <c r="K27" s="57">
        <f>IF(COUNTIF($A$2:A27, A27)=1, 1, 0)</f>
        <v>1</v>
      </c>
    </row>
    <row r="28" spans="1:11" ht="15.5" x14ac:dyDescent="0.35">
      <c r="A28" s="6" t="s">
        <v>64</v>
      </c>
      <c r="B28" s="13">
        <v>45334</v>
      </c>
      <c r="C28" s="30">
        <v>0.35833333333333334</v>
      </c>
      <c r="D28" s="9" t="s">
        <v>747</v>
      </c>
      <c r="E28" s="13" t="str">
        <f>TEXT(Orders[[#This Row],[Column1]],"hh:mm")&amp;" "&amp;Orders[[#This Row],[Column2]]</f>
        <v>08:36 AM</v>
      </c>
      <c r="F28" s="6" t="s">
        <v>65</v>
      </c>
      <c r="G28" s="6">
        <v>1</v>
      </c>
      <c r="H28" s="6" t="s">
        <v>66</v>
      </c>
      <c r="I28" s="15" t="s">
        <v>8</v>
      </c>
      <c r="J28" s="43">
        <f>VLOOKUP(Orders[[#This Row],[item_id]], Items[], 6, 0)</f>
        <v>4</v>
      </c>
      <c r="K28" s="57">
        <f>IF(COUNTIF($A$2:A28, A28)=1, 1, 0)</f>
        <v>1</v>
      </c>
    </row>
    <row r="29" spans="1:11" ht="15.5" x14ac:dyDescent="0.35">
      <c r="A29" s="6" t="s">
        <v>64</v>
      </c>
      <c r="B29" s="13">
        <v>45334</v>
      </c>
      <c r="C29" s="30">
        <v>0.35833333333333334</v>
      </c>
      <c r="D29" s="9" t="s">
        <v>747</v>
      </c>
      <c r="E29" s="13" t="str">
        <f>TEXT(Orders[[#This Row],[Column1]],"hh:mm")&amp;" "&amp;Orders[[#This Row],[Column2]]</f>
        <v>08:36 AM</v>
      </c>
      <c r="F29" s="6" t="s">
        <v>28</v>
      </c>
      <c r="G29" s="6">
        <v>1</v>
      </c>
      <c r="H29" s="6" t="s">
        <v>66</v>
      </c>
      <c r="I29" s="15" t="s">
        <v>8</v>
      </c>
      <c r="J29" s="43">
        <f>VLOOKUP(Orders[[#This Row],[item_id]], Items[], 6, 0)</f>
        <v>3.55</v>
      </c>
      <c r="K29" s="57">
        <f>IF(COUNTIF($A$2:A29, A29)=1, 1, 0)</f>
        <v>0</v>
      </c>
    </row>
    <row r="30" spans="1:11" ht="15.5" x14ac:dyDescent="0.35">
      <c r="A30" s="6" t="s">
        <v>67</v>
      </c>
      <c r="B30" s="13">
        <v>45334</v>
      </c>
      <c r="C30" s="30">
        <v>0.36180555555555555</v>
      </c>
      <c r="D30" s="9" t="s">
        <v>747</v>
      </c>
      <c r="E30" s="13" t="str">
        <f>TEXT(Orders[[#This Row],[Column1]],"hh:mm")&amp;" "&amp;Orders[[#This Row],[Column2]]</f>
        <v>08:41 AM</v>
      </c>
      <c r="F30" s="6" t="s">
        <v>26</v>
      </c>
      <c r="G30" s="6">
        <v>1</v>
      </c>
      <c r="H30" s="6" t="s">
        <v>23</v>
      </c>
      <c r="I30" s="15" t="s">
        <v>8</v>
      </c>
      <c r="J30" s="43">
        <f>VLOOKUP(Orders[[#This Row],[item_id]], Items[], 6, 0)</f>
        <v>3.15</v>
      </c>
      <c r="K30" s="57">
        <f>IF(COUNTIF($A$2:A30, A30)=1, 1, 0)</f>
        <v>1</v>
      </c>
    </row>
    <row r="31" spans="1:11" ht="15.5" x14ac:dyDescent="0.35">
      <c r="A31" s="6" t="s">
        <v>68</v>
      </c>
      <c r="B31" s="13">
        <v>45334</v>
      </c>
      <c r="C31" s="30">
        <v>0.36458333333333331</v>
      </c>
      <c r="D31" s="9" t="s">
        <v>747</v>
      </c>
      <c r="E31" s="13" t="str">
        <f>TEXT(Orders[[#This Row],[Column1]],"hh:mm")&amp;" "&amp;Orders[[#This Row],[Column2]]</f>
        <v>08:45 AM</v>
      </c>
      <c r="F31" s="6" t="s">
        <v>30</v>
      </c>
      <c r="G31" s="6">
        <v>1</v>
      </c>
      <c r="H31" s="6" t="s">
        <v>69</v>
      </c>
      <c r="I31" s="15" t="s">
        <v>8</v>
      </c>
      <c r="J31" s="43">
        <f>VLOOKUP(Orders[[#This Row],[item_id]], Items[], 6, 0)</f>
        <v>4.2</v>
      </c>
      <c r="K31" s="57">
        <f>IF(COUNTIF($A$2:A31, A31)=1, 1, 0)</f>
        <v>1</v>
      </c>
    </row>
    <row r="32" spans="1:11" ht="15.5" x14ac:dyDescent="0.35">
      <c r="A32" s="6" t="s">
        <v>68</v>
      </c>
      <c r="B32" s="13">
        <v>45334</v>
      </c>
      <c r="C32" s="30">
        <v>0.36458333333333331</v>
      </c>
      <c r="D32" s="9" t="s">
        <v>747</v>
      </c>
      <c r="E32" s="13" t="str">
        <f>TEXT(Orders[[#This Row],[Column1]],"hh:mm")&amp;" "&amp;Orders[[#This Row],[Column2]]</f>
        <v>08:45 AM</v>
      </c>
      <c r="F32" s="6" t="s">
        <v>10</v>
      </c>
      <c r="G32" s="6">
        <v>1</v>
      </c>
      <c r="H32" s="6" t="s">
        <v>38</v>
      </c>
      <c r="I32" s="15" t="s">
        <v>8</v>
      </c>
      <c r="J32" s="43">
        <f>VLOOKUP(Orders[[#This Row],[item_id]], Items[], 6, 0)</f>
        <v>4.5999999999999996</v>
      </c>
      <c r="K32" s="57">
        <f>IF(COUNTIF($A$2:A32, A32)=1, 1, 0)</f>
        <v>0</v>
      </c>
    </row>
    <row r="33" spans="1:11" ht="15.5" x14ac:dyDescent="0.35">
      <c r="A33" s="6" t="s">
        <v>70</v>
      </c>
      <c r="B33" s="13">
        <v>45334</v>
      </c>
      <c r="C33" s="30">
        <v>0.36805555555555558</v>
      </c>
      <c r="D33" s="9" t="s">
        <v>747</v>
      </c>
      <c r="E33" s="13" t="str">
        <f>TEXT(Orders[[#This Row],[Column1]],"hh:mm")&amp;" "&amp;Orders[[#This Row],[Column2]]</f>
        <v>08:50 AM</v>
      </c>
      <c r="F33" s="6" t="s">
        <v>6</v>
      </c>
      <c r="G33" s="6">
        <v>1</v>
      </c>
      <c r="H33" s="6" t="s">
        <v>7</v>
      </c>
      <c r="I33" s="15" t="s">
        <v>8</v>
      </c>
      <c r="J33" s="43">
        <f>VLOOKUP(Orders[[#This Row],[item_id]], Items[], 6, 0)</f>
        <v>2.15</v>
      </c>
      <c r="K33" s="57">
        <f>IF(COUNTIF($A$2:A33, A33)=1, 1, 0)</f>
        <v>1</v>
      </c>
    </row>
    <row r="34" spans="1:11" ht="15.5" x14ac:dyDescent="0.35">
      <c r="A34" s="6" t="s">
        <v>71</v>
      </c>
      <c r="B34" s="13">
        <v>45334</v>
      </c>
      <c r="C34" s="30">
        <v>0.37152777777777779</v>
      </c>
      <c r="D34" s="9" t="s">
        <v>747</v>
      </c>
      <c r="E34" s="13" t="str">
        <f>TEXT(Orders[[#This Row],[Column1]],"hh:mm")&amp;" "&amp;Orders[[#This Row],[Column2]]</f>
        <v>08:55 AM</v>
      </c>
      <c r="F34" s="6" t="s">
        <v>24</v>
      </c>
      <c r="G34" s="6">
        <v>1</v>
      </c>
      <c r="H34" s="6" t="s">
        <v>11</v>
      </c>
      <c r="I34" s="15" t="s">
        <v>8</v>
      </c>
      <c r="J34" s="43">
        <f>VLOOKUP(Orders[[#This Row],[item_id]], Items[], 6, 0)</f>
        <v>3.75</v>
      </c>
      <c r="K34" s="57">
        <f>IF(COUNTIF($A$2:A34, A34)=1, 1, 0)</f>
        <v>1</v>
      </c>
    </row>
    <row r="35" spans="1:11" ht="15.5" x14ac:dyDescent="0.35">
      <c r="A35" s="6" t="s">
        <v>72</v>
      </c>
      <c r="B35" s="13">
        <v>45334</v>
      </c>
      <c r="C35" s="30">
        <v>0.375</v>
      </c>
      <c r="D35" s="9" t="s">
        <v>747</v>
      </c>
      <c r="E35" s="13" t="str">
        <f>TEXT(Orders[[#This Row],[Column1]],"hh:mm")&amp;" "&amp;Orders[[#This Row],[Column2]]</f>
        <v>09:00 AM</v>
      </c>
      <c r="F35" s="6" t="s">
        <v>30</v>
      </c>
      <c r="G35" s="6">
        <v>1</v>
      </c>
      <c r="H35" s="6" t="s">
        <v>14</v>
      </c>
      <c r="I35" s="15" t="s">
        <v>8</v>
      </c>
      <c r="J35" s="43">
        <f>VLOOKUP(Orders[[#This Row],[item_id]], Items[], 6, 0)</f>
        <v>4.2</v>
      </c>
      <c r="K35" s="57">
        <f>IF(COUNTIF($A$2:A35, A35)=1, 1, 0)</f>
        <v>1</v>
      </c>
    </row>
    <row r="36" spans="1:11" ht="15.5" x14ac:dyDescent="0.35">
      <c r="A36" s="6" t="s">
        <v>73</v>
      </c>
      <c r="B36" s="13">
        <v>45334</v>
      </c>
      <c r="C36" s="30">
        <v>0.37777777777777777</v>
      </c>
      <c r="D36" s="9" t="s">
        <v>747</v>
      </c>
      <c r="E36" s="13" t="str">
        <f>TEXT(Orders[[#This Row],[Column1]],"hh:mm")&amp;" "&amp;Orders[[#This Row],[Column2]]</f>
        <v>09:04 AM</v>
      </c>
      <c r="F36" s="6" t="s">
        <v>16</v>
      </c>
      <c r="G36" s="6">
        <v>1</v>
      </c>
      <c r="H36" s="6" t="s">
        <v>17</v>
      </c>
      <c r="I36" s="15" t="s">
        <v>12</v>
      </c>
      <c r="J36" s="43">
        <f>VLOOKUP(Orders[[#This Row],[item_id]], Items[], 6, 0)</f>
        <v>3.25</v>
      </c>
      <c r="K36" s="57">
        <f>IF(COUNTIF($A$2:A36, A36)=1, 1, 0)</f>
        <v>1</v>
      </c>
    </row>
    <row r="37" spans="1:11" ht="15.5" x14ac:dyDescent="0.35">
      <c r="A37" s="6" t="s">
        <v>74</v>
      </c>
      <c r="B37" s="13">
        <v>45334</v>
      </c>
      <c r="C37" s="30">
        <v>0.38124999999999998</v>
      </c>
      <c r="D37" s="9" t="s">
        <v>747</v>
      </c>
      <c r="E37" s="13" t="str">
        <f>TEXT(Orders[[#This Row],[Column1]],"hh:mm")&amp;" "&amp;Orders[[#This Row],[Column2]]</f>
        <v>09:09 AM</v>
      </c>
      <c r="F37" s="6" t="s">
        <v>46</v>
      </c>
      <c r="G37" s="6">
        <v>1</v>
      </c>
      <c r="H37" s="6" t="s">
        <v>20</v>
      </c>
      <c r="I37" s="15" t="s">
        <v>8</v>
      </c>
      <c r="J37" s="43">
        <f>VLOOKUP(Orders[[#This Row],[item_id]], Items[], 6, 0)</f>
        <v>4</v>
      </c>
      <c r="K37" s="57">
        <f>IF(COUNTIF($A$2:A37, A37)=1, 1, 0)</f>
        <v>1</v>
      </c>
    </row>
    <row r="38" spans="1:11" ht="15.5" x14ac:dyDescent="0.35">
      <c r="A38" s="6" t="s">
        <v>75</v>
      </c>
      <c r="B38" s="13">
        <v>45334</v>
      </c>
      <c r="C38" s="30">
        <v>0.38472222222222224</v>
      </c>
      <c r="D38" s="9" t="s">
        <v>747</v>
      </c>
      <c r="E38" s="13" t="str">
        <f>TEXT(Orders[[#This Row],[Column1]],"hh:mm")&amp;" "&amp;Orders[[#This Row],[Column2]]</f>
        <v>09:14 AM</v>
      </c>
      <c r="F38" s="6" t="s">
        <v>22</v>
      </c>
      <c r="G38" s="6">
        <v>1</v>
      </c>
      <c r="H38" s="6" t="s">
        <v>23</v>
      </c>
      <c r="I38" s="15" t="s">
        <v>12</v>
      </c>
      <c r="J38" s="43">
        <f>VLOOKUP(Orders[[#This Row],[item_id]], Items[], 6, 0)</f>
        <v>3.45</v>
      </c>
      <c r="K38" s="57">
        <f>IF(COUNTIF($A$2:A38, A38)=1, 1, 0)</f>
        <v>1</v>
      </c>
    </row>
    <row r="39" spans="1:11" ht="15.5" x14ac:dyDescent="0.35">
      <c r="A39" s="6" t="s">
        <v>75</v>
      </c>
      <c r="B39" s="13">
        <v>45334</v>
      </c>
      <c r="C39" s="30">
        <v>0.38472222222222224</v>
      </c>
      <c r="D39" s="9" t="s">
        <v>747</v>
      </c>
      <c r="E39" s="13" t="str">
        <f>TEXT(Orders[[#This Row],[Column1]],"hh:mm")&amp;" "&amp;Orders[[#This Row],[Column2]]</f>
        <v>09:14 AM</v>
      </c>
      <c r="F39" s="6" t="s">
        <v>24</v>
      </c>
      <c r="G39" s="6">
        <v>1</v>
      </c>
      <c r="H39" s="6" t="s">
        <v>23</v>
      </c>
      <c r="I39" s="15" t="s">
        <v>8</v>
      </c>
      <c r="J39" s="43">
        <f>VLOOKUP(Orders[[#This Row],[item_id]], Items[], 6, 0)</f>
        <v>3.75</v>
      </c>
      <c r="K39" s="57">
        <f>IF(COUNTIF($A$2:A39, A39)=1, 1, 0)</f>
        <v>0</v>
      </c>
    </row>
    <row r="40" spans="1:11" ht="15.5" x14ac:dyDescent="0.35">
      <c r="A40" s="6" t="s">
        <v>76</v>
      </c>
      <c r="B40" s="13">
        <v>45334</v>
      </c>
      <c r="C40" s="30">
        <v>0.38819444444444445</v>
      </c>
      <c r="D40" s="9" t="s">
        <v>747</v>
      </c>
      <c r="E40" s="13" t="str">
        <f>TEXT(Orders[[#This Row],[Column1]],"hh:mm")&amp;" "&amp;Orders[[#This Row],[Column2]]</f>
        <v>09:19 AM</v>
      </c>
      <c r="F40" s="6" t="s">
        <v>26</v>
      </c>
      <c r="G40" s="6">
        <v>1</v>
      </c>
      <c r="H40" s="6" t="s">
        <v>27</v>
      </c>
      <c r="I40" s="15" t="s">
        <v>8</v>
      </c>
      <c r="J40" s="43">
        <f>VLOOKUP(Orders[[#This Row],[item_id]], Items[], 6, 0)</f>
        <v>3.15</v>
      </c>
      <c r="K40" s="57">
        <f>IF(COUNTIF($A$2:A40, A40)=1, 1, 0)</f>
        <v>1</v>
      </c>
    </row>
    <row r="41" spans="1:11" ht="15.5" x14ac:dyDescent="0.35">
      <c r="A41" s="6" t="s">
        <v>76</v>
      </c>
      <c r="B41" s="13">
        <v>45334</v>
      </c>
      <c r="C41" s="30">
        <v>0.38819444444444445</v>
      </c>
      <c r="D41" s="9" t="s">
        <v>747</v>
      </c>
      <c r="E41" s="13" t="str">
        <f>TEXT(Orders[[#This Row],[Column1]],"hh:mm")&amp;" "&amp;Orders[[#This Row],[Column2]]</f>
        <v>09:19 AM</v>
      </c>
      <c r="F41" s="6" t="s">
        <v>28</v>
      </c>
      <c r="G41" s="6">
        <v>1</v>
      </c>
      <c r="H41" s="6" t="s">
        <v>27</v>
      </c>
      <c r="I41" s="15" t="s">
        <v>8</v>
      </c>
      <c r="J41" s="43">
        <f>VLOOKUP(Orders[[#This Row],[item_id]], Items[], 6, 0)</f>
        <v>3.55</v>
      </c>
      <c r="K41" s="57">
        <f>IF(COUNTIF($A$2:A41, A41)=1, 1, 0)</f>
        <v>0</v>
      </c>
    </row>
    <row r="42" spans="1:11" ht="15.5" x14ac:dyDescent="0.35">
      <c r="A42" s="6" t="s">
        <v>76</v>
      </c>
      <c r="B42" s="13">
        <v>45334</v>
      </c>
      <c r="C42" s="30">
        <v>0.38819444444444445</v>
      </c>
      <c r="D42" s="9" t="s">
        <v>747</v>
      </c>
      <c r="E42" s="13" t="str">
        <f>TEXT(Orders[[#This Row],[Column1]],"hh:mm")&amp;" "&amp;Orders[[#This Row],[Column2]]</f>
        <v>09:19 AM</v>
      </c>
      <c r="F42" s="6" t="s">
        <v>50</v>
      </c>
      <c r="G42" s="6">
        <v>1</v>
      </c>
      <c r="H42" s="6" t="s">
        <v>27</v>
      </c>
      <c r="I42" s="15" t="s">
        <v>8</v>
      </c>
      <c r="J42" s="43">
        <f>VLOOKUP(Orders[[#This Row],[item_id]], Items[], 6, 0)</f>
        <v>4.7</v>
      </c>
      <c r="K42" s="57">
        <f>IF(COUNTIF($A$2:A42, A42)=1, 1, 0)</f>
        <v>0</v>
      </c>
    </row>
    <row r="43" spans="1:11" ht="15.5" x14ac:dyDescent="0.35">
      <c r="A43" s="6" t="s">
        <v>77</v>
      </c>
      <c r="B43" s="13">
        <v>45334</v>
      </c>
      <c r="C43" s="30">
        <v>0.39930555555555558</v>
      </c>
      <c r="D43" s="9" t="s">
        <v>747</v>
      </c>
      <c r="E43" s="13" t="str">
        <f>TEXT(Orders[[#This Row],[Column1]],"hh:mm")&amp;" "&amp;Orders[[#This Row],[Column2]]</f>
        <v>09:35 AM</v>
      </c>
      <c r="F43" s="6" t="s">
        <v>54</v>
      </c>
      <c r="G43" s="6">
        <v>1</v>
      </c>
      <c r="H43" s="6" t="s">
        <v>11</v>
      </c>
      <c r="I43" s="15" t="s">
        <v>8</v>
      </c>
      <c r="J43" s="43">
        <f>VLOOKUP(Orders[[#This Row],[item_id]], Items[], 6, 0)</f>
        <v>3.75</v>
      </c>
      <c r="K43" s="57">
        <f>IF(COUNTIF($A$2:A43, A43)=1, 1, 0)</f>
        <v>1</v>
      </c>
    </row>
    <row r="44" spans="1:11" ht="15.5" x14ac:dyDescent="0.35">
      <c r="A44" s="6" t="s">
        <v>78</v>
      </c>
      <c r="B44" s="13">
        <v>45334</v>
      </c>
      <c r="C44" s="30">
        <v>0.40833333333333333</v>
      </c>
      <c r="D44" s="9" t="s">
        <v>747</v>
      </c>
      <c r="E44" s="13" t="str">
        <f>TEXT(Orders[[#This Row],[Column1]],"hh:mm")&amp;" "&amp;Orders[[#This Row],[Column2]]</f>
        <v>09:48 AM</v>
      </c>
      <c r="F44" s="6" t="s">
        <v>48</v>
      </c>
      <c r="G44" s="6">
        <v>1</v>
      </c>
      <c r="H44" s="6" t="s">
        <v>60</v>
      </c>
      <c r="I44" s="15" t="s">
        <v>8</v>
      </c>
      <c r="J44" s="43">
        <f>VLOOKUP(Orders[[#This Row],[item_id]], Items[], 6, 0)</f>
        <v>3.35</v>
      </c>
      <c r="K44" s="57">
        <f>IF(COUNTIF($A$2:A44, A44)=1, 1, 0)</f>
        <v>1</v>
      </c>
    </row>
    <row r="45" spans="1:11" ht="15.5" x14ac:dyDescent="0.35">
      <c r="A45" s="6" t="s">
        <v>79</v>
      </c>
      <c r="B45" s="13">
        <v>45334</v>
      </c>
      <c r="C45" s="30">
        <v>0.41805555555555557</v>
      </c>
      <c r="D45" s="9" t="s">
        <v>747</v>
      </c>
      <c r="E45" s="13" t="str">
        <f>TEXT(Orders[[#This Row],[Column1]],"hh:mm")&amp;" "&amp;Orders[[#This Row],[Column2]]</f>
        <v>10:02 AM</v>
      </c>
      <c r="F45" s="6" t="s">
        <v>43</v>
      </c>
      <c r="G45" s="6">
        <v>1</v>
      </c>
      <c r="H45" s="6" t="s">
        <v>17</v>
      </c>
      <c r="I45" s="15" t="s">
        <v>8</v>
      </c>
      <c r="J45" s="43">
        <f>VLOOKUP(Orders[[#This Row],[item_id]], Items[], 6, 0)</f>
        <v>4.5999999999999996</v>
      </c>
      <c r="K45" s="57">
        <f>IF(COUNTIF($A$2:A45, A45)=1, 1, 0)</f>
        <v>1</v>
      </c>
    </row>
    <row r="46" spans="1:11" ht="15.5" x14ac:dyDescent="0.35">
      <c r="A46" s="6" t="s">
        <v>80</v>
      </c>
      <c r="B46" s="13">
        <v>45334</v>
      </c>
      <c r="C46" s="30">
        <v>0.4284722222222222</v>
      </c>
      <c r="D46" s="9" t="s">
        <v>747</v>
      </c>
      <c r="E46" s="13" t="str">
        <f>TEXT(Orders[[#This Row],[Column1]],"hh:mm")&amp;" "&amp;Orders[[#This Row],[Column2]]</f>
        <v>10:17 AM</v>
      </c>
      <c r="F46" s="6" t="s">
        <v>120</v>
      </c>
      <c r="G46" s="6">
        <v>1</v>
      </c>
      <c r="H46" s="6" t="s">
        <v>27</v>
      </c>
      <c r="I46" s="15" t="s">
        <v>8</v>
      </c>
      <c r="J46" s="43">
        <f>VLOOKUP(Orders[[#This Row],[item_id]], Items[], 6, 0)</f>
        <v>4.5999999999999996</v>
      </c>
      <c r="K46" s="57">
        <f>IF(COUNTIF($A$2:A46, A46)=1, 1, 0)</f>
        <v>1</v>
      </c>
    </row>
    <row r="47" spans="1:11" ht="15.5" x14ac:dyDescent="0.35">
      <c r="A47" s="6" t="s">
        <v>81</v>
      </c>
      <c r="B47" s="13">
        <v>45334</v>
      </c>
      <c r="C47" s="30">
        <v>0.43958333333333333</v>
      </c>
      <c r="D47" s="9" t="s">
        <v>747</v>
      </c>
      <c r="E47" s="13" t="str">
        <f>TEXT(Orders[[#This Row],[Column1]],"hh:mm")&amp;" "&amp;Orders[[#This Row],[Column2]]</f>
        <v>10:33 AM</v>
      </c>
      <c r="F47" s="6" t="s">
        <v>65</v>
      </c>
      <c r="G47" s="6">
        <v>1</v>
      </c>
      <c r="H47" s="6" t="s">
        <v>7</v>
      </c>
      <c r="I47" s="15" t="s">
        <v>12</v>
      </c>
      <c r="J47" s="43">
        <f>VLOOKUP(Orders[[#This Row],[item_id]], Items[], 6, 0)</f>
        <v>4</v>
      </c>
      <c r="K47" s="57">
        <f>IF(COUNTIF($A$2:A47, A47)=1, 1, 0)</f>
        <v>1</v>
      </c>
    </row>
    <row r="48" spans="1:11" ht="15.5" x14ac:dyDescent="0.35">
      <c r="A48" s="6" t="s">
        <v>82</v>
      </c>
      <c r="B48" s="13">
        <v>45334</v>
      </c>
      <c r="C48" s="30">
        <v>0.4513888888888889</v>
      </c>
      <c r="D48" s="9" t="s">
        <v>747</v>
      </c>
      <c r="E48" s="13" t="str">
        <f>TEXT(Orders[[#This Row],[Column1]],"hh:mm")&amp;" "&amp;Orders[[#This Row],[Column2]]</f>
        <v>10:50 AM</v>
      </c>
      <c r="F48" s="6" t="s">
        <v>46</v>
      </c>
      <c r="G48" s="6">
        <v>1</v>
      </c>
      <c r="H48" s="6" t="s">
        <v>20</v>
      </c>
      <c r="I48" s="15" t="s">
        <v>8</v>
      </c>
      <c r="J48" s="43">
        <f>VLOOKUP(Orders[[#This Row],[item_id]], Items[], 6, 0)</f>
        <v>4</v>
      </c>
      <c r="K48" s="57">
        <f>IF(COUNTIF($A$2:A48, A48)=1, 1, 0)</f>
        <v>1</v>
      </c>
    </row>
    <row r="49" spans="1:11" ht="15.5" x14ac:dyDescent="0.35">
      <c r="A49" s="6" t="s">
        <v>83</v>
      </c>
      <c r="B49" s="13">
        <v>45334</v>
      </c>
      <c r="C49" s="30">
        <v>0.46388888888888891</v>
      </c>
      <c r="D49" s="9" t="s">
        <v>747</v>
      </c>
      <c r="E49" s="13" t="str">
        <f>TEXT(Orders[[#This Row],[Column1]],"hh:mm")&amp;" "&amp;Orders[[#This Row],[Column2]]</f>
        <v>11:08 AM</v>
      </c>
      <c r="F49" s="6" t="s">
        <v>32</v>
      </c>
      <c r="G49" s="6">
        <v>1</v>
      </c>
      <c r="H49" s="6" t="s">
        <v>14</v>
      </c>
      <c r="I49" s="15" t="s">
        <v>8</v>
      </c>
      <c r="J49" s="43">
        <f>VLOOKUP(Orders[[#This Row],[item_id]], Items[], 6, 0)</f>
        <v>4.5999999999999996</v>
      </c>
      <c r="K49" s="57">
        <f>IF(COUNTIF($A$2:A49, A49)=1, 1, 0)</f>
        <v>1</v>
      </c>
    </row>
    <row r="50" spans="1:11" ht="15.5" x14ac:dyDescent="0.35">
      <c r="A50" s="6" t="s">
        <v>84</v>
      </c>
      <c r="B50" s="13">
        <v>45334</v>
      </c>
      <c r="C50" s="30">
        <v>0.47708333333333336</v>
      </c>
      <c r="D50" s="9" t="s">
        <v>747</v>
      </c>
      <c r="E50" s="13" t="str">
        <f>TEXT(Orders[[#This Row],[Column1]],"hh:mm")&amp;" "&amp;Orders[[#This Row],[Column2]]</f>
        <v>11:27 AM</v>
      </c>
      <c r="F50" s="6" t="s">
        <v>26</v>
      </c>
      <c r="G50" s="6">
        <v>1</v>
      </c>
      <c r="H50" s="6" t="s">
        <v>35</v>
      </c>
      <c r="I50" s="15" t="s">
        <v>12</v>
      </c>
      <c r="J50" s="43">
        <f>VLOOKUP(Orders[[#This Row],[item_id]], Items[], 6, 0)</f>
        <v>3.15</v>
      </c>
      <c r="K50" s="57">
        <f>IF(COUNTIF($A$2:A50, A50)=1, 1, 0)</f>
        <v>1</v>
      </c>
    </row>
    <row r="51" spans="1:11" ht="15.5" x14ac:dyDescent="0.35">
      <c r="A51" s="6" t="s">
        <v>84</v>
      </c>
      <c r="B51" s="13">
        <v>45334</v>
      </c>
      <c r="C51" s="30">
        <v>0.47708333333333336</v>
      </c>
      <c r="D51" s="9" t="s">
        <v>747</v>
      </c>
      <c r="E51" s="13" t="str">
        <f>TEXT(Orders[[#This Row],[Column1]],"hh:mm")&amp;" "&amp;Orders[[#This Row],[Column2]]</f>
        <v>11:27 AM</v>
      </c>
      <c r="F51" s="6" t="s">
        <v>57</v>
      </c>
      <c r="G51" s="6">
        <v>1</v>
      </c>
      <c r="H51" s="6" t="s">
        <v>35</v>
      </c>
      <c r="I51" s="15" t="s">
        <v>8</v>
      </c>
      <c r="J51" s="43">
        <f>VLOOKUP(Orders[[#This Row],[item_id]], Items[], 6, 0)</f>
        <v>3.75</v>
      </c>
      <c r="K51" s="57">
        <f>IF(COUNTIF($A$2:A51, A51)=1, 1, 0)</f>
        <v>0</v>
      </c>
    </row>
    <row r="52" spans="1:11" ht="15.5" x14ac:dyDescent="0.35">
      <c r="A52" s="6" t="s">
        <v>85</v>
      </c>
      <c r="B52" s="13">
        <v>45334</v>
      </c>
      <c r="C52" s="30">
        <v>0.50555555555555554</v>
      </c>
      <c r="D52" s="9" t="s">
        <v>748</v>
      </c>
      <c r="E52" s="13" t="str">
        <f>TEXT(Orders[[#This Row],[Column1]],"hh:mm")&amp;" "&amp;Orders[[#This Row],[Column2]]</f>
        <v>12:08 PM</v>
      </c>
      <c r="F52" s="6" t="s">
        <v>86</v>
      </c>
      <c r="G52" s="6">
        <v>1</v>
      </c>
      <c r="H52" s="6" t="s">
        <v>38</v>
      </c>
      <c r="I52" s="15" t="s">
        <v>8</v>
      </c>
      <c r="J52" s="43">
        <f>VLOOKUP(Orders[[#This Row],[item_id]], Items[], 6, 0)</f>
        <v>3.45</v>
      </c>
      <c r="K52" s="57">
        <f>IF(COUNTIF($A$2:A52, A52)=1, 1, 0)</f>
        <v>1</v>
      </c>
    </row>
    <row r="53" spans="1:11" ht="15.5" x14ac:dyDescent="0.35">
      <c r="A53" s="6" t="s">
        <v>85</v>
      </c>
      <c r="B53" s="13">
        <v>45334</v>
      </c>
      <c r="C53" s="30">
        <v>0.50555555555555554</v>
      </c>
      <c r="D53" s="9" t="s">
        <v>748</v>
      </c>
      <c r="E53" s="13" t="str">
        <f>TEXT(Orders[[#This Row],[Column1]],"hh:mm")&amp;" "&amp;Orders[[#This Row],[Column2]]</f>
        <v>12:08 PM</v>
      </c>
      <c r="F53" s="6" t="s">
        <v>40</v>
      </c>
      <c r="G53" s="6">
        <v>1</v>
      </c>
      <c r="H53" s="6" t="s">
        <v>38</v>
      </c>
      <c r="I53" s="15" t="s">
        <v>8</v>
      </c>
      <c r="J53" s="43">
        <f>VLOOKUP(Orders[[#This Row],[item_id]], Items[], 6, 0)</f>
        <v>3.45</v>
      </c>
      <c r="K53" s="57">
        <f>IF(COUNTIF($A$2:A53, A53)=1, 1, 0)</f>
        <v>0</v>
      </c>
    </row>
    <row r="54" spans="1:11" ht="15.5" x14ac:dyDescent="0.35">
      <c r="A54" s="6" t="s">
        <v>85</v>
      </c>
      <c r="B54" s="13">
        <v>45334</v>
      </c>
      <c r="C54" s="30">
        <v>0.50555555555555554</v>
      </c>
      <c r="D54" s="9" t="s">
        <v>748</v>
      </c>
      <c r="E54" s="13" t="str">
        <f>TEXT(Orders[[#This Row],[Column1]],"hh:mm")&amp;" "&amp;Orders[[#This Row],[Column2]]</f>
        <v>12:08 PM</v>
      </c>
      <c r="F54" s="6" t="s">
        <v>24</v>
      </c>
      <c r="G54" s="6">
        <v>1</v>
      </c>
      <c r="H54" s="6" t="s">
        <v>38</v>
      </c>
      <c r="I54" s="15" t="s">
        <v>8</v>
      </c>
      <c r="J54" s="43">
        <f>VLOOKUP(Orders[[#This Row],[item_id]], Items[], 6, 0)</f>
        <v>3.75</v>
      </c>
      <c r="K54" s="57">
        <f>IF(COUNTIF($A$2:A54, A54)=1, 1, 0)</f>
        <v>0</v>
      </c>
    </row>
    <row r="55" spans="1:11" ht="15.5" x14ac:dyDescent="0.35">
      <c r="A55" s="6" t="s">
        <v>87</v>
      </c>
      <c r="B55" s="13">
        <v>45334</v>
      </c>
      <c r="C55" s="30">
        <v>0.50694444444444442</v>
      </c>
      <c r="D55" s="9" t="s">
        <v>748</v>
      </c>
      <c r="E55" s="13" t="str">
        <f>TEXT(Orders[[#This Row],[Column1]],"hh:mm")&amp;" "&amp;Orders[[#This Row],[Column2]]</f>
        <v>12:10 PM</v>
      </c>
      <c r="F55" s="6" t="s">
        <v>26</v>
      </c>
      <c r="G55" s="6">
        <v>1</v>
      </c>
      <c r="H55" s="6" t="s">
        <v>27</v>
      </c>
      <c r="I55" s="15" t="s">
        <v>8</v>
      </c>
      <c r="J55" s="43">
        <f>VLOOKUP(Orders[[#This Row],[item_id]], Items[], 6, 0)</f>
        <v>3.15</v>
      </c>
      <c r="K55" s="57">
        <f>IF(COUNTIF($A$2:A55, A55)=1, 1, 0)</f>
        <v>1</v>
      </c>
    </row>
    <row r="56" spans="1:11" ht="15.5" x14ac:dyDescent="0.35">
      <c r="A56" s="6" t="s">
        <v>87</v>
      </c>
      <c r="B56" s="13">
        <v>45334</v>
      </c>
      <c r="C56" s="30">
        <v>0.50694444444444442</v>
      </c>
      <c r="D56" s="9" t="s">
        <v>748</v>
      </c>
      <c r="E56" s="13" t="str">
        <f>TEXT(Orders[[#This Row],[Column1]],"hh:mm")&amp;" "&amp;Orders[[#This Row],[Column2]]</f>
        <v>12:10 PM</v>
      </c>
      <c r="F56" s="6" t="s">
        <v>28</v>
      </c>
      <c r="G56" s="6">
        <v>1</v>
      </c>
      <c r="H56" s="6" t="s">
        <v>27</v>
      </c>
      <c r="I56" s="15" t="s">
        <v>8</v>
      </c>
      <c r="J56" s="43">
        <f>VLOOKUP(Orders[[#This Row],[item_id]], Items[], 6, 0)</f>
        <v>3.55</v>
      </c>
      <c r="K56" s="57">
        <f>IF(COUNTIF($A$2:A56, A56)=1, 1, 0)</f>
        <v>0</v>
      </c>
    </row>
    <row r="57" spans="1:11" ht="15.5" x14ac:dyDescent="0.35">
      <c r="A57" s="6" t="s">
        <v>88</v>
      </c>
      <c r="B57" s="13">
        <v>45334</v>
      </c>
      <c r="C57" s="30">
        <v>0.50763888888888886</v>
      </c>
      <c r="D57" s="9" t="s">
        <v>748</v>
      </c>
      <c r="E57" s="13" t="str">
        <f>TEXT(Orders[[#This Row],[Column1]],"hh:mm")&amp;" "&amp;Orders[[#This Row],[Column2]]</f>
        <v>12:11 PM</v>
      </c>
      <c r="F57" s="6" t="s">
        <v>30</v>
      </c>
      <c r="G57" s="6">
        <v>1</v>
      </c>
      <c r="H57" s="6" t="s">
        <v>31</v>
      </c>
      <c r="I57" s="15" t="s">
        <v>8</v>
      </c>
      <c r="J57" s="43">
        <f>VLOOKUP(Orders[[#This Row],[item_id]], Items[], 6, 0)</f>
        <v>4.2</v>
      </c>
      <c r="K57" s="57">
        <f>IF(COUNTIF($A$2:A57, A57)=1, 1, 0)</f>
        <v>1</v>
      </c>
    </row>
    <row r="58" spans="1:11" ht="15.5" x14ac:dyDescent="0.35">
      <c r="A58" s="6" t="s">
        <v>88</v>
      </c>
      <c r="B58" s="13">
        <v>45334</v>
      </c>
      <c r="C58" s="30">
        <v>0.50763888888888886</v>
      </c>
      <c r="D58" s="9" t="s">
        <v>748</v>
      </c>
      <c r="E58" s="13" t="str">
        <f>TEXT(Orders[[#This Row],[Column1]],"hh:mm")&amp;" "&amp;Orders[[#This Row],[Column2]]</f>
        <v>12:11 PM</v>
      </c>
      <c r="F58" s="6" t="s">
        <v>32</v>
      </c>
      <c r="G58" s="6">
        <v>1</v>
      </c>
      <c r="H58" s="6" t="s">
        <v>31</v>
      </c>
      <c r="I58" s="15" t="s">
        <v>8</v>
      </c>
      <c r="J58" s="43">
        <f>VLOOKUP(Orders[[#This Row],[item_id]], Items[], 6, 0)</f>
        <v>4.5999999999999996</v>
      </c>
      <c r="K58" s="57">
        <f>IF(COUNTIF($A$2:A58, A58)=1, 1, 0)</f>
        <v>0</v>
      </c>
    </row>
    <row r="59" spans="1:11" ht="15.5" x14ac:dyDescent="0.35">
      <c r="A59" s="6" t="s">
        <v>89</v>
      </c>
      <c r="B59" s="13">
        <v>45334</v>
      </c>
      <c r="C59" s="30">
        <v>0.51111111111111107</v>
      </c>
      <c r="D59" s="9" t="s">
        <v>748</v>
      </c>
      <c r="E59" s="13" t="str">
        <f>TEXT(Orders[[#This Row],[Column1]],"hh:mm")&amp;" "&amp;Orders[[#This Row],[Column2]]</f>
        <v>12:16 PM</v>
      </c>
      <c r="F59" s="6" t="s">
        <v>34</v>
      </c>
      <c r="G59" s="6">
        <v>1</v>
      </c>
      <c r="H59" s="6" t="s">
        <v>35</v>
      </c>
      <c r="I59" s="15" t="s">
        <v>8</v>
      </c>
      <c r="J59" s="43">
        <f>VLOOKUP(Orders[[#This Row],[item_id]], Items[], 6, 0)</f>
        <v>5.6</v>
      </c>
      <c r="K59" s="57">
        <f>IF(COUNTIF($A$2:A59, A59)=1, 1, 0)</f>
        <v>1</v>
      </c>
    </row>
    <row r="60" spans="1:11" ht="15.5" x14ac:dyDescent="0.35">
      <c r="A60" s="6" t="s">
        <v>89</v>
      </c>
      <c r="B60" s="13">
        <v>45334</v>
      </c>
      <c r="C60" s="30">
        <v>0.51111111111111107</v>
      </c>
      <c r="D60" s="9" t="s">
        <v>748</v>
      </c>
      <c r="E60" s="13" t="str">
        <f>TEXT(Orders[[#This Row],[Column1]],"hh:mm")&amp;" "&amp;Orders[[#This Row],[Column2]]</f>
        <v>12:16 PM</v>
      </c>
      <c r="F60" s="6" t="s">
        <v>36</v>
      </c>
      <c r="G60" s="6">
        <v>1</v>
      </c>
      <c r="H60" s="6" t="s">
        <v>35</v>
      </c>
      <c r="I60" s="15" t="s">
        <v>8</v>
      </c>
      <c r="J60" s="43">
        <f>VLOOKUP(Orders[[#This Row],[item_id]], Items[], 6, 0)</f>
        <v>4.5</v>
      </c>
      <c r="K60" s="57">
        <f>IF(COUNTIF($A$2:A60, A60)=1, 1, 0)</f>
        <v>0</v>
      </c>
    </row>
    <row r="61" spans="1:11" ht="15.5" x14ac:dyDescent="0.35">
      <c r="A61" s="6" t="s">
        <v>89</v>
      </c>
      <c r="B61" s="13">
        <v>45334</v>
      </c>
      <c r="C61" s="30">
        <v>0.51111111111111107</v>
      </c>
      <c r="D61" s="9" t="s">
        <v>748</v>
      </c>
      <c r="E61" s="13" t="str">
        <f>TEXT(Orders[[#This Row],[Column1]],"hh:mm")&amp;" "&amp;Orders[[#This Row],[Column2]]</f>
        <v>12:16 PM</v>
      </c>
      <c r="F61" s="6" t="s">
        <v>36</v>
      </c>
      <c r="G61" s="6">
        <v>1</v>
      </c>
      <c r="H61" s="6" t="s">
        <v>35</v>
      </c>
      <c r="I61" s="15" t="s">
        <v>8</v>
      </c>
      <c r="J61" s="43">
        <f>VLOOKUP(Orders[[#This Row],[item_id]], Items[], 6, 0)</f>
        <v>4.5</v>
      </c>
      <c r="K61" s="57">
        <f>IF(COUNTIF($A$2:A61, A61)=1, 1, 0)</f>
        <v>0</v>
      </c>
    </row>
    <row r="62" spans="1:11" ht="15.5" x14ac:dyDescent="0.35">
      <c r="A62" s="6" t="s">
        <v>90</v>
      </c>
      <c r="B62" s="13">
        <v>45334</v>
      </c>
      <c r="C62" s="30">
        <v>0.51249999999999996</v>
      </c>
      <c r="D62" s="9" t="s">
        <v>748</v>
      </c>
      <c r="E62" s="13" t="str">
        <f>TEXT(Orders[[#This Row],[Column1]],"hh:mm")&amp;" "&amp;Orders[[#This Row],[Column2]]</f>
        <v>12:18 PM</v>
      </c>
      <c r="F62" s="6" t="s">
        <v>54</v>
      </c>
      <c r="G62" s="6">
        <v>1</v>
      </c>
      <c r="H62" s="6" t="s">
        <v>14</v>
      </c>
      <c r="I62" s="15" t="s">
        <v>8</v>
      </c>
      <c r="J62" s="43">
        <f>VLOOKUP(Orders[[#This Row],[item_id]], Items[], 6, 0)</f>
        <v>3.75</v>
      </c>
      <c r="K62" s="57">
        <f>IF(COUNTIF($A$2:A62, A62)=1, 1, 0)</f>
        <v>1</v>
      </c>
    </row>
    <row r="63" spans="1:11" ht="15.5" x14ac:dyDescent="0.35">
      <c r="A63" s="6" t="s">
        <v>91</v>
      </c>
      <c r="B63" s="13">
        <v>45334</v>
      </c>
      <c r="C63" s="30">
        <v>0.51458333333333328</v>
      </c>
      <c r="D63" s="9" t="s">
        <v>748</v>
      </c>
      <c r="E63" s="13" t="str">
        <f>TEXT(Orders[[#This Row],[Column1]],"hh:mm")&amp;" "&amp;Orders[[#This Row],[Column2]]</f>
        <v>12:21 PM</v>
      </c>
      <c r="F63" s="6" t="s">
        <v>52</v>
      </c>
      <c r="G63" s="6">
        <v>1</v>
      </c>
      <c r="H63" s="6" t="s">
        <v>20</v>
      </c>
      <c r="I63" s="15" t="s">
        <v>8</v>
      </c>
      <c r="J63" s="43">
        <f>VLOOKUP(Orders[[#This Row],[item_id]], Items[], 6, 0)</f>
        <v>3.75</v>
      </c>
      <c r="K63" s="57">
        <f>IF(COUNTIF($A$2:A63, A63)=1, 1, 0)</f>
        <v>1</v>
      </c>
    </row>
    <row r="64" spans="1:11" ht="15.5" x14ac:dyDescent="0.35">
      <c r="A64" s="6" t="s">
        <v>92</v>
      </c>
      <c r="B64" s="13">
        <v>45334</v>
      </c>
      <c r="C64" s="30">
        <v>0.51597222222222228</v>
      </c>
      <c r="D64" s="9" t="s">
        <v>748</v>
      </c>
      <c r="E64" s="13" t="str">
        <f>TEXT(Orders[[#This Row],[Column1]],"hh:mm")&amp;" "&amp;Orders[[#This Row],[Column2]]</f>
        <v>12:23 PM</v>
      </c>
      <c r="F64" s="6" t="s">
        <v>32</v>
      </c>
      <c r="G64" s="6">
        <v>1</v>
      </c>
      <c r="H64" s="6" t="s">
        <v>27</v>
      </c>
      <c r="I64" s="15" t="s">
        <v>8</v>
      </c>
      <c r="J64" s="43">
        <f>VLOOKUP(Orders[[#This Row],[item_id]], Items[], 6, 0)</f>
        <v>4.5999999999999996</v>
      </c>
      <c r="K64" s="57">
        <f>IF(COUNTIF($A$2:A64, A64)=1, 1, 0)</f>
        <v>1</v>
      </c>
    </row>
    <row r="65" spans="1:11" ht="15.5" x14ac:dyDescent="0.35">
      <c r="A65" s="6" t="s">
        <v>93</v>
      </c>
      <c r="B65" s="13">
        <v>45334</v>
      </c>
      <c r="C65" s="30">
        <v>0.5180555555555556</v>
      </c>
      <c r="D65" s="9" t="s">
        <v>748</v>
      </c>
      <c r="E65" s="13" t="str">
        <f>TEXT(Orders[[#This Row],[Column1]],"hh:mm")&amp;" "&amp;Orders[[#This Row],[Column2]]</f>
        <v>12:26 PM</v>
      </c>
      <c r="F65" s="6" t="s">
        <v>65</v>
      </c>
      <c r="G65" s="6">
        <v>1</v>
      </c>
      <c r="H65" s="6" t="s">
        <v>7</v>
      </c>
      <c r="I65" s="15" t="s">
        <v>8</v>
      </c>
      <c r="J65" s="43">
        <f>VLOOKUP(Orders[[#This Row],[item_id]], Items[], 6, 0)</f>
        <v>4</v>
      </c>
      <c r="K65" s="57">
        <f>IF(COUNTIF($A$2:A65, A65)=1, 1, 0)</f>
        <v>1</v>
      </c>
    </row>
    <row r="66" spans="1:11" ht="15.5" x14ac:dyDescent="0.35">
      <c r="A66" s="6" t="s">
        <v>94</v>
      </c>
      <c r="B66" s="13">
        <v>45334</v>
      </c>
      <c r="C66" s="30">
        <v>0.52013888888888893</v>
      </c>
      <c r="D66" s="9" t="s">
        <v>748</v>
      </c>
      <c r="E66" s="13" t="str">
        <f>TEXT(Orders[[#This Row],[Column1]],"hh:mm")&amp;" "&amp;Orders[[#This Row],[Column2]]</f>
        <v>12:29 PM</v>
      </c>
      <c r="F66" s="6" t="s">
        <v>46</v>
      </c>
      <c r="G66" s="6">
        <v>1</v>
      </c>
      <c r="H66" s="6" t="s">
        <v>17</v>
      </c>
      <c r="I66" s="15" t="s">
        <v>8</v>
      </c>
      <c r="J66" s="43">
        <f>VLOOKUP(Orders[[#This Row],[item_id]], Items[], 6, 0)</f>
        <v>4</v>
      </c>
      <c r="K66" s="57">
        <f>IF(COUNTIF($A$2:A66, A66)=1, 1, 0)</f>
        <v>1</v>
      </c>
    </row>
    <row r="67" spans="1:11" ht="15.5" x14ac:dyDescent="0.35">
      <c r="A67" s="6" t="s">
        <v>95</v>
      </c>
      <c r="B67" s="13">
        <v>45334</v>
      </c>
      <c r="C67" s="30">
        <v>0.52222222222222225</v>
      </c>
      <c r="D67" s="9" t="s">
        <v>748</v>
      </c>
      <c r="E67" s="13" t="str">
        <f>TEXT(Orders[[#This Row],[Column1]],"hh:mm")&amp;" "&amp;Orders[[#This Row],[Column2]]</f>
        <v>12:32 PM</v>
      </c>
      <c r="F67" s="6" t="s">
        <v>46</v>
      </c>
      <c r="G67" s="6">
        <v>1</v>
      </c>
      <c r="H67" s="6" t="s">
        <v>41</v>
      </c>
      <c r="I67" s="15" t="s">
        <v>8</v>
      </c>
      <c r="J67" s="43">
        <f>VLOOKUP(Orders[[#This Row],[item_id]], Items[], 6, 0)</f>
        <v>4</v>
      </c>
      <c r="K67" s="57">
        <f>IF(COUNTIF($A$2:A67, A67)=1, 1, 0)</f>
        <v>1</v>
      </c>
    </row>
    <row r="68" spans="1:11" ht="15.5" x14ac:dyDescent="0.35">
      <c r="A68" s="6" t="s">
        <v>96</v>
      </c>
      <c r="B68" s="13">
        <v>45334</v>
      </c>
      <c r="C68" s="30">
        <v>0.52430555555555558</v>
      </c>
      <c r="D68" s="9" t="s">
        <v>748</v>
      </c>
      <c r="E68" s="13" t="str">
        <f>TEXT(Orders[[#This Row],[Column1]],"hh:mm")&amp;" "&amp;Orders[[#This Row],[Column2]]</f>
        <v>12:35 PM</v>
      </c>
      <c r="F68" s="6" t="s">
        <v>50</v>
      </c>
      <c r="G68" s="6">
        <v>1</v>
      </c>
      <c r="H68" s="6" t="s">
        <v>11</v>
      </c>
      <c r="I68" s="15" t="s">
        <v>8</v>
      </c>
      <c r="J68" s="43">
        <f>VLOOKUP(Orders[[#This Row],[item_id]], Items[], 6, 0)</f>
        <v>4.7</v>
      </c>
      <c r="K68" s="57">
        <f>IF(COUNTIF($A$2:A68, A68)=1, 1, 0)</f>
        <v>1</v>
      </c>
    </row>
    <row r="69" spans="1:11" ht="15.5" x14ac:dyDescent="0.35">
      <c r="A69" s="6" t="s">
        <v>97</v>
      </c>
      <c r="B69" s="13">
        <v>45334</v>
      </c>
      <c r="C69" s="30">
        <v>0.52638888888888891</v>
      </c>
      <c r="D69" s="9" t="s">
        <v>748</v>
      </c>
      <c r="E69" s="13" t="str">
        <f>TEXT(Orders[[#This Row],[Column1]],"hh:mm")&amp;" "&amp;Orders[[#This Row],[Column2]]</f>
        <v>12:38 PM</v>
      </c>
      <c r="F69" s="6" t="s">
        <v>26</v>
      </c>
      <c r="G69" s="6">
        <v>1</v>
      </c>
      <c r="H69" s="6" t="s">
        <v>38</v>
      </c>
      <c r="I69" s="15" t="s">
        <v>8</v>
      </c>
      <c r="J69" s="43">
        <f>VLOOKUP(Orders[[#This Row],[item_id]], Items[], 6, 0)</f>
        <v>3.15</v>
      </c>
      <c r="K69" s="57">
        <f>IF(COUNTIF($A$2:A69, A69)=1, 1, 0)</f>
        <v>1</v>
      </c>
    </row>
    <row r="70" spans="1:11" ht="15.5" x14ac:dyDescent="0.35">
      <c r="A70" s="6" t="s">
        <v>98</v>
      </c>
      <c r="B70" s="13">
        <v>45334</v>
      </c>
      <c r="C70" s="30">
        <v>0.52847222222222223</v>
      </c>
      <c r="D70" s="9" t="s">
        <v>748</v>
      </c>
      <c r="E70" s="13" t="str">
        <f>TEXT(Orders[[#This Row],[Column1]],"hh:mm")&amp;" "&amp;Orders[[#This Row],[Column2]]</f>
        <v>12:41 PM</v>
      </c>
      <c r="F70" s="6" t="s">
        <v>16</v>
      </c>
      <c r="G70" s="6">
        <v>1</v>
      </c>
      <c r="H70" s="6" t="s">
        <v>23</v>
      </c>
      <c r="I70" s="15" t="s">
        <v>8</v>
      </c>
      <c r="J70" s="43">
        <f>VLOOKUP(Orders[[#This Row],[item_id]], Items[], 6, 0)</f>
        <v>3.25</v>
      </c>
      <c r="K70" s="57">
        <f>IF(COUNTIF($A$2:A70, A70)=1, 1, 0)</f>
        <v>1</v>
      </c>
    </row>
    <row r="71" spans="1:11" ht="15.5" x14ac:dyDescent="0.35">
      <c r="A71" s="6" t="s">
        <v>99</v>
      </c>
      <c r="B71" s="13">
        <v>45334</v>
      </c>
      <c r="C71" s="30">
        <v>0.53055555555555556</v>
      </c>
      <c r="D71" s="9" t="s">
        <v>748</v>
      </c>
      <c r="E71" s="13" t="str">
        <f>TEXT(Orders[[#This Row],[Column1]],"hh:mm")&amp;" "&amp;Orders[[#This Row],[Column2]]</f>
        <v>12:44 PM</v>
      </c>
      <c r="F71" s="6" t="s">
        <v>28</v>
      </c>
      <c r="G71" s="6">
        <v>1</v>
      </c>
      <c r="H71" s="6" t="s">
        <v>60</v>
      </c>
      <c r="I71" s="15" t="s">
        <v>12</v>
      </c>
      <c r="J71" s="43">
        <f>VLOOKUP(Orders[[#This Row],[item_id]], Items[], 6, 0)</f>
        <v>3.55</v>
      </c>
      <c r="K71" s="57">
        <f>IF(COUNTIF($A$2:A71, A71)=1, 1, 0)</f>
        <v>1</v>
      </c>
    </row>
    <row r="72" spans="1:11" ht="15.5" x14ac:dyDescent="0.35">
      <c r="A72" s="6" t="s">
        <v>100</v>
      </c>
      <c r="B72" s="13">
        <v>45334</v>
      </c>
      <c r="C72" s="30">
        <v>0.53263888888888888</v>
      </c>
      <c r="D72" s="9" t="s">
        <v>748</v>
      </c>
      <c r="E72" s="13" t="str">
        <f>TEXT(Orders[[#This Row],[Column1]],"hh:mm")&amp;" "&amp;Orders[[#This Row],[Column2]]</f>
        <v>12:47 PM</v>
      </c>
      <c r="F72" s="6" t="s">
        <v>48</v>
      </c>
      <c r="G72" s="6">
        <v>1</v>
      </c>
      <c r="H72" s="6" t="s">
        <v>31</v>
      </c>
      <c r="I72" s="15" t="s">
        <v>8</v>
      </c>
      <c r="J72" s="43">
        <f>VLOOKUP(Orders[[#This Row],[item_id]], Items[], 6, 0)</f>
        <v>3.35</v>
      </c>
      <c r="K72" s="57">
        <f>IF(COUNTIF($A$2:A72, A72)=1, 1, 0)</f>
        <v>1</v>
      </c>
    </row>
    <row r="73" spans="1:11" ht="15.5" x14ac:dyDescent="0.35">
      <c r="A73" s="6" t="s">
        <v>101</v>
      </c>
      <c r="B73" s="13">
        <v>45334</v>
      </c>
      <c r="C73" s="30">
        <v>0.53472222222222221</v>
      </c>
      <c r="D73" s="9" t="s">
        <v>748</v>
      </c>
      <c r="E73" s="13" t="str">
        <f>TEXT(Orders[[#This Row],[Column1]],"hh:mm")&amp;" "&amp;Orders[[#This Row],[Column2]]</f>
        <v>12:50 PM</v>
      </c>
      <c r="F73" s="6" t="s">
        <v>10</v>
      </c>
      <c r="G73" s="6">
        <v>1</v>
      </c>
      <c r="H73" s="6" t="s">
        <v>102</v>
      </c>
      <c r="I73" s="15" t="s">
        <v>12</v>
      </c>
      <c r="J73" s="43">
        <f>VLOOKUP(Orders[[#This Row],[item_id]], Items[], 6, 0)</f>
        <v>4.5999999999999996</v>
      </c>
      <c r="K73" s="57">
        <f>IF(COUNTIF($A$2:A73, A73)=1, 1, 0)</f>
        <v>1</v>
      </c>
    </row>
    <row r="74" spans="1:11" ht="15.5" x14ac:dyDescent="0.35">
      <c r="A74" s="6" t="s">
        <v>103</v>
      </c>
      <c r="B74" s="13">
        <v>45334</v>
      </c>
      <c r="C74" s="30">
        <v>0.53680555555555554</v>
      </c>
      <c r="D74" s="9" t="s">
        <v>748</v>
      </c>
      <c r="E74" s="13" t="str">
        <f>TEXT(Orders[[#This Row],[Column1]],"hh:mm")&amp;" "&amp;Orders[[#This Row],[Column2]]</f>
        <v>12:53 PM</v>
      </c>
      <c r="F74" s="6" t="s">
        <v>24</v>
      </c>
      <c r="G74" s="6">
        <v>1</v>
      </c>
      <c r="H74" s="6" t="s">
        <v>35</v>
      </c>
      <c r="I74" s="15" t="s">
        <v>8</v>
      </c>
      <c r="J74" s="43">
        <f>VLOOKUP(Orders[[#This Row],[item_id]], Items[], 6, 0)</f>
        <v>3.75</v>
      </c>
      <c r="K74" s="57">
        <f>IF(COUNTIF($A$2:A74, A74)=1, 1, 0)</f>
        <v>1</v>
      </c>
    </row>
    <row r="75" spans="1:11" ht="15.5" x14ac:dyDescent="0.35">
      <c r="A75" s="6" t="s">
        <v>104</v>
      </c>
      <c r="B75" s="13">
        <v>45334</v>
      </c>
      <c r="C75" s="30">
        <v>0.53888888888888886</v>
      </c>
      <c r="D75" s="9" t="s">
        <v>748</v>
      </c>
      <c r="E75" s="13" t="str">
        <f>TEXT(Orders[[#This Row],[Column1]],"hh:mm")&amp;" "&amp;Orders[[#This Row],[Column2]]</f>
        <v>12:56 PM</v>
      </c>
      <c r="F75" s="6" t="s">
        <v>34</v>
      </c>
      <c r="G75" s="6">
        <v>1</v>
      </c>
      <c r="H75" s="6" t="s">
        <v>14</v>
      </c>
      <c r="I75" s="15" t="s">
        <v>8</v>
      </c>
      <c r="J75" s="43">
        <f>VLOOKUP(Orders[[#This Row],[item_id]], Items[], 6, 0)</f>
        <v>5.6</v>
      </c>
      <c r="K75" s="57">
        <f>IF(COUNTIF($A$2:A75, A75)=1, 1, 0)</f>
        <v>1</v>
      </c>
    </row>
    <row r="76" spans="1:11" ht="15.5" x14ac:dyDescent="0.35">
      <c r="A76" s="6" t="s">
        <v>105</v>
      </c>
      <c r="B76" s="13">
        <v>45334</v>
      </c>
      <c r="C76" s="30">
        <v>0.54097222222222219</v>
      </c>
      <c r="D76" s="9" t="s">
        <v>748</v>
      </c>
      <c r="E76" s="13" t="str">
        <f>TEXT(Orders[[#This Row],[Column1]],"hh:mm")&amp;" "&amp;Orders[[#This Row],[Column2]]</f>
        <v>12:59 PM</v>
      </c>
      <c r="F76" s="6" t="s">
        <v>28</v>
      </c>
      <c r="G76" s="6">
        <v>1</v>
      </c>
      <c r="H76" s="6" t="s">
        <v>20</v>
      </c>
      <c r="I76" s="15" t="s">
        <v>8</v>
      </c>
      <c r="J76" s="43">
        <f>VLOOKUP(Orders[[#This Row],[item_id]], Items[], 6, 0)</f>
        <v>3.55</v>
      </c>
      <c r="K76" s="57">
        <f>IF(COUNTIF($A$2:A76, A76)=1, 1, 0)</f>
        <v>1</v>
      </c>
    </row>
    <row r="77" spans="1:11" ht="15.5" x14ac:dyDescent="0.35">
      <c r="A77" s="6" t="s">
        <v>106</v>
      </c>
      <c r="B77" s="13">
        <v>45334</v>
      </c>
      <c r="C77" s="30">
        <v>4.3055555555555555E-2</v>
      </c>
      <c r="D77" s="9" t="s">
        <v>748</v>
      </c>
      <c r="E77" s="13" t="str">
        <f>TEXT(Orders[[#This Row],[Column1]],"hh:mm")&amp;" "&amp;Orders[[#This Row],[Column2]]</f>
        <v>01:02 PM</v>
      </c>
      <c r="F77" s="6" t="s">
        <v>107</v>
      </c>
      <c r="G77" s="6">
        <v>1</v>
      </c>
      <c r="H77" s="6" t="s">
        <v>27</v>
      </c>
      <c r="I77" s="15" t="s">
        <v>12</v>
      </c>
      <c r="J77" s="43">
        <f>VLOOKUP(Orders[[#This Row],[item_id]], Items[], 6, 0)</f>
        <v>4.2</v>
      </c>
      <c r="K77" s="57">
        <f>IF(COUNTIF($A$2:A77, A77)=1, 1, 0)</f>
        <v>1</v>
      </c>
    </row>
    <row r="78" spans="1:11" ht="15.5" x14ac:dyDescent="0.35">
      <c r="A78" s="6" t="s">
        <v>108</v>
      </c>
      <c r="B78" s="13">
        <v>45334</v>
      </c>
      <c r="C78" s="30">
        <v>4.5138888888888888E-2</v>
      </c>
      <c r="D78" s="9" t="s">
        <v>748</v>
      </c>
      <c r="E78" s="13" t="str">
        <f>TEXT(Orders[[#This Row],[Column1]],"hh:mm")&amp;" "&amp;Orders[[#This Row],[Column2]]</f>
        <v>01:05 PM</v>
      </c>
      <c r="F78" s="6" t="s">
        <v>22</v>
      </c>
      <c r="G78" s="6">
        <v>1</v>
      </c>
      <c r="H78" s="6" t="s">
        <v>7</v>
      </c>
      <c r="I78" s="15" t="s">
        <v>8</v>
      </c>
      <c r="J78" s="43">
        <f>VLOOKUP(Orders[[#This Row],[item_id]], Items[], 6, 0)</f>
        <v>3.45</v>
      </c>
      <c r="K78" s="57">
        <f>IF(COUNTIF($A$2:A78, A78)=1, 1, 0)</f>
        <v>1</v>
      </c>
    </row>
    <row r="79" spans="1:11" ht="15.5" x14ac:dyDescent="0.35">
      <c r="A79" s="6" t="s">
        <v>109</v>
      </c>
      <c r="B79" s="13">
        <v>45334</v>
      </c>
      <c r="C79" s="30">
        <v>4.7222222222222221E-2</v>
      </c>
      <c r="D79" s="9" t="s">
        <v>748</v>
      </c>
      <c r="E79" s="13" t="str">
        <f>TEXT(Orders[[#This Row],[Column1]],"hh:mm")&amp;" "&amp;Orders[[#This Row],[Column2]]</f>
        <v>01:08 PM</v>
      </c>
      <c r="F79" s="6" t="s">
        <v>40</v>
      </c>
      <c r="G79" s="6">
        <v>1</v>
      </c>
      <c r="H79" s="6" t="s">
        <v>17</v>
      </c>
      <c r="I79" s="15" t="s">
        <v>12</v>
      </c>
      <c r="J79" s="43">
        <f>VLOOKUP(Orders[[#This Row],[item_id]], Items[], 6, 0)</f>
        <v>3.45</v>
      </c>
      <c r="K79" s="57">
        <f>IF(COUNTIF($A$2:A79, A79)=1, 1, 0)</f>
        <v>1</v>
      </c>
    </row>
    <row r="80" spans="1:11" ht="15.5" x14ac:dyDescent="0.35">
      <c r="A80" s="6" t="s">
        <v>110</v>
      </c>
      <c r="B80" s="13">
        <v>45334</v>
      </c>
      <c r="C80" s="30">
        <v>4.9305555555555554E-2</v>
      </c>
      <c r="D80" s="9" t="s">
        <v>748</v>
      </c>
      <c r="E80" s="13" t="str">
        <f>TEXT(Orders[[#This Row],[Column1]],"hh:mm")&amp;" "&amp;Orders[[#This Row],[Column2]]</f>
        <v>01:11 PM</v>
      </c>
      <c r="F80" s="6" t="s">
        <v>6</v>
      </c>
      <c r="G80" s="6">
        <v>1</v>
      </c>
      <c r="H80" s="6" t="s">
        <v>41</v>
      </c>
      <c r="I80" s="15" t="s">
        <v>8</v>
      </c>
      <c r="J80" s="43">
        <f>VLOOKUP(Orders[[#This Row],[item_id]], Items[], 6, 0)</f>
        <v>2.15</v>
      </c>
      <c r="K80" s="57">
        <f>IF(COUNTIF($A$2:A80, A80)=1, 1, 0)</f>
        <v>1</v>
      </c>
    </row>
    <row r="81" spans="1:11" ht="15.5" x14ac:dyDescent="0.35">
      <c r="A81" s="6" t="s">
        <v>111</v>
      </c>
      <c r="B81" s="13">
        <v>45334</v>
      </c>
      <c r="C81" s="30">
        <v>5.0694444444444445E-2</v>
      </c>
      <c r="D81" s="9" t="s">
        <v>748</v>
      </c>
      <c r="E81" s="13" t="str">
        <f>TEXT(Orders[[#This Row],[Column1]],"hh:mm")&amp;" "&amp;Orders[[#This Row],[Column2]]</f>
        <v>01:13 PM</v>
      </c>
      <c r="F81" s="6" t="s">
        <v>57</v>
      </c>
      <c r="G81" s="6">
        <v>1</v>
      </c>
      <c r="H81" s="6" t="s">
        <v>60</v>
      </c>
      <c r="I81" s="15" t="s">
        <v>12</v>
      </c>
      <c r="J81" s="43">
        <f>VLOOKUP(Orders[[#This Row],[item_id]], Items[], 6, 0)</f>
        <v>3.75</v>
      </c>
      <c r="K81" s="57">
        <f>IF(COUNTIF($A$2:A81, A81)=1, 1, 0)</f>
        <v>1</v>
      </c>
    </row>
    <row r="82" spans="1:11" ht="15.5" x14ac:dyDescent="0.35">
      <c r="A82" s="6" t="s">
        <v>111</v>
      </c>
      <c r="B82" s="13">
        <v>45334</v>
      </c>
      <c r="C82" s="30">
        <v>5.0694444444444445E-2</v>
      </c>
      <c r="D82" s="9" t="s">
        <v>748</v>
      </c>
      <c r="E82" s="13" t="str">
        <f>TEXT(Orders[[#This Row],[Column1]],"hh:mm")&amp;" "&amp;Orders[[#This Row],[Column2]]</f>
        <v>01:13 PM</v>
      </c>
      <c r="F82" s="6" t="s">
        <v>43</v>
      </c>
      <c r="G82" s="6">
        <v>1</v>
      </c>
      <c r="H82" s="6" t="s">
        <v>60</v>
      </c>
      <c r="I82" s="15" t="s">
        <v>8</v>
      </c>
      <c r="J82" s="43">
        <f>VLOOKUP(Orders[[#This Row],[item_id]], Items[], 6, 0)</f>
        <v>4.5999999999999996</v>
      </c>
      <c r="K82" s="57">
        <f>IF(COUNTIF($A$2:A82, A82)=1, 1, 0)</f>
        <v>0</v>
      </c>
    </row>
    <row r="83" spans="1:11" ht="15.5" x14ac:dyDescent="0.35">
      <c r="A83" s="6" t="s">
        <v>112</v>
      </c>
      <c r="B83" s="13">
        <v>45334</v>
      </c>
      <c r="C83" s="30">
        <v>5.2083333333333336E-2</v>
      </c>
      <c r="D83" s="9" t="s">
        <v>748</v>
      </c>
      <c r="E83" s="13" t="str">
        <f>TEXT(Orders[[#This Row],[Column1]],"hh:mm")&amp;" "&amp;Orders[[#This Row],[Column2]]</f>
        <v>01:15 PM</v>
      </c>
      <c r="F83" s="6" t="s">
        <v>16</v>
      </c>
      <c r="G83" s="6">
        <v>1</v>
      </c>
      <c r="H83" s="6" t="s">
        <v>11</v>
      </c>
      <c r="I83" s="15" t="s">
        <v>8</v>
      </c>
      <c r="J83" s="43">
        <f>VLOOKUP(Orders[[#This Row],[item_id]], Items[], 6, 0)</f>
        <v>3.25</v>
      </c>
      <c r="K83" s="57">
        <f>IF(COUNTIF($A$2:A83, A83)=1, 1, 0)</f>
        <v>1</v>
      </c>
    </row>
    <row r="84" spans="1:11" ht="15.5" x14ac:dyDescent="0.35">
      <c r="A84" s="6" t="s">
        <v>113</v>
      </c>
      <c r="B84" s="13">
        <v>45334</v>
      </c>
      <c r="C84" s="30">
        <v>5.347222222222222E-2</v>
      </c>
      <c r="D84" s="9" t="s">
        <v>748</v>
      </c>
      <c r="E84" s="13" t="str">
        <f>TEXT(Orders[[#This Row],[Column1]],"hh:mm")&amp;" "&amp;Orders[[#This Row],[Column2]]</f>
        <v>01:17 PM</v>
      </c>
      <c r="F84" s="6" t="s">
        <v>48</v>
      </c>
      <c r="G84" s="6">
        <v>1</v>
      </c>
      <c r="H84" s="6" t="s">
        <v>102</v>
      </c>
      <c r="I84" s="15" t="s">
        <v>8</v>
      </c>
      <c r="J84" s="43">
        <f>VLOOKUP(Orders[[#This Row],[item_id]], Items[], 6, 0)</f>
        <v>3.35</v>
      </c>
      <c r="K84" s="57">
        <f>IF(COUNTIF($A$2:A84, A84)=1, 1, 0)</f>
        <v>1</v>
      </c>
    </row>
    <row r="85" spans="1:11" ht="15.5" x14ac:dyDescent="0.35">
      <c r="A85" s="6" t="s">
        <v>113</v>
      </c>
      <c r="B85" s="13">
        <v>45334</v>
      </c>
      <c r="C85" s="30">
        <v>5.347222222222222E-2</v>
      </c>
      <c r="D85" s="9" t="s">
        <v>748</v>
      </c>
      <c r="E85" s="13" t="str">
        <f>TEXT(Orders[[#This Row],[Column1]],"hh:mm")&amp;" "&amp;Orders[[#This Row],[Column2]]</f>
        <v>01:17 PM</v>
      </c>
      <c r="F85" s="6" t="s">
        <v>26</v>
      </c>
      <c r="G85" s="6">
        <v>1</v>
      </c>
      <c r="H85" s="6" t="s">
        <v>102</v>
      </c>
      <c r="I85" s="15" t="s">
        <v>8</v>
      </c>
      <c r="J85" s="43">
        <f>VLOOKUP(Orders[[#This Row],[item_id]], Items[], 6, 0)</f>
        <v>3.15</v>
      </c>
      <c r="K85" s="57">
        <f>IF(COUNTIF($A$2:A85, A85)=1, 1, 0)</f>
        <v>0</v>
      </c>
    </row>
    <row r="86" spans="1:11" ht="15.5" x14ac:dyDescent="0.35">
      <c r="A86" s="6" t="s">
        <v>113</v>
      </c>
      <c r="B86" s="13">
        <v>45334</v>
      </c>
      <c r="C86" s="30">
        <v>5.347222222222222E-2</v>
      </c>
      <c r="D86" s="9" t="s">
        <v>748</v>
      </c>
      <c r="E86" s="13" t="str">
        <f>TEXT(Orders[[#This Row],[Column1]],"hh:mm")&amp;" "&amp;Orders[[#This Row],[Column2]]</f>
        <v>01:17 PM</v>
      </c>
      <c r="F86" s="6" t="s">
        <v>10</v>
      </c>
      <c r="G86" s="6">
        <v>1</v>
      </c>
      <c r="H86" s="6" t="s">
        <v>102</v>
      </c>
      <c r="I86" s="15" t="s">
        <v>8</v>
      </c>
      <c r="J86" s="43">
        <f>VLOOKUP(Orders[[#This Row],[item_id]], Items[], 6, 0)</f>
        <v>4.5999999999999996</v>
      </c>
      <c r="K86" s="57">
        <f>IF(COUNTIF($A$2:A86, A86)=1, 1, 0)</f>
        <v>0</v>
      </c>
    </row>
    <row r="87" spans="1:11" ht="15.5" x14ac:dyDescent="0.35">
      <c r="A87" s="6" t="s">
        <v>114</v>
      </c>
      <c r="B87" s="13">
        <v>45334</v>
      </c>
      <c r="C87" s="30">
        <v>5.5555555555555552E-2</v>
      </c>
      <c r="D87" s="9" t="s">
        <v>748</v>
      </c>
      <c r="E87" s="13" t="str">
        <f>TEXT(Orders[[#This Row],[Column1]],"hh:mm")&amp;" "&amp;Orders[[#This Row],[Column2]]</f>
        <v>01:20 PM</v>
      </c>
      <c r="F87" s="6" t="s">
        <v>54</v>
      </c>
      <c r="G87" s="6">
        <v>1</v>
      </c>
      <c r="H87" s="6" t="s">
        <v>17</v>
      </c>
      <c r="I87" s="15" t="s">
        <v>8</v>
      </c>
      <c r="J87" s="43">
        <f>VLOOKUP(Orders[[#This Row],[item_id]], Items[], 6, 0)</f>
        <v>3.75</v>
      </c>
      <c r="K87" s="57">
        <f>IF(COUNTIF($A$2:A87, A87)=1, 1, 0)</f>
        <v>1</v>
      </c>
    </row>
    <row r="88" spans="1:11" ht="15.5" x14ac:dyDescent="0.35">
      <c r="A88" s="6" t="s">
        <v>114</v>
      </c>
      <c r="B88" s="13">
        <v>45334</v>
      </c>
      <c r="C88" s="30">
        <v>5.5555555555555552E-2</v>
      </c>
      <c r="D88" s="9" t="s">
        <v>748</v>
      </c>
      <c r="E88" s="13" t="str">
        <f>TEXT(Orders[[#This Row],[Column1]],"hh:mm")&amp;" "&amp;Orders[[#This Row],[Column2]]</f>
        <v>01:20 PM</v>
      </c>
      <c r="F88" s="6" t="s">
        <v>40</v>
      </c>
      <c r="G88" s="6">
        <v>1</v>
      </c>
      <c r="H88" s="6" t="s">
        <v>17</v>
      </c>
      <c r="I88" s="15" t="s">
        <v>8</v>
      </c>
      <c r="J88" s="43">
        <f>VLOOKUP(Orders[[#This Row],[item_id]], Items[], 6, 0)</f>
        <v>3.45</v>
      </c>
      <c r="K88" s="57">
        <f>IF(COUNTIF($A$2:A88, A88)=1, 1, 0)</f>
        <v>0</v>
      </c>
    </row>
    <row r="89" spans="1:11" ht="15.5" x14ac:dyDescent="0.35">
      <c r="A89" s="6" t="s">
        <v>115</v>
      </c>
      <c r="B89" s="13">
        <v>45334</v>
      </c>
      <c r="C89" s="30">
        <v>5.6944444444444443E-2</v>
      </c>
      <c r="D89" s="9" t="s">
        <v>748</v>
      </c>
      <c r="E89" s="13" t="str">
        <f>TEXT(Orders[[#This Row],[Column1]],"hh:mm")&amp;" "&amp;Orders[[#This Row],[Column2]]</f>
        <v>01:22 PM</v>
      </c>
      <c r="F89" s="6" t="s">
        <v>50</v>
      </c>
      <c r="G89" s="6">
        <v>1</v>
      </c>
      <c r="H89" s="6" t="s">
        <v>14</v>
      </c>
      <c r="I89" s="15" t="s">
        <v>8</v>
      </c>
      <c r="J89" s="43">
        <f>VLOOKUP(Orders[[#This Row],[item_id]], Items[], 6, 0)</f>
        <v>4.7</v>
      </c>
      <c r="K89" s="57">
        <f>IF(COUNTIF($A$2:A89, A89)=1, 1, 0)</f>
        <v>1</v>
      </c>
    </row>
    <row r="90" spans="1:11" ht="15.5" x14ac:dyDescent="0.35">
      <c r="A90" s="6" t="s">
        <v>115</v>
      </c>
      <c r="B90" s="13">
        <v>45334</v>
      </c>
      <c r="C90" s="30">
        <v>5.6944444444444443E-2</v>
      </c>
      <c r="D90" s="9" t="s">
        <v>748</v>
      </c>
      <c r="E90" s="13" t="str">
        <f>TEXT(Orders[[#This Row],[Column1]],"hh:mm")&amp;" "&amp;Orders[[#This Row],[Column2]]</f>
        <v>01:22 PM</v>
      </c>
      <c r="F90" s="6" t="s">
        <v>46</v>
      </c>
      <c r="G90" s="6">
        <v>1</v>
      </c>
      <c r="H90" s="6" t="s">
        <v>14</v>
      </c>
      <c r="I90" s="15" t="s">
        <v>8</v>
      </c>
      <c r="J90" s="43">
        <f>VLOOKUP(Orders[[#This Row],[item_id]], Items[], 6, 0)</f>
        <v>4</v>
      </c>
      <c r="K90" s="57">
        <f>IF(COUNTIF($A$2:A90, A90)=1, 1, 0)</f>
        <v>0</v>
      </c>
    </row>
    <row r="91" spans="1:11" ht="15.5" x14ac:dyDescent="0.35">
      <c r="A91" s="6" t="s">
        <v>116</v>
      </c>
      <c r="B91" s="13">
        <v>45334</v>
      </c>
      <c r="C91" s="30">
        <v>5.9027777777777776E-2</v>
      </c>
      <c r="D91" s="9" t="s">
        <v>748</v>
      </c>
      <c r="E91" s="13" t="str">
        <f>TEXT(Orders[[#This Row],[Column1]],"hh:mm")&amp;" "&amp;Orders[[#This Row],[Column2]]</f>
        <v>01:25 PM</v>
      </c>
      <c r="F91" s="6" t="s">
        <v>32</v>
      </c>
      <c r="G91" s="6">
        <v>1</v>
      </c>
      <c r="H91" s="6" t="s">
        <v>27</v>
      </c>
      <c r="I91" s="15" t="s">
        <v>8</v>
      </c>
      <c r="J91" s="43">
        <f>VLOOKUP(Orders[[#This Row],[item_id]], Items[], 6, 0)</f>
        <v>4.5999999999999996</v>
      </c>
      <c r="K91" s="57">
        <f>IF(COUNTIF($A$2:A91, A91)=1, 1, 0)</f>
        <v>1</v>
      </c>
    </row>
    <row r="92" spans="1:11" ht="15.5" x14ac:dyDescent="0.35">
      <c r="A92" s="6" t="s">
        <v>116</v>
      </c>
      <c r="B92" s="13">
        <v>45334</v>
      </c>
      <c r="C92" s="30">
        <v>5.9027777777777776E-2</v>
      </c>
      <c r="D92" s="9" t="s">
        <v>748</v>
      </c>
      <c r="E92" s="13" t="str">
        <f>TEXT(Orders[[#This Row],[Column1]],"hh:mm")&amp;" "&amp;Orders[[#This Row],[Column2]]</f>
        <v>01:25 PM</v>
      </c>
      <c r="F92" s="6" t="s">
        <v>52</v>
      </c>
      <c r="G92" s="6">
        <v>1</v>
      </c>
      <c r="H92" s="6" t="s">
        <v>27</v>
      </c>
      <c r="I92" s="15" t="s">
        <v>8</v>
      </c>
      <c r="J92" s="43">
        <f>VLOOKUP(Orders[[#This Row],[item_id]], Items[], 6, 0)</f>
        <v>3.75</v>
      </c>
      <c r="K92" s="57">
        <f>IF(COUNTIF($A$2:A92, A92)=1, 1, 0)</f>
        <v>0</v>
      </c>
    </row>
    <row r="93" spans="1:11" ht="15.5" x14ac:dyDescent="0.35">
      <c r="A93" s="6" t="s">
        <v>117</v>
      </c>
      <c r="B93" s="13">
        <v>45334</v>
      </c>
      <c r="C93" s="30">
        <v>6.0416666666666667E-2</v>
      </c>
      <c r="D93" s="9" t="s">
        <v>748</v>
      </c>
      <c r="E93" s="13" t="str">
        <f>TEXT(Orders[[#This Row],[Column1]],"hh:mm")&amp;" "&amp;Orders[[#This Row],[Column2]]</f>
        <v>01:27 PM</v>
      </c>
      <c r="F93" s="6" t="s">
        <v>36</v>
      </c>
      <c r="G93" s="6">
        <v>1</v>
      </c>
      <c r="H93" s="6" t="s">
        <v>20</v>
      </c>
      <c r="I93" s="15" t="s">
        <v>8</v>
      </c>
      <c r="J93" s="43">
        <f>VLOOKUP(Orders[[#This Row],[item_id]], Items[], 6, 0)</f>
        <v>4.5</v>
      </c>
      <c r="K93" s="57">
        <f>IF(COUNTIF($A$2:A93, A93)=1, 1, 0)</f>
        <v>1</v>
      </c>
    </row>
    <row r="94" spans="1:11" ht="15.5" x14ac:dyDescent="0.35">
      <c r="A94" s="6" t="s">
        <v>117</v>
      </c>
      <c r="B94" s="13">
        <v>45334</v>
      </c>
      <c r="C94" s="30">
        <v>6.0416666666666667E-2</v>
      </c>
      <c r="D94" s="9" t="s">
        <v>748</v>
      </c>
      <c r="E94" s="13" t="str">
        <f>TEXT(Orders[[#This Row],[Column1]],"hh:mm")&amp;" "&amp;Orders[[#This Row],[Column2]]</f>
        <v>01:27 PM</v>
      </c>
      <c r="F94" s="6" t="s">
        <v>86</v>
      </c>
      <c r="G94" s="6">
        <v>1</v>
      </c>
      <c r="H94" s="6" t="s">
        <v>20</v>
      </c>
      <c r="I94" s="15" t="s">
        <v>8</v>
      </c>
      <c r="J94" s="43">
        <f>VLOOKUP(Orders[[#This Row],[item_id]], Items[], 6, 0)</f>
        <v>3.45</v>
      </c>
      <c r="K94" s="57">
        <f>IF(COUNTIF($A$2:A94, A94)=1, 1, 0)</f>
        <v>0</v>
      </c>
    </row>
    <row r="95" spans="1:11" ht="15.5" x14ac:dyDescent="0.35">
      <c r="A95" s="6" t="s">
        <v>118</v>
      </c>
      <c r="B95" s="13">
        <v>45334</v>
      </c>
      <c r="C95" s="30">
        <v>6.25E-2</v>
      </c>
      <c r="D95" s="9" t="s">
        <v>748</v>
      </c>
      <c r="E95" s="13" t="str">
        <f>TEXT(Orders[[#This Row],[Column1]],"hh:mm")&amp;" "&amp;Orders[[#This Row],[Column2]]</f>
        <v>01:30 PM</v>
      </c>
      <c r="F95" s="6" t="s">
        <v>30</v>
      </c>
      <c r="G95" s="6">
        <v>1</v>
      </c>
      <c r="H95" s="6" t="s">
        <v>23</v>
      </c>
      <c r="I95" s="15" t="s">
        <v>8</v>
      </c>
      <c r="J95" s="43">
        <f>VLOOKUP(Orders[[#This Row],[item_id]], Items[], 6, 0)</f>
        <v>4.2</v>
      </c>
      <c r="K95" s="57">
        <f>IF(COUNTIF($A$2:A95, A95)=1, 1, 0)</f>
        <v>1</v>
      </c>
    </row>
    <row r="96" spans="1:11" ht="15.5" x14ac:dyDescent="0.35">
      <c r="A96" s="6" t="s">
        <v>118</v>
      </c>
      <c r="B96" s="13">
        <v>45334</v>
      </c>
      <c r="C96" s="30">
        <v>6.25E-2</v>
      </c>
      <c r="D96" s="9" t="s">
        <v>748</v>
      </c>
      <c r="E96" s="13" t="str">
        <f>TEXT(Orders[[#This Row],[Column1]],"hh:mm")&amp;" "&amp;Orders[[#This Row],[Column2]]</f>
        <v>01:30 PM</v>
      </c>
      <c r="F96" s="6" t="s">
        <v>52</v>
      </c>
      <c r="G96" s="6">
        <v>1</v>
      </c>
      <c r="H96" s="6" t="s">
        <v>23</v>
      </c>
      <c r="I96" s="15" t="s">
        <v>8</v>
      </c>
      <c r="J96" s="43">
        <f>VLOOKUP(Orders[[#This Row],[item_id]], Items[], 6, 0)</f>
        <v>3.75</v>
      </c>
      <c r="K96" s="57">
        <f>IF(COUNTIF($A$2:A96, A96)=1, 1, 0)</f>
        <v>0</v>
      </c>
    </row>
    <row r="97" spans="1:11" ht="15.5" x14ac:dyDescent="0.35">
      <c r="A97" s="6" t="s">
        <v>119</v>
      </c>
      <c r="B97" s="13">
        <v>45334</v>
      </c>
      <c r="C97" s="30">
        <v>6.3888888888888884E-2</v>
      </c>
      <c r="D97" s="9" t="s">
        <v>748</v>
      </c>
      <c r="E97" s="13" t="str">
        <f>TEXT(Orders[[#This Row],[Column1]],"hh:mm")&amp;" "&amp;Orders[[#This Row],[Column2]]</f>
        <v>01:32 PM</v>
      </c>
      <c r="F97" s="6" t="s">
        <v>120</v>
      </c>
      <c r="G97" s="6">
        <v>1</v>
      </c>
      <c r="H97" s="6" t="s">
        <v>35</v>
      </c>
      <c r="I97" s="15" t="s">
        <v>8</v>
      </c>
      <c r="J97" s="43">
        <f>VLOOKUP(Orders[[#This Row],[item_id]], Items[], 6, 0)</f>
        <v>4.5999999999999996</v>
      </c>
      <c r="K97" s="57">
        <f>IF(COUNTIF($A$2:A97, A97)=1, 1, 0)</f>
        <v>1</v>
      </c>
    </row>
    <row r="98" spans="1:11" ht="15.5" x14ac:dyDescent="0.35">
      <c r="A98" s="6" t="s">
        <v>119</v>
      </c>
      <c r="B98" s="13">
        <v>45334</v>
      </c>
      <c r="C98" s="30">
        <v>6.3888888888888884E-2</v>
      </c>
      <c r="D98" s="9" t="s">
        <v>748</v>
      </c>
      <c r="E98" s="13" t="str">
        <f>TEXT(Orders[[#This Row],[Column1]],"hh:mm")&amp;" "&amp;Orders[[#This Row],[Column2]]</f>
        <v>01:32 PM</v>
      </c>
      <c r="F98" s="6" t="s">
        <v>19</v>
      </c>
      <c r="G98" s="6">
        <v>1</v>
      </c>
      <c r="H98" s="6" t="s">
        <v>35</v>
      </c>
      <c r="I98" s="15" t="s">
        <v>8</v>
      </c>
      <c r="J98" s="43">
        <f>VLOOKUP(Orders[[#This Row],[item_id]], Items[], 6, 0)</f>
        <v>5.5</v>
      </c>
      <c r="K98" s="57">
        <f>IF(COUNTIF($A$2:A98, A98)=1, 1, 0)</f>
        <v>0</v>
      </c>
    </row>
    <row r="99" spans="1:11" ht="15.5" x14ac:dyDescent="0.35">
      <c r="A99" s="6" t="s">
        <v>121</v>
      </c>
      <c r="B99" s="13">
        <v>45334</v>
      </c>
      <c r="C99" s="30">
        <v>6.5972222222222224E-2</v>
      </c>
      <c r="D99" s="9" t="s">
        <v>748</v>
      </c>
      <c r="E99" s="13" t="str">
        <f>TEXT(Orders[[#This Row],[Column1]],"hh:mm")&amp;" "&amp;Orders[[#This Row],[Column2]]</f>
        <v>01:35 PM</v>
      </c>
      <c r="F99" s="6" t="s">
        <v>22</v>
      </c>
      <c r="G99" s="6">
        <v>1</v>
      </c>
      <c r="H99" s="6" t="s">
        <v>38</v>
      </c>
      <c r="I99" s="15" t="s">
        <v>8</v>
      </c>
      <c r="J99" s="43">
        <f>VLOOKUP(Orders[[#This Row],[item_id]], Items[], 6, 0)</f>
        <v>3.45</v>
      </c>
      <c r="K99" s="57">
        <f>IF(COUNTIF($A$2:A99, A99)=1, 1, 0)</f>
        <v>1</v>
      </c>
    </row>
    <row r="100" spans="1:11" ht="15.5" x14ac:dyDescent="0.35">
      <c r="A100" s="6" t="s">
        <v>121</v>
      </c>
      <c r="B100" s="13">
        <v>45334</v>
      </c>
      <c r="C100" s="30">
        <v>6.5972222222222224E-2</v>
      </c>
      <c r="D100" s="9" t="s">
        <v>748</v>
      </c>
      <c r="E100" s="13" t="str">
        <f>TEXT(Orders[[#This Row],[Column1]],"hh:mm")&amp;" "&amp;Orders[[#This Row],[Column2]]</f>
        <v>01:35 PM</v>
      </c>
      <c r="F100" s="6" t="s">
        <v>65</v>
      </c>
      <c r="G100" s="6">
        <v>1</v>
      </c>
      <c r="H100" s="6" t="s">
        <v>38</v>
      </c>
      <c r="I100" s="15" t="s">
        <v>8</v>
      </c>
      <c r="J100" s="43">
        <f>VLOOKUP(Orders[[#This Row],[item_id]], Items[], 6, 0)</f>
        <v>4</v>
      </c>
      <c r="K100" s="57">
        <f>IF(COUNTIF($A$2:A100, A100)=1, 1, 0)</f>
        <v>0</v>
      </c>
    </row>
    <row r="101" spans="1:11" ht="15.5" x14ac:dyDescent="0.35">
      <c r="A101" s="6" t="s">
        <v>122</v>
      </c>
      <c r="B101" s="13">
        <v>45334</v>
      </c>
      <c r="C101" s="30">
        <v>7.9861111111111105E-2</v>
      </c>
      <c r="D101" s="9" t="s">
        <v>748</v>
      </c>
      <c r="E101" s="13" t="str">
        <f>TEXT(Orders[[#This Row],[Column1]],"hh:mm")&amp;" "&amp;Orders[[#This Row],[Column2]]</f>
        <v>01:55 PM</v>
      </c>
      <c r="F101" s="6" t="s">
        <v>28</v>
      </c>
      <c r="G101" s="6">
        <v>1</v>
      </c>
      <c r="H101" s="6" t="s">
        <v>7</v>
      </c>
      <c r="I101" s="15" t="s">
        <v>8</v>
      </c>
      <c r="J101" s="43">
        <f>VLOOKUP(Orders[[#This Row],[item_id]], Items[], 6, 0)</f>
        <v>3.55</v>
      </c>
      <c r="K101" s="57">
        <f>IF(COUNTIF($A$2:A101, A101)=1, 1, 0)</f>
        <v>1</v>
      </c>
    </row>
    <row r="102" spans="1:11" ht="15.5" x14ac:dyDescent="0.35">
      <c r="A102" s="6" t="s">
        <v>123</v>
      </c>
      <c r="B102" s="13">
        <v>45334</v>
      </c>
      <c r="C102" s="30">
        <v>8.6805555555555552E-2</v>
      </c>
      <c r="D102" s="9" t="s">
        <v>748</v>
      </c>
      <c r="E102" s="13" t="str">
        <f>TEXT(Orders[[#This Row],[Column1]],"hh:mm")&amp;" "&amp;Orders[[#This Row],[Column2]]</f>
        <v>02:05 PM</v>
      </c>
      <c r="F102" s="6" t="s">
        <v>48</v>
      </c>
      <c r="G102" s="6">
        <v>1</v>
      </c>
      <c r="H102" s="6" t="s">
        <v>60</v>
      </c>
      <c r="I102" s="15" t="s">
        <v>12</v>
      </c>
      <c r="J102" s="43">
        <f>VLOOKUP(Orders[[#This Row],[item_id]], Items[], 6, 0)</f>
        <v>3.35</v>
      </c>
      <c r="K102" s="57">
        <f>IF(COUNTIF($A$2:A102, A102)=1, 1, 0)</f>
        <v>1</v>
      </c>
    </row>
    <row r="103" spans="1:11" ht="15.5" x14ac:dyDescent="0.35">
      <c r="A103" s="6" t="s">
        <v>124</v>
      </c>
      <c r="B103" s="13">
        <v>45334</v>
      </c>
      <c r="C103" s="30">
        <v>9.5138888888888884E-2</v>
      </c>
      <c r="D103" s="9" t="s">
        <v>748</v>
      </c>
      <c r="E103" s="13" t="str">
        <f>TEXT(Orders[[#This Row],[Column1]],"hh:mm")&amp;" "&amp;Orders[[#This Row],[Column2]]</f>
        <v>02:17 PM</v>
      </c>
      <c r="F103" s="6" t="s">
        <v>54</v>
      </c>
      <c r="G103" s="6">
        <v>1</v>
      </c>
      <c r="H103" s="6" t="s">
        <v>14</v>
      </c>
      <c r="I103" s="15" t="s">
        <v>8</v>
      </c>
      <c r="J103" s="43">
        <f>VLOOKUP(Orders[[#This Row],[item_id]], Items[], 6, 0)</f>
        <v>3.75</v>
      </c>
      <c r="K103" s="57">
        <f>IF(COUNTIF($A$2:A103, A103)=1, 1, 0)</f>
        <v>1</v>
      </c>
    </row>
    <row r="104" spans="1:11" ht="15.5" x14ac:dyDescent="0.35">
      <c r="A104" s="6" t="s">
        <v>124</v>
      </c>
      <c r="B104" s="13">
        <v>45334</v>
      </c>
      <c r="C104" s="30">
        <v>9.5138888888888884E-2</v>
      </c>
      <c r="D104" s="9" t="s">
        <v>748</v>
      </c>
      <c r="E104" s="13" t="str">
        <f>TEXT(Orders[[#This Row],[Column1]],"hh:mm")&amp;" "&amp;Orders[[#This Row],[Column2]]</f>
        <v>02:17 PM</v>
      </c>
      <c r="F104" s="6" t="s">
        <v>107</v>
      </c>
      <c r="G104" s="6">
        <v>1</v>
      </c>
      <c r="H104" s="6" t="s">
        <v>14</v>
      </c>
      <c r="I104" s="15" t="s">
        <v>8</v>
      </c>
      <c r="J104" s="43">
        <f>VLOOKUP(Orders[[#This Row],[item_id]], Items[], 6, 0)</f>
        <v>4.2</v>
      </c>
      <c r="K104" s="57">
        <f>IF(COUNTIF($A$2:A104, A104)=1, 1, 0)</f>
        <v>0</v>
      </c>
    </row>
    <row r="105" spans="1:11" ht="15.5" x14ac:dyDescent="0.35">
      <c r="A105" s="6" t="s">
        <v>125</v>
      </c>
      <c r="B105" s="13">
        <v>45334</v>
      </c>
      <c r="C105" s="30">
        <v>0.10416666666666667</v>
      </c>
      <c r="D105" s="9" t="s">
        <v>748</v>
      </c>
      <c r="E105" s="13" t="str">
        <f>TEXT(Orders[[#This Row],[Column1]],"hh:mm")&amp;" "&amp;Orders[[#This Row],[Column2]]</f>
        <v>02:30 PM</v>
      </c>
      <c r="F105" s="6" t="s">
        <v>32</v>
      </c>
      <c r="G105" s="6">
        <v>1</v>
      </c>
      <c r="H105" s="6" t="s">
        <v>11</v>
      </c>
      <c r="I105" s="15" t="s">
        <v>8</v>
      </c>
      <c r="J105" s="43">
        <f>VLOOKUP(Orders[[#This Row],[item_id]], Items[], 6, 0)</f>
        <v>4.5999999999999996</v>
      </c>
      <c r="K105" s="57">
        <f>IF(COUNTIF($A$2:A105, A105)=1, 1, 0)</f>
        <v>1</v>
      </c>
    </row>
    <row r="106" spans="1:11" ht="15.5" x14ac:dyDescent="0.35">
      <c r="A106" s="6" t="s">
        <v>126</v>
      </c>
      <c r="B106" s="13">
        <v>45334</v>
      </c>
      <c r="C106" s="30">
        <v>0.11458333333333333</v>
      </c>
      <c r="D106" s="9" t="s">
        <v>748</v>
      </c>
      <c r="E106" s="13" t="str">
        <f>TEXT(Orders[[#This Row],[Column1]],"hh:mm")&amp;" "&amp;Orders[[#This Row],[Column2]]</f>
        <v>02:45 PM</v>
      </c>
      <c r="F106" s="6" t="s">
        <v>43</v>
      </c>
      <c r="G106" s="6">
        <v>1</v>
      </c>
      <c r="H106" s="6" t="s">
        <v>17</v>
      </c>
      <c r="I106" s="15" t="s">
        <v>8</v>
      </c>
      <c r="J106" s="43">
        <f>VLOOKUP(Orders[[#This Row],[item_id]], Items[], 6, 0)</f>
        <v>4.5999999999999996</v>
      </c>
      <c r="K106" s="57">
        <f>IF(COUNTIF($A$2:A106, A106)=1, 1, 0)</f>
        <v>1</v>
      </c>
    </row>
    <row r="107" spans="1:11" ht="15.5" x14ac:dyDescent="0.35">
      <c r="A107" s="6" t="s">
        <v>126</v>
      </c>
      <c r="B107" s="13">
        <v>45334</v>
      </c>
      <c r="C107" s="30">
        <v>0.11458333333333333</v>
      </c>
      <c r="D107" s="9" t="s">
        <v>748</v>
      </c>
      <c r="E107" s="13" t="str">
        <f>TEXT(Orders[[#This Row],[Column1]],"hh:mm")&amp;" "&amp;Orders[[#This Row],[Column2]]</f>
        <v>02:45 PM</v>
      </c>
      <c r="F107" s="6" t="s">
        <v>36</v>
      </c>
      <c r="G107" s="6">
        <v>1</v>
      </c>
      <c r="H107" s="6" t="s">
        <v>17</v>
      </c>
      <c r="I107" s="15" t="s">
        <v>8</v>
      </c>
      <c r="J107" s="43">
        <f>VLOOKUP(Orders[[#This Row],[item_id]], Items[], 6, 0)</f>
        <v>4.5</v>
      </c>
      <c r="K107" s="57">
        <f>IF(COUNTIF($A$2:A107, A107)=1, 1, 0)</f>
        <v>0</v>
      </c>
    </row>
    <row r="108" spans="1:11" ht="15.5" x14ac:dyDescent="0.35">
      <c r="A108" s="6" t="s">
        <v>127</v>
      </c>
      <c r="B108" s="13">
        <v>45334</v>
      </c>
      <c r="C108" s="30">
        <v>0.125</v>
      </c>
      <c r="D108" s="9" t="s">
        <v>748</v>
      </c>
      <c r="E108" s="13" t="str">
        <f>TEXT(Orders[[#This Row],[Column1]],"hh:mm")&amp;" "&amp;Orders[[#This Row],[Column2]]</f>
        <v>03:00 PM</v>
      </c>
      <c r="F108" s="6" t="s">
        <v>107</v>
      </c>
      <c r="G108" s="6">
        <v>1</v>
      </c>
      <c r="H108" s="6" t="s">
        <v>27</v>
      </c>
      <c r="I108" s="15" t="s">
        <v>8</v>
      </c>
      <c r="J108" s="43">
        <f>VLOOKUP(Orders[[#This Row],[item_id]], Items[], 6, 0)</f>
        <v>4.2</v>
      </c>
      <c r="K108" s="57">
        <f>IF(COUNTIF($A$2:A108, A108)=1, 1, 0)</f>
        <v>1</v>
      </c>
    </row>
    <row r="109" spans="1:11" ht="15.5" x14ac:dyDescent="0.35">
      <c r="A109" s="6" t="s">
        <v>128</v>
      </c>
      <c r="B109" s="13">
        <v>45334</v>
      </c>
      <c r="C109" s="30">
        <v>0.1388888888888889</v>
      </c>
      <c r="D109" s="9" t="s">
        <v>748</v>
      </c>
      <c r="E109" s="13" t="str">
        <f>TEXT(Orders[[#This Row],[Column1]],"hh:mm")&amp;" "&amp;Orders[[#This Row],[Column2]]</f>
        <v>03:20 PM</v>
      </c>
      <c r="F109" s="6" t="s">
        <v>46</v>
      </c>
      <c r="G109" s="6">
        <v>1</v>
      </c>
      <c r="H109" s="6" t="s">
        <v>20</v>
      </c>
      <c r="I109" s="15" t="s">
        <v>12</v>
      </c>
      <c r="J109" s="43">
        <f>VLOOKUP(Orders[[#This Row],[item_id]], Items[], 6, 0)</f>
        <v>4</v>
      </c>
      <c r="K109" s="57">
        <f>IF(COUNTIF($A$2:A109, A109)=1, 1, 0)</f>
        <v>1</v>
      </c>
    </row>
    <row r="110" spans="1:11" ht="15.5" x14ac:dyDescent="0.35">
      <c r="A110" s="6" t="s">
        <v>128</v>
      </c>
      <c r="B110" s="13">
        <v>45334</v>
      </c>
      <c r="C110" s="30">
        <v>0.1388888888888889</v>
      </c>
      <c r="D110" s="9" t="s">
        <v>748</v>
      </c>
      <c r="E110" s="13" t="str">
        <f>TEXT(Orders[[#This Row],[Column1]],"hh:mm")&amp;" "&amp;Orders[[#This Row],[Column2]]</f>
        <v>03:20 PM</v>
      </c>
      <c r="F110" s="6" t="s">
        <v>40</v>
      </c>
      <c r="G110" s="6">
        <v>1</v>
      </c>
      <c r="H110" s="6" t="s">
        <v>20</v>
      </c>
      <c r="I110" s="15" t="s">
        <v>8</v>
      </c>
      <c r="J110" s="43">
        <f>VLOOKUP(Orders[[#This Row],[item_id]], Items[], 6, 0)</f>
        <v>3.45</v>
      </c>
      <c r="K110" s="57">
        <f>IF(COUNTIF($A$2:A110, A110)=1, 1, 0)</f>
        <v>0</v>
      </c>
    </row>
    <row r="111" spans="1:11" ht="15.5" x14ac:dyDescent="0.35">
      <c r="A111" s="6" t="s">
        <v>129</v>
      </c>
      <c r="B111" s="13">
        <v>45334</v>
      </c>
      <c r="C111" s="30">
        <v>0.15277777777777779</v>
      </c>
      <c r="D111" s="9" t="s">
        <v>748</v>
      </c>
      <c r="E111" s="13" t="str">
        <f>TEXT(Orders[[#This Row],[Column1]],"hh:mm")&amp;" "&amp;Orders[[#This Row],[Column2]]</f>
        <v>03:40 PM</v>
      </c>
      <c r="F111" s="6" t="s">
        <v>10</v>
      </c>
      <c r="G111" s="6">
        <v>1</v>
      </c>
      <c r="H111" s="6" t="s">
        <v>23</v>
      </c>
      <c r="I111" s="15" t="s">
        <v>8</v>
      </c>
      <c r="J111" s="43">
        <f>VLOOKUP(Orders[[#This Row],[item_id]], Items[], 6, 0)</f>
        <v>4.5999999999999996</v>
      </c>
      <c r="K111" s="57">
        <f>IF(COUNTIF($A$2:A111, A111)=1, 1, 0)</f>
        <v>1</v>
      </c>
    </row>
    <row r="112" spans="1:11" ht="15.5" x14ac:dyDescent="0.35">
      <c r="A112" s="6" t="s">
        <v>129</v>
      </c>
      <c r="B112" s="13">
        <v>45334</v>
      </c>
      <c r="C112" s="30">
        <v>0.15277777777777779</v>
      </c>
      <c r="D112" s="9" t="s">
        <v>748</v>
      </c>
      <c r="E112" s="13" t="str">
        <f>TEXT(Orders[[#This Row],[Column1]],"hh:mm")&amp;" "&amp;Orders[[#This Row],[Column2]]</f>
        <v>03:40 PM</v>
      </c>
      <c r="F112" s="6" t="s">
        <v>52</v>
      </c>
      <c r="G112" s="6">
        <v>1</v>
      </c>
      <c r="H112" s="6" t="s">
        <v>23</v>
      </c>
      <c r="I112" s="15" t="s">
        <v>8</v>
      </c>
      <c r="J112" s="43">
        <f>VLOOKUP(Orders[[#This Row],[item_id]], Items[], 6, 0)</f>
        <v>3.75</v>
      </c>
      <c r="K112" s="57">
        <f>IF(COUNTIF($A$2:A112, A112)=1, 1, 0)</f>
        <v>0</v>
      </c>
    </row>
    <row r="113" spans="1:11" ht="15.5" x14ac:dyDescent="0.35">
      <c r="A113" s="6" t="s">
        <v>130</v>
      </c>
      <c r="B113" s="13">
        <v>45334</v>
      </c>
      <c r="C113" s="30">
        <v>0.16666666666666666</v>
      </c>
      <c r="D113" s="9" t="s">
        <v>748</v>
      </c>
      <c r="E113" s="13" t="str">
        <f>TEXT(Orders[[#This Row],[Column1]],"hh:mm")&amp;" "&amp;Orders[[#This Row],[Column2]]</f>
        <v>04:00 PM</v>
      </c>
      <c r="F113" s="6" t="s">
        <v>26</v>
      </c>
      <c r="G113" s="6">
        <v>1</v>
      </c>
      <c r="H113" s="6" t="s">
        <v>41</v>
      </c>
      <c r="I113" s="15" t="s">
        <v>8</v>
      </c>
      <c r="J113" s="43">
        <f>VLOOKUP(Orders[[#This Row],[item_id]], Items[], 6, 0)</f>
        <v>3.15</v>
      </c>
      <c r="K113" s="57">
        <f>IF(COUNTIF($A$2:A113, A113)=1, 1, 0)</f>
        <v>1</v>
      </c>
    </row>
    <row r="114" spans="1:11" ht="15.5" x14ac:dyDescent="0.35">
      <c r="A114" s="6" t="s">
        <v>131</v>
      </c>
      <c r="B114" s="13">
        <v>45334</v>
      </c>
      <c r="C114" s="30">
        <v>0.18402777777777779</v>
      </c>
      <c r="D114" s="9" t="s">
        <v>748</v>
      </c>
      <c r="E114" s="13" t="str">
        <f>TEXT(Orders[[#This Row],[Column1]],"hh:mm")&amp;" "&amp;Orders[[#This Row],[Column2]]</f>
        <v>04:25 PM</v>
      </c>
      <c r="F114" s="6" t="s">
        <v>65</v>
      </c>
      <c r="G114" s="6">
        <v>1</v>
      </c>
      <c r="H114" s="6" t="s">
        <v>102</v>
      </c>
      <c r="I114" s="15" t="s">
        <v>8</v>
      </c>
      <c r="J114" s="43">
        <f>VLOOKUP(Orders[[#This Row],[item_id]], Items[], 6, 0)</f>
        <v>4</v>
      </c>
      <c r="K114" s="57">
        <f>IF(COUNTIF($A$2:A114, A114)=1, 1, 0)</f>
        <v>1</v>
      </c>
    </row>
    <row r="115" spans="1:11" ht="15.5" x14ac:dyDescent="0.35">
      <c r="A115" s="6" t="s">
        <v>132</v>
      </c>
      <c r="B115" s="13">
        <v>45334</v>
      </c>
      <c r="C115" s="30">
        <v>0.2013888888888889</v>
      </c>
      <c r="D115" s="9" t="s">
        <v>748</v>
      </c>
      <c r="E115" s="13" t="str">
        <f>TEXT(Orders[[#This Row],[Column1]],"hh:mm")&amp;" "&amp;Orders[[#This Row],[Column2]]</f>
        <v>04:50 PM</v>
      </c>
      <c r="F115" s="6" t="s">
        <v>50</v>
      </c>
      <c r="G115" s="6">
        <v>1</v>
      </c>
      <c r="H115" s="6" t="s">
        <v>35</v>
      </c>
      <c r="I115" s="15" t="s">
        <v>8</v>
      </c>
      <c r="J115" s="43">
        <f>VLOOKUP(Orders[[#This Row],[item_id]], Items[], 6, 0)</f>
        <v>4.7</v>
      </c>
      <c r="K115" s="57">
        <f>IF(COUNTIF($A$2:A115, A115)=1, 1, 0)</f>
        <v>1</v>
      </c>
    </row>
    <row r="116" spans="1:11" ht="15.5" x14ac:dyDescent="0.35">
      <c r="A116" s="6" t="s">
        <v>133</v>
      </c>
      <c r="B116" s="13">
        <v>45334</v>
      </c>
      <c r="C116" s="30">
        <v>0.20833333333333334</v>
      </c>
      <c r="D116" s="9" t="s">
        <v>748</v>
      </c>
      <c r="E116" s="13" t="str">
        <f>TEXT(Orders[[#This Row],[Column1]],"hh:mm")&amp;" "&amp;Orders[[#This Row],[Column2]]</f>
        <v>05:00 PM</v>
      </c>
      <c r="F116" s="6" t="s">
        <v>22</v>
      </c>
      <c r="G116" s="6">
        <v>1</v>
      </c>
      <c r="H116" s="6" t="s">
        <v>134</v>
      </c>
      <c r="I116" s="15" t="s">
        <v>8</v>
      </c>
      <c r="J116" s="43">
        <f>VLOOKUP(Orders[[#This Row],[item_id]], Items[], 6, 0)</f>
        <v>3.45</v>
      </c>
      <c r="K116" s="57">
        <f>IF(COUNTIF($A$2:A116, A116)=1, 1, 0)</f>
        <v>1</v>
      </c>
    </row>
    <row r="117" spans="1:11" ht="15.5" x14ac:dyDescent="0.35">
      <c r="A117" s="6" t="s">
        <v>135</v>
      </c>
      <c r="B117" s="13">
        <v>45335</v>
      </c>
      <c r="C117" s="30">
        <v>0.30138888888888887</v>
      </c>
      <c r="D117" s="9" t="s">
        <v>747</v>
      </c>
      <c r="E117" s="13" t="str">
        <f>TEXT(Orders[[#This Row],[Column1]],"hh:mm")&amp;" "&amp;Orders[[#This Row],[Column2]]</f>
        <v>07:14 AM</v>
      </c>
      <c r="F117" s="6" t="s">
        <v>57</v>
      </c>
      <c r="G117" s="6">
        <v>1</v>
      </c>
      <c r="H117" s="6" t="s">
        <v>136</v>
      </c>
      <c r="I117" s="15" t="s">
        <v>8</v>
      </c>
      <c r="J117" s="43">
        <f>VLOOKUP(Orders[[#This Row],[item_id]], Items[], 6, 0)</f>
        <v>3.75</v>
      </c>
      <c r="K117" s="57">
        <f>IF(COUNTIF($A$2:A117, A117)=1, 1, 0)</f>
        <v>1</v>
      </c>
    </row>
    <row r="118" spans="1:11" ht="15.5" x14ac:dyDescent="0.35">
      <c r="A118" s="6" t="s">
        <v>137</v>
      </c>
      <c r="B118" s="13">
        <v>45335</v>
      </c>
      <c r="C118" s="30">
        <v>0.30486111111111114</v>
      </c>
      <c r="D118" s="9" t="s">
        <v>747</v>
      </c>
      <c r="E118" s="13" t="str">
        <f>TEXT(Orders[[#This Row],[Column1]],"hh:mm")&amp;" "&amp;Orders[[#This Row],[Column2]]</f>
        <v>07:19 AM</v>
      </c>
      <c r="F118" s="6" t="s">
        <v>54</v>
      </c>
      <c r="G118" s="6">
        <v>1</v>
      </c>
      <c r="H118" s="6" t="s">
        <v>138</v>
      </c>
      <c r="I118" s="15" t="s">
        <v>12</v>
      </c>
      <c r="J118" s="43">
        <f>VLOOKUP(Orders[[#This Row],[item_id]], Items[], 6, 0)</f>
        <v>3.75</v>
      </c>
      <c r="K118" s="57">
        <f>IF(COUNTIF($A$2:A118, A118)=1, 1, 0)</f>
        <v>1</v>
      </c>
    </row>
    <row r="119" spans="1:11" ht="15.5" x14ac:dyDescent="0.35">
      <c r="A119" s="6" t="s">
        <v>139</v>
      </c>
      <c r="B119" s="13">
        <v>45335</v>
      </c>
      <c r="C119" s="30">
        <v>0.30833333333333335</v>
      </c>
      <c r="D119" s="9" t="s">
        <v>747</v>
      </c>
      <c r="E119" s="13" t="str">
        <f>TEXT(Orders[[#This Row],[Column1]],"hh:mm")&amp;" "&amp;Orders[[#This Row],[Column2]]</f>
        <v>07:24 AM</v>
      </c>
      <c r="F119" s="6" t="s">
        <v>65</v>
      </c>
      <c r="G119" s="6">
        <v>1</v>
      </c>
      <c r="H119" s="6" t="s">
        <v>140</v>
      </c>
      <c r="I119" s="15" t="s">
        <v>8</v>
      </c>
      <c r="J119" s="43">
        <f>VLOOKUP(Orders[[#This Row],[item_id]], Items[], 6, 0)</f>
        <v>4</v>
      </c>
      <c r="K119" s="57">
        <f>IF(COUNTIF($A$2:A119, A119)=1, 1, 0)</f>
        <v>1</v>
      </c>
    </row>
    <row r="120" spans="1:11" ht="15.5" x14ac:dyDescent="0.35">
      <c r="A120" s="6" t="s">
        <v>141</v>
      </c>
      <c r="B120" s="13">
        <v>45335</v>
      </c>
      <c r="C120" s="30">
        <v>0.3125</v>
      </c>
      <c r="D120" s="9" t="s">
        <v>747</v>
      </c>
      <c r="E120" s="13" t="str">
        <f>TEXT(Orders[[#This Row],[Column1]],"hh:mm")&amp;" "&amp;Orders[[#This Row],[Column2]]</f>
        <v>07:30 AM</v>
      </c>
      <c r="F120" s="6" t="s">
        <v>34</v>
      </c>
      <c r="G120" s="6">
        <v>1</v>
      </c>
      <c r="H120" s="6" t="s">
        <v>7</v>
      </c>
      <c r="I120" s="15" t="s">
        <v>12</v>
      </c>
      <c r="J120" s="43">
        <f>VLOOKUP(Orders[[#This Row],[item_id]], Items[], 6, 0)</f>
        <v>5.6</v>
      </c>
      <c r="K120" s="57">
        <f>IF(COUNTIF($A$2:A120, A120)=1, 1, 0)</f>
        <v>1</v>
      </c>
    </row>
    <row r="121" spans="1:11" ht="15.5" x14ac:dyDescent="0.35">
      <c r="A121" s="6" t="s">
        <v>141</v>
      </c>
      <c r="B121" s="13">
        <v>45335</v>
      </c>
      <c r="C121" s="30">
        <v>0.3125</v>
      </c>
      <c r="D121" s="9" t="s">
        <v>747</v>
      </c>
      <c r="E121" s="13" t="str">
        <f>TEXT(Orders[[#This Row],[Column1]],"hh:mm")&amp;" "&amp;Orders[[#This Row],[Column2]]</f>
        <v>07:30 AM</v>
      </c>
      <c r="F121" s="6" t="s">
        <v>36</v>
      </c>
      <c r="G121" s="6">
        <v>1</v>
      </c>
      <c r="H121" s="6" t="s">
        <v>7</v>
      </c>
      <c r="I121" s="15" t="s">
        <v>12</v>
      </c>
      <c r="J121" s="43">
        <f>VLOOKUP(Orders[[#This Row],[item_id]], Items[], 6, 0)</f>
        <v>4.5</v>
      </c>
      <c r="K121" s="57">
        <f>IF(COUNTIF($A$2:A121, A121)=1, 1, 0)</f>
        <v>0</v>
      </c>
    </row>
    <row r="122" spans="1:11" ht="15.5" x14ac:dyDescent="0.35">
      <c r="A122" s="6" t="s">
        <v>142</v>
      </c>
      <c r="B122" s="13">
        <v>45335</v>
      </c>
      <c r="C122" s="30">
        <v>0.31597222222222221</v>
      </c>
      <c r="D122" s="9" t="s">
        <v>747</v>
      </c>
      <c r="E122" s="13" t="str">
        <f>TEXT(Orders[[#This Row],[Column1]],"hh:mm")&amp;" "&amp;Orders[[#This Row],[Column2]]</f>
        <v>07:35 AM</v>
      </c>
      <c r="F122" s="6" t="s">
        <v>30</v>
      </c>
      <c r="G122" s="6">
        <v>1</v>
      </c>
      <c r="H122" s="6" t="s">
        <v>11</v>
      </c>
      <c r="I122" s="15" t="s">
        <v>8</v>
      </c>
      <c r="J122" s="43">
        <f>VLOOKUP(Orders[[#This Row],[item_id]], Items[], 6, 0)</f>
        <v>4.2</v>
      </c>
      <c r="K122" s="57">
        <f>IF(COUNTIF($A$2:A122, A122)=1, 1, 0)</f>
        <v>1</v>
      </c>
    </row>
    <row r="123" spans="1:11" ht="15.5" x14ac:dyDescent="0.35">
      <c r="A123" s="6" t="s">
        <v>143</v>
      </c>
      <c r="B123" s="13">
        <v>45335</v>
      </c>
      <c r="C123" s="30">
        <v>0.31944444444444442</v>
      </c>
      <c r="D123" s="9" t="s">
        <v>747</v>
      </c>
      <c r="E123" s="13" t="str">
        <f>TEXT(Orders[[#This Row],[Column1]],"hh:mm")&amp;" "&amp;Orders[[#This Row],[Column2]]</f>
        <v>07:40 AM</v>
      </c>
      <c r="F123" s="6" t="s">
        <v>48</v>
      </c>
      <c r="G123" s="6">
        <v>1</v>
      </c>
      <c r="H123" s="6" t="s">
        <v>14</v>
      </c>
      <c r="I123" s="15" t="s">
        <v>12</v>
      </c>
      <c r="J123" s="43">
        <f>VLOOKUP(Orders[[#This Row],[item_id]], Items[], 6, 0)</f>
        <v>3.35</v>
      </c>
      <c r="K123" s="57">
        <f>IF(COUNTIF($A$2:A123, A123)=1, 1, 0)</f>
        <v>1</v>
      </c>
    </row>
    <row r="124" spans="1:11" ht="15.5" x14ac:dyDescent="0.35">
      <c r="A124" s="6" t="s">
        <v>144</v>
      </c>
      <c r="B124" s="13">
        <v>45335</v>
      </c>
      <c r="C124" s="30">
        <v>0.32291666666666669</v>
      </c>
      <c r="D124" s="9" t="s">
        <v>747</v>
      </c>
      <c r="E124" s="13" t="str">
        <f>TEXT(Orders[[#This Row],[Column1]],"hh:mm")&amp;" "&amp;Orders[[#This Row],[Column2]]</f>
        <v>07:45 AM</v>
      </c>
      <c r="F124" s="6" t="s">
        <v>86</v>
      </c>
      <c r="G124" s="6">
        <v>1</v>
      </c>
      <c r="H124" s="6" t="s">
        <v>17</v>
      </c>
      <c r="I124" s="15" t="s">
        <v>8</v>
      </c>
      <c r="J124" s="43">
        <f>VLOOKUP(Orders[[#This Row],[item_id]], Items[], 6, 0)</f>
        <v>3.45</v>
      </c>
      <c r="K124" s="57">
        <f>IF(COUNTIF($A$2:A124, A124)=1, 1, 0)</f>
        <v>1</v>
      </c>
    </row>
    <row r="125" spans="1:11" ht="15.5" x14ac:dyDescent="0.35">
      <c r="A125" s="6" t="s">
        <v>145</v>
      </c>
      <c r="B125" s="13">
        <v>45335</v>
      </c>
      <c r="C125" s="30">
        <v>0.3263888888888889</v>
      </c>
      <c r="D125" s="9" t="s">
        <v>747</v>
      </c>
      <c r="E125" s="13" t="str">
        <f>TEXT(Orders[[#This Row],[Column1]],"hh:mm")&amp;" "&amp;Orders[[#This Row],[Column2]]</f>
        <v>07:50 AM</v>
      </c>
      <c r="F125" s="6" t="s">
        <v>6</v>
      </c>
      <c r="G125" s="6">
        <v>1</v>
      </c>
      <c r="H125" s="6" t="s">
        <v>20</v>
      </c>
      <c r="I125" s="15" t="s">
        <v>12</v>
      </c>
      <c r="J125" s="43">
        <f>VLOOKUP(Orders[[#This Row],[item_id]], Items[], 6, 0)</f>
        <v>2.15</v>
      </c>
      <c r="K125" s="57">
        <f>IF(COUNTIF($A$2:A125, A125)=1, 1, 0)</f>
        <v>1</v>
      </c>
    </row>
    <row r="126" spans="1:11" ht="15.5" x14ac:dyDescent="0.35">
      <c r="A126" s="6" t="s">
        <v>145</v>
      </c>
      <c r="B126" s="13">
        <v>45335</v>
      </c>
      <c r="C126" s="30">
        <v>0.3263888888888889</v>
      </c>
      <c r="D126" s="9" t="s">
        <v>747</v>
      </c>
      <c r="E126" s="13" t="str">
        <f>TEXT(Orders[[#This Row],[Column1]],"hh:mm")&amp;" "&amp;Orders[[#This Row],[Column2]]</f>
        <v>07:50 AM</v>
      </c>
      <c r="F126" s="6" t="s">
        <v>19</v>
      </c>
      <c r="G126" s="6">
        <v>1</v>
      </c>
      <c r="H126" s="6" t="s">
        <v>20</v>
      </c>
      <c r="I126" s="15" t="s">
        <v>12</v>
      </c>
      <c r="J126" s="43">
        <f>VLOOKUP(Orders[[#This Row],[item_id]], Items[], 6, 0)</f>
        <v>5.5</v>
      </c>
      <c r="K126" s="57">
        <f>IF(COUNTIF($A$2:A126, A126)=1, 1, 0)</f>
        <v>0</v>
      </c>
    </row>
    <row r="127" spans="1:11" ht="15.5" x14ac:dyDescent="0.35">
      <c r="A127" s="6" t="s">
        <v>146</v>
      </c>
      <c r="B127" s="13">
        <v>45335</v>
      </c>
      <c r="C127" s="30">
        <v>0.33055555555555555</v>
      </c>
      <c r="D127" s="9" t="s">
        <v>747</v>
      </c>
      <c r="E127" s="13" t="str">
        <f>TEXT(Orders[[#This Row],[Column1]],"hh:mm")&amp;" "&amp;Orders[[#This Row],[Column2]]</f>
        <v>07:56 AM</v>
      </c>
      <c r="F127" s="6" t="s">
        <v>22</v>
      </c>
      <c r="G127" s="6">
        <v>1</v>
      </c>
      <c r="H127" s="6" t="s">
        <v>23</v>
      </c>
      <c r="I127" s="15" t="s">
        <v>8</v>
      </c>
      <c r="J127" s="43">
        <f>VLOOKUP(Orders[[#This Row],[item_id]], Items[], 6, 0)</f>
        <v>3.45</v>
      </c>
      <c r="K127" s="57">
        <f>IF(COUNTIF($A$2:A127, A127)=1, 1, 0)</f>
        <v>1</v>
      </c>
    </row>
    <row r="128" spans="1:11" ht="15.5" x14ac:dyDescent="0.35">
      <c r="A128" s="6" t="s">
        <v>147</v>
      </c>
      <c r="B128" s="13">
        <v>45335</v>
      </c>
      <c r="C128" s="30">
        <v>0.33402777777777776</v>
      </c>
      <c r="D128" s="9" t="s">
        <v>747</v>
      </c>
      <c r="E128" s="13" t="str">
        <f>TEXT(Orders[[#This Row],[Column1]],"hh:mm")&amp;" "&amp;Orders[[#This Row],[Column2]]</f>
        <v>08:01 AM</v>
      </c>
      <c r="F128" s="6" t="s">
        <v>16</v>
      </c>
      <c r="G128" s="6">
        <v>1</v>
      </c>
      <c r="H128" s="6" t="s">
        <v>27</v>
      </c>
      <c r="I128" s="15" t="s">
        <v>12</v>
      </c>
      <c r="J128" s="43">
        <f>VLOOKUP(Orders[[#This Row],[item_id]], Items[], 6, 0)</f>
        <v>3.25</v>
      </c>
      <c r="K128" s="57">
        <f>IF(COUNTIF($A$2:A128, A128)=1, 1, 0)</f>
        <v>1</v>
      </c>
    </row>
    <row r="129" spans="1:11" ht="15.5" x14ac:dyDescent="0.35">
      <c r="A129" s="6" t="s">
        <v>148</v>
      </c>
      <c r="B129" s="13">
        <v>45335</v>
      </c>
      <c r="C129" s="30">
        <v>0.33750000000000002</v>
      </c>
      <c r="D129" s="9" t="s">
        <v>747</v>
      </c>
      <c r="E129" s="13" t="str">
        <f>TEXT(Orders[[#This Row],[Column1]],"hh:mm")&amp;" "&amp;Orders[[#This Row],[Column2]]</f>
        <v>08:06 AM</v>
      </c>
      <c r="F129" s="6" t="s">
        <v>40</v>
      </c>
      <c r="G129" s="6">
        <v>1</v>
      </c>
      <c r="H129" s="6" t="s">
        <v>31</v>
      </c>
      <c r="I129" s="15" t="s">
        <v>8</v>
      </c>
      <c r="J129" s="43">
        <f>VLOOKUP(Orders[[#This Row],[item_id]], Items[], 6, 0)</f>
        <v>3.45</v>
      </c>
      <c r="K129" s="57">
        <f>IF(COUNTIF($A$2:A129, A129)=1, 1, 0)</f>
        <v>1</v>
      </c>
    </row>
    <row r="130" spans="1:11" ht="15.5" x14ac:dyDescent="0.35">
      <c r="A130" s="6" t="s">
        <v>148</v>
      </c>
      <c r="B130" s="13">
        <v>45335</v>
      </c>
      <c r="C130" s="30">
        <v>0.33750000000000002</v>
      </c>
      <c r="D130" s="9" t="s">
        <v>747</v>
      </c>
      <c r="E130" s="13" t="str">
        <f>TEXT(Orders[[#This Row],[Column1]],"hh:mm")&amp;" "&amp;Orders[[#This Row],[Column2]]</f>
        <v>08:06 AM</v>
      </c>
      <c r="F130" s="6" t="s">
        <v>19</v>
      </c>
      <c r="G130" s="6">
        <v>1</v>
      </c>
      <c r="H130" s="6" t="s">
        <v>31</v>
      </c>
      <c r="I130" s="15" t="s">
        <v>12</v>
      </c>
      <c r="J130" s="43">
        <f>VLOOKUP(Orders[[#This Row],[item_id]], Items[], 6, 0)</f>
        <v>5.5</v>
      </c>
      <c r="K130" s="57">
        <f>IF(COUNTIF($A$2:A130, A130)=1, 1, 0)</f>
        <v>0</v>
      </c>
    </row>
    <row r="131" spans="1:11" ht="15.5" x14ac:dyDescent="0.35">
      <c r="A131" s="6" t="s">
        <v>149</v>
      </c>
      <c r="B131" s="13">
        <v>45335</v>
      </c>
      <c r="C131" s="30">
        <v>0.34097222222222223</v>
      </c>
      <c r="D131" s="9" t="s">
        <v>747</v>
      </c>
      <c r="E131" s="13" t="str">
        <f>TEXT(Orders[[#This Row],[Column1]],"hh:mm")&amp;" "&amp;Orders[[#This Row],[Column2]]</f>
        <v>08:11 AM</v>
      </c>
      <c r="F131" s="6" t="s">
        <v>52</v>
      </c>
      <c r="G131" s="6">
        <v>1</v>
      </c>
      <c r="H131" s="6" t="s">
        <v>35</v>
      </c>
      <c r="I131" s="15" t="s">
        <v>12</v>
      </c>
      <c r="J131" s="43">
        <f>VLOOKUP(Orders[[#This Row],[item_id]], Items[], 6, 0)</f>
        <v>3.75</v>
      </c>
      <c r="K131" s="57">
        <f>IF(COUNTIF($A$2:A131, A131)=1, 1, 0)</f>
        <v>1</v>
      </c>
    </row>
    <row r="132" spans="1:11" ht="15.5" x14ac:dyDescent="0.35">
      <c r="A132" s="6" t="s">
        <v>150</v>
      </c>
      <c r="B132" s="13">
        <v>45335</v>
      </c>
      <c r="C132" s="30">
        <v>0.34513888888888888</v>
      </c>
      <c r="D132" s="9" t="s">
        <v>747</v>
      </c>
      <c r="E132" s="13" t="str">
        <f>TEXT(Orders[[#This Row],[Column1]],"hh:mm")&amp;" "&amp;Orders[[#This Row],[Column2]]</f>
        <v>08:17 AM</v>
      </c>
      <c r="F132" s="6" t="s">
        <v>32</v>
      </c>
      <c r="G132" s="6">
        <v>1</v>
      </c>
      <c r="H132" s="6" t="s">
        <v>38</v>
      </c>
      <c r="I132" s="15" t="s">
        <v>8</v>
      </c>
      <c r="J132" s="43">
        <f>VLOOKUP(Orders[[#This Row],[item_id]], Items[], 6, 0)</f>
        <v>4.5999999999999996</v>
      </c>
      <c r="K132" s="57">
        <f>IF(COUNTIF($A$2:A132, A132)=1, 1, 0)</f>
        <v>1</v>
      </c>
    </row>
    <row r="133" spans="1:11" ht="15.5" x14ac:dyDescent="0.35">
      <c r="A133" s="6" t="s">
        <v>151</v>
      </c>
      <c r="B133" s="13">
        <v>45335</v>
      </c>
      <c r="C133" s="30">
        <v>0.34861111111111109</v>
      </c>
      <c r="D133" s="9" t="s">
        <v>747</v>
      </c>
      <c r="E133" s="13" t="str">
        <f>TEXT(Orders[[#This Row],[Column1]],"hh:mm")&amp;" "&amp;Orders[[#This Row],[Column2]]</f>
        <v>08:22 AM</v>
      </c>
      <c r="F133" s="6" t="s">
        <v>26</v>
      </c>
      <c r="G133" s="6">
        <v>1</v>
      </c>
      <c r="H133" s="6" t="s">
        <v>41</v>
      </c>
      <c r="I133" s="15" t="s">
        <v>12</v>
      </c>
      <c r="J133" s="43">
        <f>VLOOKUP(Orders[[#This Row],[item_id]], Items[], 6, 0)</f>
        <v>3.15</v>
      </c>
      <c r="K133" s="57">
        <f>IF(COUNTIF($A$2:A133, A133)=1, 1, 0)</f>
        <v>1</v>
      </c>
    </row>
    <row r="134" spans="1:11" ht="15.5" x14ac:dyDescent="0.35">
      <c r="A134" s="6" t="s">
        <v>151</v>
      </c>
      <c r="B134" s="13">
        <v>45335</v>
      </c>
      <c r="C134" s="30">
        <v>0.34861111111111109</v>
      </c>
      <c r="D134" s="9" t="s">
        <v>747</v>
      </c>
      <c r="E134" s="13" t="str">
        <f>TEXT(Orders[[#This Row],[Column1]],"hh:mm")&amp;" "&amp;Orders[[#This Row],[Column2]]</f>
        <v>08:22 AM</v>
      </c>
      <c r="F134" s="6" t="s">
        <v>50</v>
      </c>
      <c r="G134" s="6">
        <v>1</v>
      </c>
      <c r="H134" s="6" t="s">
        <v>41</v>
      </c>
      <c r="I134" s="15" t="s">
        <v>12</v>
      </c>
      <c r="J134" s="43">
        <f>VLOOKUP(Orders[[#This Row],[item_id]], Items[], 6, 0)</f>
        <v>4.7</v>
      </c>
      <c r="K134" s="57">
        <f>IF(COUNTIF($A$2:A134, A134)=1, 1, 0)</f>
        <v>0</v>
      </c>
    </row>
    <row r="135" spans="1:11" ht="15.5" x14ac:dyDescent="0.35">
      <c r="A135" s="6" t="s">
        <v>152</v>
      </c>
      <c r="B135" s="13">
        <v>45335</v>
      </c>
      <c r="C135" s="30">
        <v>0.35208333333333336</v>
      </c>
      <c r="D135" s="9" t="s">
        <v>747</v>
      </c>
      <c r="E135" s="13" t="str">
        <f>TEXT(Orders[[#This Row],[Column1]],"hh:mm")&amp;" "&amp;Orders[[#This Row],[Column2]]</f>
        <v>08:27 AM</v>
      </c>
      <c r="F135" s="6" t="s">
        <v>120</v>
      </c>
      <c r="G135" s="6">
        <v>1</v>
      </c>
      <c r="H135" s="6" t="s">
        <v>134</v>
      </c>
      <c r="I135" s="15" t="s">
        <v>8</v>
      </c>
      <c r="J135" s="43">
        <f>VLOOKUP(Orders[[#This Row],[item_id]], Items[], 6, 0)</f>
        <v>4.5999999999999996</v>
      </c>
      <c r="K135" s="57">
        <f>IF(COUNTIF($A$2:A135, A135)=1, 1, 0)</f>
        <v>1</v>
      </c>
    </row>
    <row r="136" spans="1:11" ht="15.5" x14ac:dyDescent="0.35">
      <c r="A136" s="6" t="s">
        <v>153</v>
      </c>
      <c r="B136" s="13">
        <v>45335</v>
      </c>
      <c r="C136" s="30">
        <v>0.35555555555555557</v>
      </c>
      <c r="D136" s="9" t="s">
        <v>747</v>
      </c>
      <c r="E136" s="13" t="str">
        <f>TEXT(Orders[[#This Row],[Column1]],"hh:mm")&amp;" "&amp;Orders[[#This Row],[Column2]]</f>
        <v>08:32 AM</v>
      </c>
      <c r="F136" s="6" t="s">
        <v>43</v>
      </c>
      <c r="G136" s="6">
        <v>1</v>
      </c>
      <c r="H136" s="6" t="s">
        <v>7</v>
      </c>
      <c r="I136" s="15" t="s">
        <v>12</v>
      </c>
      <c r="J136" s="43">
        <f>VLOOKUP(Orders[[#This Row],[item_id]], Items[], 6, 0)</f>
        <v>4.5999999999999996</v>
      </c>
      <c r="K136" s="57">
        <f>IF(COUNTIF($A$2:A136, A136)=1, 1, 0)</f>
        <v>1</v>
      </c>
    </row>
    <row r="137" spans="1:11" ht="15.5" x14ac:dyDescent="0.35">
      <c r="A137" s="6" t="s">
        <v>154</v>
      </c>
      <c r="B137" s="13">
        <v>45335</v>
      </c>
      <c r="C137" s="30">
        <v>0.35972222222222222</v>
      </c>
      <c r="D137" s="9" t="s">
        <v>747</v>
      </c>
      <c r="E137" s="13" t="str">
        <f>TEXT(Orders[[#This Row],[Column1]],"hh:mm")&amp;" "&amp;Orders[[#This Row],[Column2]]</f>
        <v>08:38 AM</v>
      </c>
      <c r="F137" s="6" t="s">
        <v>34</v>
      </c>
      <c r="G137" s="6">
        <v>1</v>
      </c>
      <c r="H137" s="6" t="s">
        <v>140</v>
      </c>
      <c r="I137" s="15" t="s">
        <v>8</v>
      </c>
      <c r="J137" s="43">
        <f>VLOOKUP(Orders[[#This Row],[item_id]], Items[], 6, 0)</f>
        <v>5.6</v>
      </c>
      <c r="K137" s="57">
        <f>IF(COUNTIF($A$2:A137, A137)=1, 1, 0)</f>
        <v>1</v>
      </c>
    </row>
    <row r="138" spans="1:11" ht="15.5" x14ac:dyDescent="0.35">
      <c r="A138" s="6" t="s">
        <v>154</v>
      </c>
      <c r="B138" s="13">
        <v>45335</v>
      </c>
      <c r="C138" s="30">
        <v>0.35972222222222222</v>
      </c>
      <c r="D138" s="9" t="s">
        <v>747</v>
      </c>
      <c r="E138" s="13" t="str">
        <f>TEXT(Orders[[#This Row],[Column1]],"hh:mm")&amp;" "&amp;Orders[[#This Row],[Column2]]</f>
        <v>08:38 AM</v>
      </c>
      <c r="F138" s="6" t="s">
        <v>28</v>
      </c>
      <c r="G138" s="6">
        <v>1</v>
      </c>
      <c r="H138" s="6" t="s">
        <v>140</v>
      </c>
      <c r="I138" s="15" t="s">
        <v>12</v>
      </c>
      <c r="J138" s="43">
        <f>VLOOKUP(Orders[[#This Row],[item_id]], Items[], 6, 0)</f>
        <v>3.55</v>
      </c>
      <c r="K138" s="57">
        <f>IF(COUNTIF($A$2:A138, A138)=1, 1, 0)</f>
        <v>0</v>
      </c>
    </row>
    <row r="139" spans="1:11" ht="15.5" x14ac:dyDescent="0.35">
      <c r="A139" s="6" t="s">
        <v>155</v>
      </c>
      <c r="B139" s="13">
        <v>45335</v>
      </c>
      <c r="C139" s="30">
        <v>0.36319444444444443</v>
      </c>
      <c r="D139" s="9" t="s">
        <v>747</v>
      </c>
      <c r="E139" s="13" t="str">
        <f>TEXT(Orders[[#This Row],[Column1]],"hh:mm")&amp;" "&amp;Orders[[#This Row],[Column2]]</f>
        <v>08:43 AM</v>
      </c>
      <c r="F139" s="6" t="s">
        <v>10</v>
      </c>
      <c r="G139" s="6">
        <v>1</v>
      </c>
      <c r="H139" s="6" t="s">
        <v>138</v>
      </c>
      <c r="I139" s="15" t="s">
        <v>12</v>
      </c>
      <c r="J139" s="43">
        <f>VLOOKUP(Orders[[#This Row],[item_id]], Items[], 6, 0)</f>
        <v>4.5999999999999996</v>
      </c>
      <c r="K139" s="57">
        <f>IF(COUNTIF($A$2:A139, A139)=1, 1, 0)</f>
        <v>1</v>
      </c>
    </row>
    <row r="140" spans="1:11" ht="15.5" x14ac:dyDescent="0.35">
      <c r="A140" s="6" t="s">
        <v>156</v>
      </c>
      <c r="B140" s="13">
        <v>45335</v>
      </c>
      <c r="C140" s="30">
        <v>0.36666666666666664</v>
      </c>
      <c r="D140" s="9" t="s">
        <v>747</v>
      </c>
      <c r="E140" s="13" t="str">
        <f>TEXT(Orders[[#This Row],[Column1]],"hh:mm")&amp;" "&amp;Orders[[#This Row],[Column2]]</f>
        <v>08:48 AM</v>
      </c>
      <c r="F140" s="6" t="s">
        <v>46</v>
      </c>
      <c r="G140" s="6">
        <v>1</v>
      </c>
      <c r="H140" s="6" t="s">
        <v>11</v>
      </c>
      <c r="I140" s="15" t="s">
        <v>8</v>
      </c>
      <c r="J140" s="43">
        <f>VLOOKUP(Orders[[#This Row],[item_id]], Items[], 6, 0)</f>
        <v>4</v>
      </c>
      <c r="K140" s="57">
        <f>IF(COUNTIF($A$2:A140, A140)=1, 1, 0)</f>
        <v>1</v>
      </c>
    </row>
    <row r="141" spans="1:11" ht="15.5" x14ac:dyDescent="0.35">
      <c r="A141" s="6" t="s">
        <v>157</v>
      </c>
      <c r="B141" s="13">
        <v>45335</v>
      </c>
      <c r="C141" s="30">
        <v>0.37013888888888891</v>
      </c>
      <c r="D141" s="9" t="s">
        <v>747</v>
      </c>
      <c r="E141" s="13" t="str">
        <f>TEXT(Orders[[#This Row],[Column1]],"hh:mm")&amp;" "&amp;Orders[[#This Row],[Column2]]</f>
        <v>08:53 AM</v>
      </c>
      <c r="F141" s="6" t="s">
        <v>57</v>
      </c>
      <c r="G141" s="6">
        <v>1</v>
      </c>
      <c r="H141" s="6" t="s">
        <v>14</v>
      </c>
      <c r="I141" s="15" t="s">
        <v>12</v>
      </c>
      <c r="J141" s="43">
        <f>VLOOKUP(Orders[[#This Row],[item_id]], Items[], 6, 0)</f>
        <v>3.75</v>
      </c>
      <c r="K141" s="57">
        <f>IF(COUNTIF($A$2:A141, A141)=1, 1, 0)</f>
        <v>1</v>
      </c>
    </row>
    <row r="142" spans="1:11" ht="15.5" x14ac:dyDescent="0.35">
      <c r="A142" s="6" t="s">
        <v>157</v>
      </c>
      <c r="B142" s="13">
        <v>45335</v>
      </c>
      <c r="C142" s="30">
        <v>0.37013888888888891</v>
      </c>
      <c r="D142" s="9" t="s">
        <v>747</v>
      </c>
      <c r="E142" s="13" t="str">
        <f>TEXT(Orders[[#This Row],[Column1]],"hh:mm")&amp;" "&amp;Orders[[#This Row],[Column2]]</f>
        <v>08:53 AM</v>
      </c>
      <c r="F142" s="6" t="s">
        <v>24</v>
      </c>
      <c r="G142" s="6">
        <v>1</v>
      </c>
      <c r="H142" s="6" t="s">
        <v>14</v>
      </c>
      <c r="I142" s="15" t="s">
        <v>12</v>
      </c>
      <c r="J142" s="43">
        <f>VLOOKUP(Orders[[#This Row],[item_id]], Items[], 6, 0)</f>
        <v>3.75</v>
      </c>
      <c r="K142" s="57">
        <f>IF(COUNTIF($A$2:A142, A142)=1, 1, 0)</f>
        <v>0</v>
      </c>
    </row>
    <row r="143" spans="1:11" ht="15.5" x14ac:dyDescent="0.35">
      <c r="A143" s="6" t="s">
        <v>158</v>
      </c>
      <c r="B143" s="13">
        <v>45335</v>
      </c>
      <c r="C143" s="30">
        <v>0.37361111111111112</v>
      </c>
      <c r="D143" s="9" t="s">
        <v>747</v>
      </c>
      <c r="E143" s="13" t="str">
        <f>TEXT(Orders[[#This Row],[Column1]],"hh:mm")&amp;" "&amp;Orders[[#This Row],[Column2]]</f>
        <v>08:58 AM</v>
      </c>
      <c r="F143" s="6" t="s">
        <v>107</v>
      </c>
      <c r="G143" s="6">
        <v>1</v>
      </c>
      <c r="H143" s="6" t="s">
        <v>17</v>
      </c>
      <c r="I143" s="15" t="s">
        <v>8</v>
      </c>
      <c r="J143" s="43">
        <f>VLOOKUP(Orders[[#This Row],[item_id]], Items[], 6, 0)</f>
        <v>4.2</v>
      </c>
      <c r="K143" s="57">
        <f>IF(COUNTIF($A$2:A143, A143)=1, 1, 0)</f>
        <v>1</v>
      </c>
    </row>
    <row r="144" spans="1:11" ht="15.5" x14ac:dyDescent="0.35">
      <c r="A144" s="6" t="s">
        <v>159</v>
      </c>
      <c r="B144" s="13">
        <v>45335</v>
      </c>
      <c r="C144" s="30">
        <v>0.38124999999999998</v>
      </c>
      <c r="D144" s="9" t="s">
        <v>747</v>
      </c>
      <c r="E144" s="13" t="str">
        <f>TEXT(Orders[[#This Row],[Column1]],"hh:mm")&amp;" "&amp;Orders[[#This Row],[Column2]]</f>
        <v>09:09 AM</v>
      </c>
      <c r="F144" s="6" t="s">
        <v>54</v>
      </c>
      <c r="G144" s="6">
        <v>1</v>
      </c>
      <c r="H144" s="6" t="s">
        <v>23</v>
      </c>
      <c r="I144" s="15" t="s">
        <v>8</v>
      </c>
      <c r="J144" s="43">
        <f>VLOOKUP(Orders[[#This Row],[item_id]], Items[], 6, 0)</f>
        <v>3.75</v>
      </c>
      <c r="K144" s="57">
        <f>IF(COUNTIF($A$2:A144, A144)=1, 1, 0)</f>
        <v>1</v>
      </c>
    </row>
    <row r="145" spans="1:11" ht="15.5" x14ac:dyDescent="0.35">
      <c r="A145" s="6" t="s">
        <v>160</v>
      </c>
      <c r="B145" s="13">
        <v>45335</v>
      </c>
      <c r="C145" s="30">
        <v>0.38472222222222224</v>
      </c>
      <c r="D145" s="9" t="s">
        <v>747</v>
      </c>
      <c r="E145" s="13" t="str">
        <f>TEXT(Orders[[#This Row],[Column1]],"hh:mm")&amp;" "&amp;Orders[[#This Row],[Column2]]</f>
        <v>09:14 AM</v>
      </c>
      <c r="F145" s="6" t="s">
        <v>48</v>
      </c>
      <c r="G145" s="6">
        <v>1</v>
      </c>
      <c r="H145" s="6" t="s">
        <v>27</v>
      </c>
      <c r="I145" s="15" t="s">
        <v>12</v>
      </c>
      <c r="J145" s="43">
        <f>VLOOKUP(Orders[[#This Row],[item_id]], Items[], 6, 0)</f>
        <v>3.35</v>
      </c>
      <c r="K145" s="57">
        <f>IF(COUNTIF($A$2:A145, A145)=1, 1, 0)</f>
        <v>1</v>
      </c>
    </row>
    <row r="146" spans="1:11" ht="15.5" x14ac:dyDescent="0.35">
      <c r="A146" s="6" t="s">
        <v>161</v>
      </c>
      <c r="B146" s="13">
        <v>45335</v>
      </c>
      <c r="C146" s="30">
        <v>0.38819444444444445</v>
      </c>
      <c r="D146" s="9" t="s">
        <v>747</v>
      </c>
      <c r="E146" s="13" t="str">
        <f>TEXT(Orders[[#This Row],[Column1]],"hh:mm")&amp;" "&amp;Orders[[#This Row],[Column2]]</f>
        <v>09:19 AM</v>
      </c>
      <c r="F146" s="6" t="s">
        <v>30</v>
      </c>
      <c r="G146" s="6">
        <v>1</v>
      </c>
      <c r="H146" s="6" t="s">
        <v>31</v>
      </c>
      <c r="I146" s="15" t="s">
        <v>8</v>
      </c>
      <c r="J146" s="43">
        <f>VLOOKUP(Orders[[#This Row],[item_id]], Items[], 6, 0)</f>
        <v>4.2</v>
      </c>
      <c r="K146" s="57">
        <f>IF(COUNTIF($A$2:A146, A146)=1, 1, 0)</f>
        <v>1</v>
      </c>
    </row>
    <row r="147" spans="1:11" ht="15.5" x14ac:dyDescent="0.35">
      <c r="A147" s="6" t="s">
        <v>162</v>
      </c>
      <c r="B147" s="13">
        <v>45335</v>
      </c>
      <c r="C147" s="30">
        <v>0.3923611111111111</v>
      </c>
      <c r="D147" s="9" t="s">
        <v>747</v>
      </c>
      <c r="E147" s="13" t="str">
        <f>TEXT(Orders[[#This Row],[Column1]],"hh:mm")&amp;" "&amp;Orders[[#This Row],[Column2]]</f>
        <v>09:25 AM</v>
      </c>
      <c r="F147" s="6" t="s">
        <v>16</v>
      </c>
      <c r="G147" s="6">
        <v>1</v>
      </c>
      <c r="H147" s="6" t="s">
        <v>35</v>
      </c>
      <c r="I147" s="15" t="s">
        <v>12</v>
      </c>
      <c r="J147" s="43">
        <f>VLOOKUP(Orders[[#This Row],[item_id]], Items[], 6, 0)</f>
        <v>3.25</v>
      </c>
      <c r="K147" s="57">
        <f>IF(COUNTIF($A$2:A147, A147)=1, 1, 0)</f>
        <v>1</v>
      </c>
    </row>
    <row r="148" spans="1:11" ht="15.5" x14ac:dyDescent="0.35">
      <c r="A148" s="6" t="s">
        <v>163</v>
      </c>
      <c r="B148" s="13">
        <v>45335</v>
      </c>
      <c r="C148" s="30">
        <v>0.39583333333333331</v>
      </c>
      <c r="D148" s="9" t="s">
        <v>747</v>
      </c>
      <c r="E148" s="13" t="str">
        <f>TEXT(Orders[[#This Row],[Column1]],"hh:mm")&amp;" "&amp;Orders[[#This Row],[Column2]]</f>
        <v>09:30 AM</v>
      </c>
      <c r="F148" s="6" t="s">
        <v>40</v>
      </c>
      <c r="G148" s="6">
        <v>1</v>
      </c>
      <c r="H148" s="6" t="s">
        <v>38</v>
      </c>
      <c r="I148" s="15" t="s">
        <v>8</v>
      </c>
      <c r="J148" s="43">
        <f>VLOOKUP(Orders[[#This Row],[item_id]], Items[], 6, 0)</f>
        <v>3.45</v>
      </c>
      <c r="K148" s="57">
        <f>IF(COUNTIF($A$2:A148, A148)=1, 1, 0)</f>
        <v>1</v>
      </c>
    </row>
    <row r="149" spans="1:11" ht="15.5" x14ac:dyDescent="0.35">
      <c r="A149" s="6" t="s">
        <v>164</v>
      </c>
      <c r="B149" s="13">
        <v>45335</v>
      </c>
      <c r="C149" s="30">
        <v>0.39930555555555558</v>
      </c>
      <c r="D149" s="9" t="s">
        <v>747</v>
      </c>
      <c r="E149" s="13" t="str">
        <f>TEXT(Orders[[#This Row],[Column1]],"hh:mm")&amp;" "&amp;Orders[[#This Row],[Column2]]</f>
        <v>09:35 AM</v>
      </c>
      <c r="F149" s="6" t="s">
        <v>52</v>
      </c>
      <c r="G149" s="6">
        <v>1</v>
      </c>
      <c r="H149" s="6" t="s">
        <v>41</v>
      </c>
      <c r="I149" s="15" t="s">
        <v>12</v>
      </c>
      <c r="J149" s="43">
        <f>VLOOKUP(Orders[[#This Row],[item_id]], Items[], 6, 0)</f>
        <v>3.75</v>
      </c>
      <c r="K149" s="57">
        <f>IF(COUNTIF($A$2:A149, A149)=1, 1, 0)</f>
        <v>1</v>
      </c>
    </row>
    <row r="150" spans="1:11" ht="15.5" x14ac:dyDescent="0.35">
      <c r="A150" s="6" t="s">
        <v>164</v>
      </c>
      <c r="B150" s="13">
        <v>45335</v>
      </c>
      <c r="C150" s="30">
        <v>0.39930555555555558</v>
      </c>
      <c r="D150" s="9" t="s">
        <v>747</v>
      </c>
      <c r="E150" s="13" t="str">
        <f>TEXT(Orders[[#This Row],[Column1]],"hh:mm")&amp;" "&amp;Orders[[#This Row],[Column2]]</f>
        <v>09:35 AM</v>
      </c>
      <c r="F150" s="6" t="s">
        <v>50</v>
      </c>
      <c r="G150" s="6">
        <v>1</v>
      </c>
      <c r="H150" s="6" t="s">
        <v>41</v>
      </c>
      <c r="I150" s="15" t="s">
        <v>12</v>
      </c>
      <c r="J150" s="43">
        <f>VLOOKUP(Orders[[#This Row],[item_id]], Items[], 6, 0)</f>
        <v>4.7</v>
      </c>
      <c r="K150" s="57">
        <f>IF(COUNTIF($A$2:A150, A150)=1, 1, 0)</f>
        <v>0</v>
      </c>
    </row>
    <row r="151" spans="1:11" ht="15.5" x14ac:dyDescent="0.35">
      <c r="A151" s="6" t="s">
        <v>165</v>
      </c>
      <c r="B151" s="13">
        <v>45335</v>
      </c>
      <c r="C151" s="30">
        <v>0.40277777777777779</v>
      </c>
      <c r="D151" s="9" t="s">
        <v>747</v>
      </c>
      <c r="E151" s="13" t="str">
        <f>TEXT(Orders[[#This Row],[Column1]],"hh:mm")&amp;" "&amp;Orders[[#This Row],[Column2]]</f>
        <v>09:40 AM</v>
      </c>
      <c r="F151" s="6" t="s">
        <v>32</v>
      </c>
      <c r="G151" s="6">
        <v>1</v>
      </c>
      <c r="H151" s="6" t="s">
        <v>134</v>
      </c>
      <c r="I151" s="15" t="s">
        <v>8</v>
      </c>
      <c r="J151" s="43">
        <f>VLOOKUP(Orders[[#This Row],[item_id]], Items[], 6, 0)</f>
        <v>4.5999999999999996</v>
      </c>
      <c r="K151" s="57">
        <f>IF(COUNTIF($A$2:A151, A151)=1, 1, 0)</f>
        <v>1</v>
      </c>
    </row>
    <row r="152" spans="1:11" ht="15.5" x14ac:dyDescent="0.35">
      <c r="A152" s="6" t="s">
        <v>166</v>
      </c>
      <c r="B152" s="13">
        <v>45335</v>
      </c>
      <c r="C152" s="30">
        <v>0.40694444444444444</v>
      </c>
      <c r="D152" s="9" t="s">
        <v>747</v>
      </c>
      <c r="E152" s="13" t="str">
        <f>TEXT(Orders[[#This Row],[Column1]],"hh:mm")&amp;" "&amp;Orders[[#This Row],[Column2]]</f>
        <v>09:46 AM</v>
      </c>
      <c r="F152" s="6" t="s">
        <v>26</v>
      </c>
      <c r="G152" s="6">
        <v>1</v>
      </c>
      <c r="H152" s="6" t="s">
        <v>7</v>
      </c>
      <c r="I152" s="15" t="s">
        <v>12</v>
      </c>
      <c r="J152" s="43">
        <f>VLOOKUP(Orders[[#This Row],[item_id]], Items[], 6, 0)</f>
        <v>3.15</v>
      </c>
      <c r="K152" s="57">
        <f>IF(COUNTIF($A$2:A152, A152)=1, 1, 0)</f>
        <v>1</v>
      </c>
    </row>
    <row r="153" spans="1:11" ht="15.5" x14ac:dyDescent="0.35">
      <c r="A153" s="6" t="s">
        <v>167</v>
      </c>
      <c r="B153" s="13">
        <v>45335</v>
      </c>
      <c r="C153" s="30">
        <v>0.41041666666666665</v>
      </c>
      <c r="D153" s="9" t="s">
        <v>747</v>
      </c>
      <c r="E153" s="13" t="str">
        <f>TEXT(Orders[[#This Row],[Column1]],"hh:mm")&amp;" "&amp;Orders[[#This Row],[Column2]]</f>
        <v>09:51 AM</v>
      </c>
      <c r="F153" s="6" t="s">
        <v>34</v>
      </c>
      <c r="G153" s="6">
        <v>1</v>
      </c>
      <c r="H153" s="6" t="s">
        <v>140</v>
      </c>
      <c r="I153" s="15" t="s">
        <v>8</v>
      </c>
      <c r="J153" s="43">
        <f>VLOOKUP(Orders[[#This Row],[item_id]], Items[], 6, 0)</f>
        <v>5.6</v>
      </c>
      <c r="K153" s="57">
        <f>IF(COUNTIF($A$2:A153, A153)=1, 1, 0)</f>
        <v>1</v>
      </c>
    </row>
    <row r="154" spans="1:11" ht="15.5" x14ac:dyDescent="0.35">
      <c r="A154" s="6" t="s">
        <v>168</v>
      </c>
      <c r="B154" s="13">
        <v>45335</v>
      </c>
      <c r="C154" s="30">
        <v>0.41388888888888886</v>
      </c>
      <c r="D154" s="9" t="s">
        <v>747</v>
      </c>
      <c r="E154" s="13" t="str">
        <f>TEXT(Orders[[#This Row],[Column1]],"hh:mm")&amp;" "&amp;Orders[[#This Row],[Column2]]</f>
        <v>09:56 AM</v>
      </c>
      <c r="F154" s="6" t="s">
        <v>10</v>
      </c>
      <c r="G154" s="6">
        <v>1</v>
      </c>
      <c r="H154" s="6" t="s">
        <v>138</v>
      </c>
      <c r="I154" s="15" t="s">
        <v>12</v>
      </c>
      <c r="J154" s="43">
        <f>VLOOKUP(Orders[[#This Row],[item_id]], Items[], 6, 0)</f>
        <v>4.5999999999999996</v>
      </c>
      <c r="K154" s="57">
        <f>IF(COUNTIF($A$2:A154, A154)=1, 1, 0)</f>
        <v>1</v>
      </c>
    </row>
    <row r="155" spans="1:11" ht="15.5" x14ac:dyDescent="0.35">
      <c r="A155" s="6" t="s">
        <v>169</v>
      </c>
      <c r="B155" s="13">
        <v>45335</v>
      </c>
      <c r="C155" s="30">
        <v>0.41736111111111113</v>
      </c>
      <c r="D155" s="9" t="s">
        <v>747</v>
      </c>
      <c r="E155" s="13" t="str">
        <f>TEXT(Orders[[#This Row],[Column1]],"hh:mm")&amp;" "&amp;Orders[[#This Row],[Column2]]</f>
        <v>10:01 AM</v>
      </c>
      <c r="F155" s="6" t="s">
        <v>46</v>
      </c>
      <c r="G155" s="6">
        <v>1</v>
      </c>
      <c r="H155" s="6" t="s">
        <v>11</v>
      </c>
      <c r="I155" s="15" t="s">
        <v>8</v>
      </c>
      <c r="J155" s="43">
        <f>VLOOKUP(Orders[[#This Row],[item_id]], Items[], 6, 0)</f>
        <v>4</v>
      </c>
      <c r="K155" s="57">
        <f>IF(COUNTIF($A$2:A155, A155)=1, 1, 0)</f>
        <v>1</v>
      </c>
    </row>
    <row r="156" spans="1:11" ht="15.5" x14ac:dyDescent="0.35">
      <c r="A156" s="6" t="s">
        <v>170</v>
      </c>
      <c r="B156" s="13">
        <v>45335</v>
      </c>
      <c r="C156" s="30">
        <v>0.42777777777777776</v>
      </c>
      <c r="D156" s="9" t="s">
        <v>747</v>
      </c>
      <c r="E156" s="13" t="str">
        <f>TEXT(Orders[[#This Row],[Column1]],"hh:mm")&amp;" "&amp;Orders[[#This Row],[Column2]]</f>
        <v>10:16 AM</v>
      </c>
      <c r="F156" s="6" t="s">
        <v>19</v>
      </c>
      <c r="G156" s="6">
        <v>1</v>
      </c>
      <c r="H156" s="6" t="s">
        <v>23</v>
      </c>
      <c r="I156" s="15" t="s">
        <v>12</v>
      </c>
      <c r="J156" s="43">
        <f>VLOOKUP(Orders[[#This Row],[item_id]], Items[], 6, 0)</f>
        <v>5.5</v>
      </c>
      <c r="K156" s="57">
        <f>IF(COUNTIF($A$2:A156, A156)=1, 1, 0)</f>
        <v>1</v>
      </c>
    </row>
    <row r="157" spans="1:11" ht="15.5" x14ac:dyDescent="0.35">
      <c r="A157" s="6" t="s">
        <v>171</v>
      </c>
      <c r="B157" s="13">
        <v>45335</v>
      </c>
      <c r="C157" s="30">
        <v>0.43819444444444444</v>
      </c>
      <c r="D157" s="9" t="s">
        <v>747</v>
      </c>
      <c r="E157" s="13" t="str">
        <f>TEXT(Orders[[#This Row],[Column1]],"hh:mm")&amp;" "&amp;Orders[[#This Row],[Column2]]</f>
        <v>10:31 AM</v>
      </c>
      <c r="F157" s="6" t="s">
        <v>26</v>
      </c>
      <c r="G157" s="6">
        <v>1</v>
      </c>
      <c r="H157" s="6" t="s">
        <v>17</v>
      </c>
      <c r="I157" s="15" t="s">
        <v>8</v>
      </c>
      <c r="J157" s="43">
        <f>VLOOKUP(Orders[[#This Row],[item_id]], Items[], 6, 0)</f>
        <v>3.15</v>
      </c>
      <c r="K157" s="57">
        <f>IF(COUNTIF($A$2:A157, A157)=1, 1, 0)</f>
        <v>1</v>
      </c>
    </row>
    <row r="158" spans="1:11" ht="15.5" x14ac:dyDescent="0.35">
      <c r="A158" s="6" t="s">
        <v>172</v>
      </c>
      <c r="B158" s="13">
        <v>45335</v>
      </c>
      <c r="C158" s="30">
        <v>0.44791666666666669</v>
      </c>
      <c r="D158" s="9" t="s">
        <v>747</v>
      </c>
      <c r="E158" s="13" t="str">
        <f>TEXT(Orders[[#This Row],[Column1]],"hh:mm")&amp;" "&amp;Orders[[#This Row],[Column2]]</f>
        <v>10:45 AM</v>
      </c>
      <c r="F158" s="6" t="s">
        <v>10</v>
      </c>
      <c r="G158" s="6">
        <v>1</v>
      </c>
      <c r="H158" s="6" t="s">
        <v>27</v>
      </c>
      <c r="I158" s="15" t="s">
        <v>12</v>
      </c>
      <c r="J158" s="43">
        <f>VLOOKUP(Orders[[#This Row],[item_id]], Items[], 6, 0)</f>
        <v>4.5999999999999996</v>
      </c>
      <c r="K158" s="57">
        <f>IF(COUNTIF($A$2:A158, A158)=1, 1, 0)</f>
        <v>1</v>
      </c>
    </row>
    <row r="159" spans="1:11" ht="15.5" x14ac:dyDescent="0.35">
      <c r="A159" s="6" t="s">
        <v>172</v>
      </c>
      <c r="B159" s="13">
        <v>45335</v>
      </c>
      <c r="C159" s="30">
        <v>0.44791666666666669</v>
      </c>
      <c r="D159" s="9" t="s">
        <v>747</v>
      </c>
      <c r="E159" s="13" t="str">
        <f>TEXT(Orders[[#This Row],[Column1]],"hh:mm")&amp;" "&amp;Orders[[#This Row],[Column2]]</f>
        <v>10:45 AM</v>
      </c>
      <c r="F159" s="6" t="s">
        <v>34</v>
      </c>
      <c r="G159" s="6">
        <v>1</v>
      </c>
      <c r="H159" s="6" t="s">
        <v>27</v>
      </c>
      <c r="I159" s="15" t="s">
        <v>12</v>
      </c>
      <c r="J159" s="43">
        <f>VLOOKUP(Orders[[#This Row],[item_id]], Items[], 6, 0)</f>
        <v>5.6</v>
      </c>
      <c r="K159" s="57">
        <f>IF(COUNTIF($A$2:A159, A159)=1, 1, 0)</f>
        <v>0</v>
      </c>
    </row>
    <row r="160" spans="1:11" ht="15.5" x14ac:dyDescent="0.35">
      <c r="A160" s="6" t="s">
        <v>173</v>
      </c>
      <c r="B160" s="13">
        <v>45335</v>
      </c>
      <c r="C160" s="30">
        <v>0.45833333333333331</v>
      </c>
      <c r="D160" s="9" t="s">
        <v>747</v>
      </c>
      <c r="E160" s="13" t="str">
        <f>TEXT(Orders[[#This Row],[Column1]],"hh:mm")&amp;" "&amp;Orders[[#This Row],[Column2]]</f>
        <v>11:00 AM</v>
      </c>
      <c r="F160" s="6" t="s">
        <v>32</v>
      </c>
      <c r="G160" s="6">
        <v>1</v>
      </c>
      <c r="H160" s="6" t="s">
        <v>20</v>
      </c>
      <c r="I160" s="15" t="s">
        <v>8</v>
      </c>
      <c r="J160" s="43">
        <f>VLOOKUP(Orders[[#This Row],[item_id]], Items[], 6, 0)</f>
        <v>4.5999999999999996</v>
      </c>
      <c r="K160" s="57">
        <f>IF(COUNTIF($A$2:A160, A160)=1, 1, 0)</f>
        <v>1</v>
      </c>
    </row>
    <row r="161" spans="1:11" ht="15.5" x14ac:dyDescent="0.35">
      <c r="A161" s="6" t="s">
        <v>174</v>
      </c>
      <c r="B161" s="13">
        <v>45335</v>
      </c>
      <c r="C161" s="30">
        <v>0.46875</v>
      </c>
      <c r="D161" s="9" t="s">
        <v>747</v>
      </c>
      <c r="E161" s="13" t="str">
        <f>TEXT(Orders[[#This Row],[Column1]],"hh:mm")&amp;" "&amp;Orders[[#This Row],[Column2]]</f>
        <v>11:15 AM</v>
      </c>
      <c r="F161" s="6" t="s">
        <v>57</v>
      </c>
      <c r="G161" s="6">
        <v>1</v>
      </c>
      <c r="H161" s="6" t="s">
        <v>7</v>
      </c>
      <c r="I161" s="15" t="s">
        <v>12</v>
      </c>
      <c r="J161" s="43">
        <f>VLOOKUP(Orders[[#This Row],[item_id]], Items[], 6, 0)</f>
        <v>3.75</v>
      </c>
      <c r="K161" s="57">
        <f>IF(COUNTIF($A$2:A161, A161)=1, 1, 0)</f>
        <v>1</v>
      </c>
    </row>
    <row r="162" spans="1:11" ht="15.5" x14ac:dyDescent="0.35">
      <c r="A162" s="6" t="s">
        <v>175</v>
      </c>
      <c r="B162" s="13">
        <v>45335</v>
      </c>
      <c r="C162" s="30">
        <v>0.47847222222222224</v>
      </c>
      <c r="D162" s="9" t="s">
        <v>747</v>
      </c>
      <c r="E162" s="13" t="str">
        <f>TEXT(Orders[[#This Row],[Column1]],"hh:mm")&amp;" "&amp;Orders[[#This Row],[Column2]]</f>
        <v>11:29 AM</v>
      </c>
      <c r="F162" s="6" t="s">
        <v>36</v>
      </c>
      <c r="G162" s="6">
        <v>1</v>
      </c>
      <c r="H162" s="6" t="s">
        <v>134</v>
      </c>
      <c r="I162" s="15" t="s">
        <v>8</v>
      </c>
      <c r="J162" s="43">
        <f>VLOOKUP(Orders[[#This Row],[item_id]], Items[], 6, 0)</f>
        <v>4.5</v>
      </c>
      <c r="K162" s="57">
        <f>IF(COUNTIF($A$2:A162, A162)=1, 1, 0)</f>
        <v>1</v>
      </c>
    </row>
    <row r="163" spans="1:11" ht="15.5" x14ac:dyDescent="0.35">
      <c r="A163" s="6" t="s">
        <v>176</v>
      </c>
      <c r="B163" s="13">
        <v>45335</v>
      </c>
      <c r="C163" s="30">
        <v>0.48819444444444443</v>
      </c>
      <c r="D163" s="9" t="s">
        <v>747</v>
      </c>
      <c r="E163" s="13" t="str">
        <f>TEXT(Orders[[#This Row],[Column1]],"hh:mm")&amp;" "&amp;Orders[[#This Row],[Column2]]</f>
        <v>11:43 AM</v>
      </c>
      <c r="F163" s="6" t="s">
        <v>34</v>
      </c>
      <c r="G163" s="6">
        <v>1</v>
      </c>
      <c r="H163" s="6" t="s">
        <v>35</v>
      </c>
      <c r="I163" s="15" t="s">
        <v>12</v>
      </c>
      <c r="J163" s="43">
        <f>VLOOKUP(Orders[[#This Row],[item_id]], Items[], 6, 0)</f>
        <v>5.6</v>
      </c>
      <c r="K163" s="57">
        <f>IF(COUNTIF($A$2:A163, A163)=1, 1, 0)</f>
        <v>1</v>
      </c>
    </row>
    <row r="164" spans="1:11" ht="15.5" x14ac:dyDescent="0.35">
      <c r="A164" s="6" t="s">
        <v>176</v>
      </c>
      <c r="B164" s="13">
        <v>45335</v>
      </c>
      <c r="C164" s="30">
        <v>0.48819444444444443</v>
      </c>
      <c r="D164" s="9" t="s">
        <v>747</v>
      </c>
      <c r="E164" s="13" t="str">
        <f>TEXT(Orders[[#This Row],[Column1]],"hh:mm")&amp;" "&amp;Orders[[#This Row],[Column2]]</f>
        <v>11:43 AM</v>
      </c>
      <c r="F164" s="6" t="s">
        <v>28</v>
      </c>
      <c r="G164" s="6">
        <v>1</v>
      </c>
      <c r="H164" s="6" t="s">
        <v>35</v>
      </c>
      <c r="I164" s="15" t="s">
        <v>12</v>
      </c>
      <c r="J164" s="43">
        <f>VLOOKUP(Orders[[#This Row],[item_id]], Items[], 6, 0)</f>
        <v>3.55</v>
      </c>
      <c r="K164" s="57">
        <f>IF(COUNTIF($A$2:A164, A164)=1, 1, 0)</f>
        <v>0</v>
      </c>
    </row>
    <row r="165" spans="1:11" ht="15.5" x14ac:dyDescent="0.35">
      <c r="A165" s="6" t="s">
        <v>177</v>
      </c>
      <c r="B165" s="13">
        <v>45335</v>
      </c>
      <c r="C165" s="30">
        <v>0.49791666666666667</v>
      </c>
      <c r="D165" s="9" t="s">
        <v>747</v>
      </c>
      <c r="E165" s="13" t="str">
        <f>TEXT(Orders[[#This Row],[Column1]],"hh:mm")&amp;" "&amp;Orders[[#This Row],[Column2]]</f>
        <v>11:57 AM</v>
      </c>
      <c r="F165" s="6" t="s">
        <v>6</v>
      </c>
      <c r="G165" s="6">
        <v>1</v>
      </c>
      <c r="H165" s="6" t="s">
        <v>140</v>
      </c>
      <c r="I165" s="15" t="s">
        <v>8</v>
      </c>
      <c r="J165" s="43">
        <f>VLOOKUP(Orders[[#This Row],[item_id]], Items[], 6, 0)</f>
        <v>2.15</v>
      </c>
      <c r="K165" s="57">
        <f>IF(COUNTIF($A$2:A165, A165)=1, 1, 0)</f>
        <v>1</v>
      </c>
    </row>
    <row r="166" spans="1:11" ht="15.5" x14ac:dyDescent="0.35">
      <c r="A166" s="6" t="s">
        <v>178</v>
      </c>
      <c r="B166" s="13">
        <v>45335</v>
      </c>
      <c r="C166" s="30">
        <v>0.50208333333333333</v>
      </c>
      <c r="D166" s="9" t="s">
        <v>748</v>
      </c>
      <c r="E166" s="13" t="str">
        <f>TEXT(Orders[[#This Row],[Column1]],"hh:mm")&amp;" "&amp;Orders[[#This Row],[Column2]]</f>
        <v>12:03 PM</v>
      </c>
      <c r="F166" s="6" t="s">
        <v>52</v>
      </c>
      <c r="G166" s="6">
        <v>1</v>
      </c>
      <c r="H166" s="6" t="s">
        <v>138</v>
      </c>
      <c r="I166" s="15" t="s">
        <v>12</v>
      </c>
      <c r="J166" s="43">
        <f>VLOOKUP(Orders[[#This Row],[item_id]], Items[], 6, 0)</f>
        <v>3.75</v>
      </c>
      <c r="K166" s="57">
        <f>IF(COUNTIF($A$2:A166, A166)=1, 1, 0)</f>
        <v>1</v>
      </c>
    </row>
    <row r="167" spans="1:11" ht="15.5" x14ac:dyDescent="0.35">
      <c r="A167" s="6" t="s">
        <v>179</v>
      </c>
      <c r="B167" s="13">
        <v>45335</v>
      </c>
      <c r="C167" s="30">
        <v>0.50694444444444442</v>
      </c>
      <c r="D167" s="9" t="s">
        <v>748</v>
      </c>
      <c r="E167" s="13" t="str">
        <f>TEXT(Orders[[#This Row],[Column1]],"hh:mm")&amp;" "&amp;Orders[[#This Row],[Column2]]</f>
        <v>12:10 PM</v>
      </c>
      <c r="F167" s="6" t="s">
        <v>54</v>
      </c>
      <c r="G167" s="6">
        <v>1</v>
      </c>
      <c r="H167" s="6" t="s">
        <v>7</v>
      </c>
      <c r="I167" s="15" t="s">
        <v>8</v>
      </c>
      <c r="J167" s="43">
        <f>VLOOKUP(Orders[[#This Row],[item_id]], Items[], 6, 0)</f>
        <v>3.75</v>
      </c>
      <c r="K167" s="57">
        <f>IF(COUNTIF($A$2:A167, A167)=1, 1, 0)</f>
        <v>1</v>
      </c>
    </row>
    <row r="168" spans="1:11" ht="15.5" x14ac:dyDescent="0.35">
      <c r="A168" s="6" t="s">
        <v>180</v>
      </c>
      <c r="B168" s="13">
        <v>45335</v>
      </c>
      <c r="C168" s="30">
        <v>0.51180555555555551</v>
      </c>
      <c r="D168" s="9" t="s">
        <v>748</v>
      </c>
      <c r="E168" s="13" t="str">
        <f>TEXT(Orders[[#This Row],[Column1]],"hh:mm")&amp;" "&amp;Orders[[#This Row],[Column2]]</f>
        <v>12:17 PM</v>
      </c>
      <c r="F168" s="6" t="s">
        <v>86</v>
      </c>
      <c r="G168" s="6">
        <v>1</v>
      </c>
      <c r="H168" s="6" t="s">
        <v>11</v>
      </c>
      <c r="I168" s="15" t="s">
        <v>12</v>
      </c>
      <c r="J168" s="43">
        <f>VLOOKUP(Orders[[#This Row],[item_id]], Items[], 6, 0)</f>
        <v>3.45</v>
      </c>
      <c r="K168" s="57">
        <f>IF(COUNTIF($A$2:A168, A168)=1, 1, 0)</f>
        <v>1</v>
      </c>
    </row>
    <row r="169" spans="1:11" ht="15.5" x14ac:dyDescent="0.35">
      <c r="A169" s="6" t="s">
        <v>181</v>
      </c>
      <c r="B169" s="13">
        <v>45335</v>
      </c>
      <c r="C169" s="30">
        <v>0.51666666666666672</v>
      </c>
      <c r="D169" s="9" t="s">
        <v>748</v>
      </c>
      <c r="E169" s="13" t="str">
        <f>TEXT(Orders[[#This Row],[Column1]],"hh:mm")&amp;" "&amp;Orders[[#This Row],[Column2]]</f>
        <v>12:24 PM</v>
      </c>
      <c r="F169" s="6" t="s">
        <v>34</v>
      </c>
      <c r="G169" s="6">
        <v>1</v>
      </c>
      <c r="H169" s="6" t="s">
        <v>23</v>
      </c>
      <c r="I169" s="15" t="s">
        <v>8</v>
      </c>
      <c r="J169" s="43">
        <f>VLOOKUP(Orders[[#This Row],[item_id]], Items[], 6, 0)</f>
        <v>5.6</v>
      </c>
      <c r="K169" s="57">
        <f>IF(COUNTIF($A$2:A169, A169)=1, 1, 0)</f>
        <v>1</v>
      </c>
    </row>
    <row r="170" spans="1:11" ht="15.5" x14ac:dyDescent="0.35">
      <c r="A170" s="6" t="s">
        <v>181</v>
      </c>
      <c r="B170" s="13">
        <v>45335</v>
      </c>
      <c r="C170" s="30">
        <v>0.51666666666666672</v>
      </c>
      <c r="D170" s="9" t="s">
        <v>748</v>
      </c>
      <c r="E170" s="13" t="str">
        <f>TEXT(Orders[[#This Row],[Column1]],"hh:mm")&amp;" "&amp;Orders[[#This Row],[Column2]]</f>
        <v>12:24 PM</v>
      </c>
      <c r="F170" s="6" t="s">
        <v>32</v>
      </c>
      <c r="G170" s="6">
        <v>1</v>
      </c>
      <c r="H170" s="6" t="s">
        <v>23</v>
      </c>
      <c r="I170" s="15" t="s">
        <v>12</v>
      </c>
      <c r="J170" s="43">
        <f>VLOOKUP(Orders[[#This Row],[item_id]], Items[], 6, 0)</f>
        <v>4.5999999999999996</v>
      </c>
      <c r="K170" s="57">
        <f>IF(COUNTIF($A$2:A170, A170)=1, 1, 0)</f>
        <v>0</v>
      </c>
    </row>
    <row r="171" spans="1:11" ht="15.5" x14ac:dyDescent="0.35">
      <c r="A171" s="6" t="s">
        <v>182</v>
      </c>
      <c r="B171" s="13">
        <v>45335</v>
      </c>
      <c r="C171" s="30">
        <v>0.52152777777777781</v>
      </c>
      <c r="D171" s="9" t="s">
        <v>748</v>
      </c>
      <c r="E171" s="13" t="str">
        <f>TEXT(Orders[[#This Row],[Column1]],"hh:mm")&amp;" "&amp;Orders[[#This Row],[Column2]]</f>
        <v>12:31 PM</v>
      </c>
      <c r="F171" s="6" t="s">
        <v>43</v>
      </c>
      <c r="G171" s="6">
        <v>1</v>
      </c>
      <c r="H171" s="6" t="s">
        <v>14</v>
      </c>
      <c r="I171" s="15" t="s">
        <v>12</v>
      </c>
      <c r="J171" s="43">
        <f>VLOOKUP(Orders[[#This Row],[item_id]], Items[], 6, 0)</f>
        <v>4.5999999999999996</v>
      </c>
      <c r="K171" s="57">
        <f>IF(COUNTIF($A$2:A171, A171)=1, 1, 0)</f>
        <v>1</v>
      </c>
    </row>
    <row r="172" spans="1:11" ht="15.5" x14ac:dyDescent="0.35">
      <c r="A172" s="6" t="s">
        <v>183</v>
      </c>
      <c r="B172" s="13">
        <v>45335</v>
      </c>
      <c r="C172" s="30">
        <v>0.52638888888888891</v>
      </c>
      <c r="D172" s="9" t="s">
        <v>748</v>
      </c>
      <c r="E172" s="13" t="str">
        <f>TEXT(Orders[[#This Row],[Column1]],"hh:mm")&amp;" "&amp;Orders[[#This Row],[Column2]]</f>
        <v>12:38 PM</v>
      </c>
      <c r="F172" s="6" t="s">
        <v>28</v>
      </c>
      <c r="G172" s="6">
        <v>1</v>
      </c>
      <c r="H172" s="6" t="s">
        <v>17</v>
      </c>
      <c r="I172" s="15" t="s">
        <v>8</v>
      </c>
      <c r="J172" s="43">
        <f>VLOOKUP(Orders[[#This Row],[item_id]], Items[], 6, 0)</f>
        <v>3.55</v>
      </c>
      <c r="K172" s="57">
        <f>IF(COUNTIF($A$2:A172, A172)=1, 1, 0)</f>
        <v>1</v>
      </c>
    </row>
    <row r="173" spans="1:11" ht="15.5" x14ac:dyDescent="0.35">
      <c r="A173" s="6" t="s">
        <v>184</v>
      </c>
      <c r="B173" s="13">
        <v>45335</v>
      </c>
      <c r="C173" s="30">
        <v>0.53125</v>
      </c>
      <c r="D173" s="9" t="s">
        <v>748</v>
      </c>
      <c r="E173" s="13" t="str">
        <f>TEXT(Orders[[#This Row],[Column1]],"hh:mm")&amp;" "&amp;Orders[[#This Row],[Column2]]</f>
        <v>12:45 PM</v>
      </c>
      <c r="F173" s="6" t="s">
        <v>40</v>
      </c>
      <c r="G173" s="6">
        <v>1</v>
      </c>
      <c r="H173" s="6" t="s">
        <v>20</v>
      </c>
      <c r="I173" s="15" t="s">
        <v>12</v>
      </c>
      <c r="J173" s="43">
        <f>VLOOKUP(Orders[[#This Row],[item_id]], Items[], 6, 0)</f>
        <v>3.45</v>
      </c>
      <c r="K173" s="57">
        <f>IF(COUNTIF($A$2:A173, A173)=1, 1, 0)</f>
        <v>1</v>
      </c>
    </row>
    <row r="174" spans="1:11" ht="15.5" x14ac:dyDescent="0.35">
      <c r="A174" s="6" t="s">
        <v>185</v>
      </c>
      <c r="B174" s="13">
        <v>45335</v>
      </c>
      <c r="C174" s="30">
        <v>0.53611111111111109</v>
      </c>
      <c r="D174" s="9" t="s">
        <v>748</v>
      </c>
      <c r="E174" s="13" t="str">
        <f>TEXT(Orders[[#This Row],[Column1]],"hh:mm")&amp;" "&amp;Orders[[#This Row],[Column2]]</f>
        <v>12:52 PM</v>
      </c>
      <c r="F174" s="6" t="s">
        <v>24</v>
      </c>
      <c r="G174" s="6">
        <v>1</v>
      </c>
      <c r="H174" s="6" t="s">
        <v>27</v>
      </c>
      <c r="I174" s="15" t="s">
        <v>8</v>
      </c>
      <c r="J174" s="43">
        <f>VLOOKUP(Orders[[#This Row],[item_id]], Items[], 6, 0)</f>
        <v>3.75</v>
      </c>
      <c r="K174" s="57">
        <f>IF(COUNTIF($A$2:A174, A174)=1, 1, 0)</f>
        <v>1</v>
      </c>
    </row>
    <row r="175" spans="1:11" ht="15.5" x14ac:dyDescent="0.35">
      <c r="A175" s="6" t="s">
        <v>186</v>
      </c>
      <c r="B175" s="13">
        <v>45335</v>
      </c>
      <c r="C175" s="30">
        <v>0.54097222222222219</v>
      </c>
      <c r="D175" s="9" t="s">
        <v>748</v>
      </c>
      <c r="E175" s="13" t="str">
        <f>TEXT(Orders[[#This Row],[Column1]],"hh:mm")&amp;" "&amp;Orders[[#This Row],[Column2]]</f>
        <v>12:59 PM</v>
      </c>
      <c r="F175" s="6" t="s">
        <v>46</v>
      </c>
      <c r="G175" s="6">
        <v>1</v>
      </c>
      <c r="H175" s="6" t="s">
        <v>31</v>
      </c>
      <c r="I175" s="15" t="s">
        <v>12</v>
      </c>
      <c r="J175" s="43">
        <f>VLOOKUP(Orders[[#This Row],[item_id]], Items[], 6, 0)</f>
        <v>4</v>
      </c>
      <c r="K175" s="57">
        <f>IF(COUNTIF($A$2:A175, A175)=1, 1, 0)</f>
        <v>1</v>
      </c>
    </row>
    <row r="176" spans="1:11" ht="15.5" x14ac:dyDescent="0.35">
      <c r="A176" s="6" t="s">
        <v>187</v>
      </c>
      <c r="B176" s="13">
        <v>45335</v>
      </c>
      <c r="C176" s="30">
        <v>4.583333333333333E-2</v>
      </c>
      <c r="D176" s="9" t="s">
        <v>748</v>
      </c>
      <c r="E176" s="13" t="str">
        <f>TEXT(Orders[[#This Row],[Column1]],"hh:mm")&amp;" "&amp;Orders[[#This Row],[Column2]]</f>
        <v>01:06 PM</v>
      </c>
      <c r="F176" s="6" t="s">
        <v>50</v>
      </c>
      <c r="G176" s="6">
        <v>1</v>
      </c>
      <c r="H176" s="6" t="s">
        <v>35</v>
      </c>
      <c r="I176" s="15" t="s">
        <v>8</v>
      </c>
      <c r="J176" s="43">
        <f>VLOOKUP(Orders[[#This Row],[item_id]], Items[], 6, 0)</f>
        <v>4.7</v>
      </c>
      <c r="K176" s="57">
        <f>IF(COUNTIF($A$2:A176, A176)=1, 1, 0)</f>
        <v>1</v>
      </c>
    </row>
    <row r="177" spans="1:11" ht="15.5" x14ac:dyDescent="0.35">
      <c r="A177" s="6" t="s">
        <v>188</v>
      </c>
      <c r="B177" s="13">
        <v>45335</v>
      </c>
      <c r="C177" s="30">
        <v>5.0694444444444445E-2</v>
      </c>
      <c r="D177" s="9" t="s">
        <v>748</v>
      </c>
      <c r="E177" s="13" t="str">
        <f>TEXT(Orders[[#This Row],[Column1]],"hh:mm")&amp;" "&amp;Orders[[#This Row],[Column2]]</f>
        <v>01:13 PM</v>
      </c>
      <c r="F177" s="6" t="s">
        <v>22</v>
      </c>
      <c r="G177" s="6">
        <v>1</v>
      </c>
      <c r="H177" s="6" t="s">
        <v>38</v>
      </c>
      <c r="I177" s="15" t="s">
        <v>12</v>
      </c>
      <c r="J177" s="43">
        <f>VLOOKUP(Orders[[#This Row],[item_id]], Items[], 6, 0)</f>
        <v>3.45</v>
      </c>
      <c r="K177" s="57">
        <f>IF(COUNTIF($A$2:A177, A177)=1, 1, 0)</f>
        <v>1</v>
      </c>
    </row>
    <row r="178" spans="1:11" ht="15.5" x14ac:dyDescent="0.35">
      <c r="A178" s="6" t="s">
        <v>189</v>
      </c>
      <c r="B178" s="13">
        <v>45335</v>
      </c>
      <c r="C178" s="30">
        <v>5.5555555555555552E-2</v>
      </c>
      <c r="D178" s="9" t="s">
        <v>748</v>
      </c>
      <c r="E178" s="13" t="str">
        <f>TEXT(Orders[[#This Row],[Column1]],"hh:mm")&amp;" "&amp;Orders[[#This Row],[Column2]]</f>
        <v>01:20 PM</v>
      </c>
      <c r="F178" s="6" t="s">
        <v>16</v>
      </c>
      <c r="G178" s="6">
        <v>1</v>
      </c>
      <c r="H178" s="6" t="s">
        <v>41</v>
      </c>
      <c r="I178" s="15" t="s">
        <v>8</v>
      </c>
      <c r="J178" s="43">
        <f>VLOOKUP(Orders[[#This Row],[item_id]], Items[], 6, 0)</f>
        <v>3.25</v>
      </c>
      <c r="K178" s="57">
        <f>IF(COUNTIF($A$2:A178, A178)=1, 1, 0)</f>
        <v>1</v>
      </c>
    </row>
    <row r="179" spans="1:11" ht="15.5" x14ac:dyDescent="0.35">
      <c r="A179" s="6" t="s">
        <v>190</v>
      </c>
      <c r="B179" s="13">
        <v>45335</v>
      </c>
      <c r="C179" s="30">
        <v>6.0416666666666667E-2</v>
      </c>
      <c r="D179" s="9" t="s">
        <v>748</v>
      </c>
      <c r="E179" s="13" t="str">
        <f>TEXT(Orders[[#This Row],[Column1]],"hh:mm")&amp;" "&amp;Orders[[#This Row],[Column2]]</f>
        <v>01:27 PM</v>
      </c>
      <c r="F179" s="6" t="s">
        <v>26</v>
      </c>
      <c r="G179" s="6">
        <v>1</v>
      </c>
      <c r="H179" s="6" t="s">
        <v>134</v>
      </c>
      <c r="I179" s="15" t="s">
        <v>12</v>
      </c>
      <c r="J179" s="43">
        <f>VLOOKUP(Orders[[#This Row],[item_id]], Items[], 6, 0)</f>
        <v>3.15</v>
      </c>
      <c r="K179" s="57">
        <f>IF(COUNTIF($A$2:A179, A179)=1, 1, 0)</f>
        <v>1</v>
      </c>
    </row>
    <row r="180" spans="1:11" ht="15.5" x14ac:dyDescent="0.35">
      <c r="A180" s="6" t="s">
        <v>190</v>
      </c>
      <c r="B180" s="13">
        <v>45335</v>
      </c>
      <c r="C180" s="30">
        <v>6.0416666666666667E-2</v>
      </c>
      <c r="D180" s="9" t="s">
        <v>748</v>
      </c>
      <c r="E180" s="13" t="str">
        <f>TEXT(Orders[[#This Row],[Column1]],"hh:mm")&amp;" "&amp;Orders[[#This Row],[Column2]]</f>
        <v>01:27 PM</v>
      </c>
      <c r="F180" s="6" t="s">
        <v>36</v>
      </c>
      <c r="G180" s="6">
        <v>1</v>
      </c>
      <c r="H180" s="6" t="s">
        <v>134</v>
      </c>
      <c r="I180" s="15" t="s">
        <v>12</v>
      </c>
      <c r="J180" s="43">
        <f>VLOOKUP(Orders[[#This Row],[item_id]], Items[], 6, 0)</f>
        <v>4.5</v>
      </c>
      <c r="K180" s="57">
        <f>IF(COUNTIF($A$2:A180, A180)=1, 1, 0)</f>
        <v>0</v>
      </c>
    </row>
    <row r="181" spans="1:11" ht="15.5" x14ac:dyDescent="0.35">
      <c r="A181" s="6" t="s">
        <v>191</v>
      </c>
      <c r="B181" s="13">
        <v>45335</v>
      </c>
      <c r="C181" s="30">
        <v>7.013888888888889E-2</v>
      </c>
      <c r="D181" s="9" t="s">
        <v>748</v>
      </c>
      <c r="E181" s="13" t="str">
        <f>TEXT(Orders[[#This Row],[Column1]],"hh:mm")&amp;" "&amp;Orders[[#This Row],[Column2]]</f>
        <v>01:41 PM</v>
      </c>
      <c r="F181" s="6" t="s">
        <v>120</v>
      </c>
      <c r="G181" s="6">
        <v>1</v>
      </c>
      <c r="H181" s="6" t="s">
        <v>7</v>
      </c>
      <c r="I181" s="15" t="s">
        <v>12</v>
      </c>
      <c r="J181" s="43">
        <f>VLOOKUP(Orders[[#This Row],[item_id]], Items[], 6, 0)</f>
        <v>4.5999999999999996</v>
      </c>
      <c r="K181" s="57">
        <f>IF(COUNTIF($A$2:A181, A181)=1, 1, 0)</f>
        <v>1</v>
      </c>
    </row>
    <row r="182" spans="1:11" ht="15.5" x14ac:dyDescent="0.35">
      <c r="A182" s="6" t="s">
        <v>192</v>
      </c>
      <c r="B182" s="13">
        <v>45335</v>
      </c>
      <c r="C182" s="30">
        <v>7.4999999999999997E-2</v>
      </c>
      <c r="D182" s="9" t="s">
        <v>748</v>
      </c>
      <c r="E182" s="13" t="str">
        <f>TEXT(Orders[[#This Row],[Column1]],"hh:mm")&amp;" "&amp;Orders[[#This Row],[Column2]]</f>
        <v>01:48 PM</v>
      </c>
      <c r="F182" s="6" t="s">
        <v>19</v>
      </c>
      <c r="G182" s="6">
        <v>1</v>
      </c>
      <c r="H182" s="6" t="s">
        <v>138</v>
      </c>
      <c r="I182" s="15" t="s">
        <v>8</v>
      </c>
      <c r="J182" s="43">
        <f>VLOOKUP(Orders[[#This Row],[item_id]], Items[], 6, 0)</f>
        <v>5.5</v>
      </c>
      <c r="K182" s="57">
        <f>IF(COUNTIF($A$2:A182, A182)=1, 1, 0)</f>
        <v>1</v>
      </c>
    </row>
    <row r="183" spans="1:11" ht="15.5" x14ac:dyDescent="0.35">
      <c r="A183" s="6" t="s">
        <v>193</v>
      </c>
      <c r="B183" s="13">
        <v>45335</v>
      </c>
      <c r="C183" s="30">
        <v>7.9861111111111105E-2</v>
      </c>
      <c r="D183" s="9" t="s">
        <v>748</v>
      </c>
      <c r="E183" s="13" t="str">
        <f>TEXT(Orders[[#This Row],[Column1]],"hh:mm")&amp;" "&amp;Orders[[#This Row],[Column2]]</f>
        <v>01:55 PM</v>
      </c>
      <c r="F183" s="6" t="s">
        <v>65</v>
      </c>
      <c r="G183" s="6">
        <v>1</v>
      </c>
      <c r="H183" s="6" t="s">
        <v>11</v>
      </c>
      <c r="I183" s="15" t="s">
        <v>12</v>
      </c>
      <c r="J183" s="43">
        <f>VLOOKUP(Orders[[#This Row],[item_id]], Items[], 6, 0)</f>
        <v>4</v>
      </c>
      <c r="K183" s="57">
        <f>IF(COUNTIF($A$2:A183, A183)=1, 1, 0)</f>
        <v>1</v>
      </c>
    </row>
    <row r="184" spans="1:11" ht="15.5" x14ac:dyDescent="0.35">
      <c r="A184" s="6" t="s">
        <v>193</v>
      </c>
      <c r="B184" s="13">
        <v>45335</v>
      </c>
      <c r="C184" s="30">
        <v>7.9861111111111105E-2</v>
      </c>
      <c r="D184" s="9" t="s">
        <v>748</v>
      </c>
      <c r="E184" s="13" t="str">
        <f>TEXT(Orders[[#This Row],[Column1]],"hh:mm")&amp;" "&amp;Orders[[#This Row],[Column2]]</f>
        <v>01:55 PM</v>
      </c>
      <c r="F184" s="6" t="s">
        <v>48</v>
      </c>
      <c r="G184" s="6">
        <v>1</v>
      </c>
      <c r="H184" s="6" t="s">
        <v>11</v>
      </c>
      <c r="I184" s="15" t="s">
        <v>12</v>
      </c>
      <c r="J184" s="43">
        <f>VLOOKUP(Orders[[#This Row],[item_id]], Items[], 6, 0)</f>
        <v>3.35</v>
      </c>
      <c r="K184" s="57">
        <f>IF(COUNTIF($A$2:A184, A184)=1, 1, 0)</f>
        <v>0</v>
      </c>
    </row>
    <row r="185" spans="1:11" ht="15.5" x14ac:dyDescent="0.35">
      <c r="A185" s="6" t="s">
        <v>194</v>
      </c>
      <c r="B185" s="13">
        <v>45335</v>
      </c>
      <c r="C185" s="30">
        <v>8.5416666666666669E-2</v>
      </c>
      <c r="D185" s="9" t="s">
        <v>748</v>
      </c>
      <c r="E185" s="13" t="str">
        <f>TEXT(Orders[[#This Row],[Column1]],"hh:mm")&amp;" "&amp;Orders[[#This Row],[Column2]]</f>
        <v>02:03 PM</v>
      </c>
      <c r="F185" s="6" t="s">
        <v>30</v>
      </c>
      <c r="G185" s="6">
        <v>1</v>
      </c>
      <c r="H185" s="6" t="s">
        <v>23</v>
      </c>
      <c r="I185" s="15" t="s">
        <v>8</v>
      </c>
      <c r="J185" s="43">
        <f>VLOOKUP(Orders[[#This Row],[item_id]], Items[], 6, 0)</f>
        <v>4.2</v>
      </c>
      <c r="K185" s="57">
        <f>IF(COUNTIF($A$2:A185, A185)=1, 1, 0)</f>
        <v>1</v>
      </c>
    </row>
    <row r="186" spans="1:11" ht="15.5" x14ac:dyDescent="0.35">
      <c r="A186" s="6" t="s">
        <v>195</v>
      </c>
      <c r="B186" s="13">
        <v>45335</v>
      </c>
      <c r="C186" s="30">
        <v>9.0277777777777776E-2</v>
      </c>
      <c r="D186" s="9" t="s">
        <v>748</v>
      </c>
      <c r="E186" s="13" t="str">
        <f>TEXT(Orders[[#This Row],[Column1]],"hh:mm")&amp;" "&amp;Orders[[#This Row],[Column2]]</f>
        <v>02:10 PM</v>
      </c>
      <c r="F186" s="6" t="s">
        <v>34</v>
      </c>
      <c r="G186" s="6">
        <v>1</v>
      </c>
      <c r="H186" s="6" t="s">
        <v>14</v>
      </c>
      <c r="I186" s="15" t="s">
        <v>12</v>
      </c>
      <c r="J186" s="43">
        <f>VLOOKUP(Orders[[#This Row],[item_id]], Items[], 6, 0)</f>
        <v>5.6</v>
      </c>
      <c r="K186" s="57">
        <f>IF(COUNTIF($A$2:A186, A186)=1, 1, 0)</f>
        <v>1</v>
      </c>
    </row>
    <row r="187" spans="1:11" ht="15.5" x14ac:dyDescent="0.35">
      <c r="A187" s="6" t="s">
        <v>196</v>
      </c>
      <c r="B187" s="13">
        <v>45335</v>
      </c>
      <c r="C187" s="30">
        <v>0.10416666666666667</v>
      </c>
      <c r="D187" s="9" t="s">
        <v>748</v>
      </c>
      <c r="E187" s="13" t="str">
        <f>TEXT(Orders[[#This Row],[Column1]],"hh:mm")&amp;" "&amp;Orders[[#This Row],[Column2]]</f>
        <v>02:30 PM</v>
      </c>
      <c r="F187" s="6" t="s">
        <v>57</v>
      </c>
      <c r="G187" s="6">
        <v>1</v>
      </c>
      <c r="H187" s="6" t="s">
        <v>11</v>
      </c>
      <c r="I187" s="15" t="s">
        <v>8</v>
      </c>
      <c r="J187" s="43">
        <f>VLOOKUP(Orders[[#This Row],[item_id]], Items[], 6, 0)</f>
        <v>3.75</v>
      </c>
      <c r="K187" s="57">
        <f>IF(COUNTIF($A$2:A187, A187)=1, 1, 0)</f>
        <v>1</v>
      </c>
    </row>
    <row r="188" spans="1:11" ht="15.5" x14ac:dyDescent="0.35">
      <c r="A188" s="6" t="s">
        <v>197</v>
      </c>
      <c r="B188" s="13">
        <v>45335</v>
      </c>
      <c r="C188" s="30">
        <v>0.11805555555555555</v>
      </c>
      <c r="D188" s="9" t="s">
        <v>748</v>
      </c>
      <c r="E188" s="13" t="str">
        <f>TEXT(Orders[[#This Row],[Column1]],"hh:mm")&amp;" "&amp;Orders[[#This Row],[Column2]]</f>
        <v>02:50 PM</v>
      </c>
      <c r="F188" s="6" t="s">
        <v>32</v>
      </c>
      <c r="G188" s="6">
        <v>1</v>
      </c>
      <c r="H188" s="6" t="s">
        <v>138</v>
      </c>
      <c r="I188" s="15" t="s">
        <v>12</v>
      </c>
      <c r="J188" s="43">
        <f>VLOOKUP(Orders[[#This Row],[item_id]], Items[], 6, 0)</f>
        <v>4.5999999999999996</v>
      </c>
      <c r="K188" s="57">
        <f>IF(COUNTIF($A$2:A188, A188)=1, 1, 0)</f>
        <v>1</v>
      </c>
    </row>
    <row r="189" spans="1:11" ht="15.5" x14ac:dyDescent="0.35">
      <c r="A189" s="6" t="s">
        <v>198</v>
      </c>
      <c r="B189" s="13">
        <v>45335</v>
      </c>
      <c r="C189" s="30">
        <v>0.13194444444444445</v>
      </c>
      <c r="D189" s="9" t="s">
        <v>748</v>
      </c>
      <c r="E189" s="13" t="str">
        <f>TEXT(Orders[[#This Row],[Column1]],"hh:mm")&amp;" "&amp;Orders[[#This Row],[Column2]]</f>
        <v>03:10 PM</v>
      </c>
      <c r="F189" s="6" t="s">
        <v>26</v>
      </c>
      <c r="G189" s="6">
        <v>1</v>
      </c>
      <c r="H189" s="6" t="s">
        <v>7</v>
      </c>
      <c r="I189" s="15" t="s">
        <v>8</v>
      </c>
      <c r="J189" s="43">
        <f>VLOOKUP(Orders[[#This Row],[item_id]], Items[], 6, 0)</f>
        <v>3.15</v>
      </c>
      <c r="K189" s="57">
        <f>IF(COUNTIF($A$2:A189, A189)=1, 1, 0)</f>
        <v>1</v>
      </c>
    </row>
    <row r="190" spans="1:11" ht="15.5" x14ac:dyDescent="0.35">
      <c r="A190" s="6" t="s">
        <v>199</v>
      </c>
      <c r="B190" s="13">
        <v>45335</v>
      </c>
      <c r="C190" s="30">
        <v>0.14583333333333334</v>
      </c>
      <c r="D190" s="9" t="s">
        <v>748</v>
      </c>
      <c r="E190" s="13" t="str">
        <f>TEXT(Orders[[#This Row],[Column1]],"hh:mm")&amp;" "&amp;Orders[[#This Row],[Column2]]</f>
        <v>03:30 PM</v>
      </c>
      <c r="F190" s="6" t="s">
        <v>19</v>
      </c>
      <c r="G190" s="6">
        <v>1</v>
      </c>
      <c r="H190" s="6" t="s">
        <v>23</v>
      </c>
      <c r="I190" s="15" t="s">
        <v>12</v>
      </c>
      <c r="J190" s="43">
        <f>VLOOKUP(Orders[[#This Row],[item_id]], Items[], 6, 0)</f>
        <v>5.5</v>
      </c>
      <c r="K190" s="57">
        <f>IF(COUNTIF($A$2:A190, A190)=1, 1, 0)</f>
        <v>1</v>
      </c>
    </row>
    <row r="191" spans="1:11" ht="15.5" x14ac:dyDescent="0.35">
      <c r="A191" s="6" t="s">
        <v>200</v>
      </c>
      <c r="B191" s="13">
        <v>45335</v>
      </c>
      <c r="C191" s="30">
        <v>0.15972222222222221</v>
      </c>
      <c r="D191" s="9" t="s">
        <v>748</v>
      </c>
      <c r="E191" s="13" t="str">
        <f>TEXT(Orders[[#This Row],[Column1]],"hh:mm")&amp;" "&amp;Orders[[#This Row],[Column2]]</f>
        <v>03:50 PM</v>
      </c>
      <c r="F191" s="6" t="s">
        <v>36</v>
      </c>
      <c r="G191" s="6">
        <v>1</v>
      </c>
      <c r="H191" s="6" t="s">
        <v>14</v>
      </c>
      <c r="I191" s="15" t="s">
        <v>8</v>
      </c>
      <c r="J191" s="43">
        <f>VLOOKUP(Orders[[#This Row],[item_id]], Items[], 6, 0)</f>
        <v>4.5</v>
      </c>
      <c r="K191" s="57">
        <f>IF(COUNTIF($A$2:A191, A191)=1, 1, 0)</f>
        <v>1</v>
      </c>
    </row>
    <row r="192" spans="1:11" ht="15.5" x14ac:dyDescent="0.35">
      <c r="A192" s="6" t="s">
        <v>201</v>
      </c>
      <c r="B192" s="13">
        <v>45335</v>
      </c>
      <c r="C192" s="30">
        <v>0.17291666666666666</v>
      </c>
      <c r="D192" s="9" t="s">
        <v>748</v>
      </c>
      <c r="E192" s="13" t="str">
        <f>TEXT(Orders[[#This Row],[Column1]],"hh:mm")&amp;" "&amp;Orders[[#This Row],[Column2]]</f>
        <v>04:09 PM</v>
      </c>
      <c r="F192" s="6" t="s">
        <v>54</v>
      </c>
      <c r="G192" s="6">
        <v>1</v>
      </c>
      <c r="H192" s="6" t="s">
        <v>17</v>
      </c>
      <c r="I192" s="15" t="s">
        <v>12</v>
      </c>
      <c r="J192" s="43">
        <f>VLOOKUP(Orders[[#This Row],[item_id]], Items[], 6, 0)</f>
        <v>3.75</v>
      </c>
      <c r="K192" s="57">
        <f>IF(COUNTIF($A$2:A192, A192)=1, 1, 0)</f>
        <v>1</v>
      </c>
    </row>
    <row r="193" spans="1:11" ht="15.5" x14ac:dyDescent="0.35">
      <c r="A193" s="6" t="s">
        <v>202</v>
      </c>
      <c r="B193" s="13">
        <v>45335</v>
      </c>
      <c r="C193" s="30">
        <v>0.18680555555555556</v>
      </c>
      <c r="D193" s="9" t="s">
        <v>748</v>
      </c>
      <c r="E193" s="13" t="str">
        <f>TEXT(Orders[[#This Row],[Column1]],"hh:mm")&amp;" "&amp;Orders[[#This Row],[Column2]]</f>
        <v>04:29 PM</v>
      </c>
      <c r="F193" s="6" t="s">
        <v>10</v>
      </c>
      <c r="G193" s="6">
        <v>1</v>
      </c>
      <c r="H193" s="6" t="s">
        <v>20</v>
      </c>
      <c r="I193" s="15" t="s">
        <v>8</v>
      </c>
      <c r="J193" s="43">
        <f>VLOOKUP(Orders[[#This Row],[item_id]], Items[], 6, 0)</f>
        <v>4.5999999999999996</v>
      </c>
      <c r="K193" s="57">
        <f>IF(COUNTIF($A$2:A193, A193)=1, 1, 0)</f>
        <v>1</v>
      </c>
    </row>
    <row r="194" spans="1:11" ht="15.5" x14ac:dyDescent="0.35">
      <c r="A194" s="6" t="s">
        <v>203</v>
      </c>
      <c r="B194" s="13">
        <v>45335</v>
      </c>
      <c r="C194" s="30">
        <v>0.20069444444444445</v>
      </c>
      <c r="D194" s="9" t="s">
        <v>748</v>
      </c>
      <c r="E194" s="13" t="str">
        <f>TEXT(Orders[[#This Row],[Column1]],"hh:mm")&amp;" "&amp;Orders[[#This Row],[Column2]]</f>
        <v>04:49 PM</v>
      </c>
      <c r="F194" s="6" t="s">
        <v>48</v>
      </c>
      <c r="G194" s="6">
        <v>1</v>
      </c>
      <c r="H194" s="6" t="s">
        <v>27</v>
      </c>
      <c r="I194" s="15" t="s">
        <v>12</v>
      </c>
      <c r="J194" s="43">
        <f>VLOOKUP(Orders[[#This Row],[item_id]], Items[], 6, 0)</f>
        <v>3.35</v>
      </c>
      <c r="K194" s="57">
        <f>IF(COUNTIF($A$2:A194, A194)=1, 1, 0)</f>
        <v>1</v>
      </c>
    </row>
    <row r="195" spans="1:11" ht="15.5" x14ac:dyDescent="0.35">
      <c r="A195" s="6" t="s">
        <v>204</v>
      </c>
      <c r="B195" s="13">
        <v>45335</v>
      </c>
      <c r="C195" s="30">
        <v>0.20833333333333334</v>
      </c>
      <c r="D195" s="9" t="s">
        <v>748</v>
      </c>
      <c r="E195" s="13" t="str">
        <f>TEXT(Orders[[#This Row],[Column1]],"hh:mm")&amp;" "&amp;Orders[[#This Row],[Column2]]</f>
        <v>05:00 PM</v>
      </c>
      <c r="F195" s="6" t="s">
        <v>43</v>
      </c>
      <c r="G195" s="6">
        <v>1</v>
      </c>
      <c r="H195" s="6" t="s">
        <v>31</v>
      </c>
      <c r="I195" s="15" t="s">
        <v>8</v>
      </c>
      <c r="J195" s="43">
        <f>VLOOKUP(Orders[[#This Row],[item_id]], Items[], 6, 0)</f>
        <v>4.5999999999999996</v>
      </c>
      <c r="K195" s="57">
        <f>IF(COUNTIF($A$2:A195, A195)=1, 1, 0)</f>
        <v>1</v>
      </c>
    </row>
    <row r="196" spans="1:11" ht="15.5" x14ac:dyDescent="0.35">
      <c r="A196" s="6" t="s">
        <v>205</v>
      </c>
      <c r="B196" s="13">
        <v>45336</v>
      </c>
      <c r="C196" s="30">
        <v>0.29583333333333334</v>
      </c>
      <c r="D196" s="9" t="s">
        <v>747</v>
      </c>
      <c r="E196" s="13" t="str">
        <f>TEXT(Orders[[#This Row],[Column1]],"hh:mm")&amp;" "&amp;Orders[[#This Row],[Column2]]</f>
        <v>07:06 AM</v>
      </c>
      <c r="F196" s="6" t="s">
        <v>22</v>
      </c>
      <c r="G196" s="6">
        <v>1</v>
      </c>
      <c r="H196" s="6" t="s">
        <v>206</v>
      </c>
      <c r="I196" s="15" t="s">
        <v>8</v>
      </c>
      <c r="J196" s="43">
        <f>VLOOKUP(Orders[[#This Row],[item_id]], Items[], 6, 0)</f>
        <v>3.45</v>
      </c>
      <c r="K196" s="57">
        <f>IF(COUNTIF($A$2:A196, A196)=1, 1, 0)</f>
        <v>1</v>
      </c>
    </row>
    <row r="197" spans="1:11" ht="15.5" x14ac:dyDescent="0.35">
      <c r="A197" s="6" t="s">
        <v>207</v>
      </c>
      <c r="B197" s="13">
        <v>45336</v>
      </c>
      <c r="C197" s="30">
        <v>0.30069444444444443</v>
      </c>
      <c r="D197" s="9" t="s">
        <v>747</v>
      </c>
      <c r="E197" s="13" t="str">
        <f>TEXT(Orders[[#This Row],[Column1]],"hh:mm")&amp;" "&amp;Orders[[#This Row],[Column2]]</f>
        <v>07:13 AM</v>
      </c>
      <c r="F197" s="6" t="s">
        <v>10</v>
      </c>
      <c r="G197" s="6">
        <v>1</v>
      </c>
      <c r="H197" s="6" t="s">
        <v>11</v>
      </c>
      <c r="I197" s="15" t="s">
        <v>12</v>
      </c>
      <c r="J197" s="43">
        <f>VLOOKUP(Orders[[#This Row],[item_id]], Items[], 6, 0)</f>
        <v>4.5999999999999996</v>
      </c>
      <c r="K197" s="57">
        <f>IF(COUNTIF($A$2:A197, A197)=1, 1, 0)</f>
        <v>1</v>
      </c>
    </row>
    <row r="198" spans="1:11" ht="15.5" x14ac:dyDescent="0.35">
      <c r="A198" s="6" t="s">
        <v>208</v>
      </c>
      <c r="B198" s="13">
        <v>45336</v>
      </c>
      <c r="C198" s="30">
        <v>0.30555555555555558</v>
      </c>
      <c r="D198" s="9" t="s">
        <v>747</v>
      </c>
      <c r="E198" s="13" t="str">
        <f>TEXT(Orders[[#This Row],[Column1]],"hh:mm")&amp;" "&amp;Orders[[#This Row],[Column2]]</f>
        <v>07:20 AM</v>
      </c>
      <c r="F198" s="6" t="s">
        <v>34</v>
      </c>
      <c r="G198" s="6">
        <v>1</v>
      </c>
      <c r="H198" s="6" t="s">
        <v>138</v>
      </c>
      <c r="I198" s="15" t="s">
        <v>8</v>
      </c>
      <c r="J198" s="43">
        <f>VLOOKUP(Orders[[#This Row],[item_id]], Items[], 6, 0)</f>
        <v>5.6</v>
      </c>
      <c r="K198" s="57">
        <f>IF(COUNTIF($A$2:A198, A198)=1, 1, 0)</f>
        <v>1</v>
      </c>
    </row>
    <row r="199" spans="1:11" ht="15.5" x14ac:dyDescent="0.35">
      <c r="A199" s="6" t="s">
        <v>209</v>
      </c>
      <c r="B199" s="13">
        <v>45336</v>
      </c>
      <c r="C199" s="30">
        <v>0.31041666666666667</v>
      </c>
      <c r="D199" s="9" t="s">
        <v>747</v>
      </c>
      <c r="E199" s="13" t="str">
        <f>TEXT(Orders[[#This Row],[Column1]],"hh:mm")&amp;" "&amp;Orders[[#This Row],[Column2]]</f>
        <v>07:27 AM</v>
      </c>
      <c r="F199" s="6" t="s">
        <v>6</v>
      </c>
      <c r="G199" s="6">
        <v>1</v>
      </c>
      <c r="H199" s="6" t="s">
        <v>7</v>
      </c>
      <c r="I199" s="15" t="s">
        <v>12</v>
      </c>
      <c r="J199" s="43">
        <f>VLOOKUP(Orders[[#This Row],[item_id]], Items[], 6, 0)</f>
        <v>2.15</v>
      </c>
      <c r="K199" s="57">
        <f>IF(COUNTIF($A$2:A199, A199)=1, 1, 0)</f>
        <v>1</v>
      </c>
    </row>
    <row r="200" spans="1:11" ht="15.5" x14ac:dyDescent="0.35">
      <c r="A200" s="6" t="s">
        <v>209</v>
      </c>
      <c r="B200" s="13">
        <v>45336</v>
      </c>
      <c r="C200" s="30">
        <v>0.31041666666666667</v>
      </c>
      <c r="D200" s="9" t="s">
        <v>747</v>
      </c>
      <c r="E200" s="13" t="str">
        <f>TEXT(Orders[[#This Row],[Column1]],"hh:mm")&amp;" "&amp;Orders[[#This Row],[Column2]]</f>
        <v>07:27 AM</v>
      </c>
      <c r="F200" s="6" t="s">
        <v>52</v>
      </c>
      <c r="G200" s="6">
        <v>1</v>
      </c>
      <c r="H200" s="6" t="s">
        <v>7</v>
      </c>
      <c r="I200" s="15" t="s">
        <v>12</v>
      </c>
      <c r="J200" s="43">
        <f>VLOOKUP(Orders[[#This Row],[item_id]], Items[], 6, 0)</f>
        <v>3.75</v>
      </c>
      <c r="K200" s="57">
        <f>IF(COUNTIF($A$2:A200, A200)=1, 1, 0)</f>
        <v>0</v>
      </c>
    </row>
    <row r="201" spans="1:11" ht="15.5" x14ac:dyDescent="0.35">
      <c r="A201" s="6" t="s">
        <v>210</v>
      </c>
      <c r="B201" s="13">
        <v>45336</v>
      </c>
      <c r="C201" s="30">
        <v>0.31527777777777777</v>
      </c>
      <c r="D201" s="9" t="s">
        <v>747</v>
      </c>
      <c r="E201" s="13" t="str">
        <f>TEXT(Orders[[#This Row],[Column1]],"hh:mm")&amp;" "&amp;Orders[[#This Row],[Column2]]</f>
        <v>07:34 AM</v>
      </c>
      <c r="F201" s="6" t="s">
        <v>65</v>
      </c>
      <c r="G201" s="6">
        <v>1</v>
      </c>
      <c r="H201" s="6" t="s">
        <v>23</v>
      </c>
      <c r="I201" s="15" t="s">
        <v>8</v>
      </c>
      <c r="J201" s="43">
        <f>VLOOKUP(Orders[[#This Row],[item_id]], Items[], 6, 0)</f>
        <v>4</v>
      </c>
      <c r="K201" s="57">
        <f>IF(COUNTIF($A$2:A201, A201)=1, 1, 0)</f>
        <v>1</v>
      </c>
    </row>
    <row r="202" spans="1:11" ht="15.5" x14ac:dyDescent="0.35">
      <c r="A202" s="6" t="s">
        <v>211</v>
      </c>
      <c r="B202" s="13">
        <v>45336</v>
      </c>
      <c r="C202" s="30">
        <v>0.32013888888888886</v>
      </c>
      <c r="D202" s="9" t="s">
        <v>747</v>
      </c>
      <c r="E202" s="13" t="str">
        <f>TEXT(Orders[[#This Row],[Column1]],"hh:mm")&amp;" "&amp;Orders[[#This Row],[Column2]]</f>
        <v>07:41 AM</v>
      </c>
      <c r="F202" s="6" t="s">
        <v>26</v>
      </c>
      <c r="G202" s="6">
        <v>1</v>
      </c>
      <c r="H202" s="6" t="s">
        <v>14</v>
      </c>
      <c r="I202" s="15" t="s">
        <v>12</v>
      </c>
      <c r="J202" s="43">
        <f>VLOOKUP(Orders[[#This Row],[item_id]], Items[], 6, 0)</f>
        <v>3.15</v>
      </c>
      <c r="K202" s="57">
        <f>IF(COUNTIF($A$2:A202, A202)=1, 1, 0)</f>
        <v>1</v>
      </c>
    </row>
    <row r="203" spans="1:11" ht="15.5" x14ac:dyDescent="0.35">
      <c r="A203" s="6" t="s">
        <v>212</v>
      </c>
      <c r="B203" s="13">
        <v>45336</v>
      </c>
      <c r="C203" s="30">
        <v>0.32569444444444445</v>
      </c>
      <c r="D203" s="9" t="s">
        <v>747</v>
      </c>
      <c r="E203" s="13" t="str">
        <f>TEXT(Orders[[#This Row],[Column1]],"hh:mm")&amp;" "&amp;Orders[[#This Row],[Column2]]</f>
        <v>07:49 AM</v>
      </c>
      <c r="F203" s="6" t="s">
        <v>34</v>
      </c>
      <c r="G203" s="6">
        <v>1</v>
      </c>
      <c r="H203" s="6" t="s">
        <v>17</v>
      </c>
      <c r="I203" s="15" t="s">
        <v>8</v>
      </c>
      <c r="J203" s="43">
        <f>VLOOKUP(Orders[[#This Row],[item_id]], Items[], 6, 0)</f>
        <v>5.6</v>
      </c>
      <c r="K203" s="57">
        <f>IF(COUNTIF($A$2:A203, A203)=1, 1, 0)</f>
        <v>1</v>
      </c>
    </row>
    <row r="204" spans="1:11" ht="15.5" x14ac:dyDescent="0.35">
      <c r="A204" s="6" t="s">
        <v>213</v>
      </c>
      <c r="B204" s="13">
        <v>45336</v>
      </c>
      <c r="C204" s="30">
        <v>0.33055555555555555</v>
      </c>
      <c r="D204" s="9" t="s">
        <v>747</v>
      </c>
      <c r="E204" s="13" t="str">
        <f>TEXT(Orders[[#This Row],[Column1]],"hh:mm")&amp;" "&amp;Orders[[#This Row],[Column2]]</f>
        <v>07:56 AM</v>
      </c>
      <c r="F204" s="6" t="s">
        <v>36</v>
      </c>
      <c r="G204" s="6">
        <v>1</v>
      </c>
      <c r="H204" s="6" t="s">
        <v>20</v>
      </c>
      <c r="I204" s="15" t="s">
        <v>12</v>
      </c>
      <c r="J204" s="43">
        <f>VLOOKUP(Orders[[#This Row],[item_id]], Items[], 6, 0)</f>
        <v>4.5</v>
      </c>
      <c r="K204" s="57">
        <f>IF(COUNTIF($A$2:A204, A204)=1, 1, 0)</f>
        <v>1</v>
      </c>
    </row>
    <row r="205" spans="1:11" ht="15.5" x14ac:dyDescent="0.35">
      <c r="A205" s="6" t="s">
        <v>214</v>
      </c>
      <c r="B205" s="13">
        <v>45336</v>
      </c>
      <c r="C205" s="30">
        <v>0.33541666666666664</v>
      </c>
      <c r="D205" s="9" t="s">
        <v>747</v>
      </c>
      <c r="E205" s="13" t="str">
        <f>TEXT(Orders[[#This Row],[Column1]],"hh:mm")&amp;" "&amp;Orders[[#This Row],[Column2]]</f>
        <v>08:03 AM</v>
      </c>
      <c r="F205" s="6" t="s">
        <v>16</v>
      </c>
      <c r="G205" s="6">
        <v>1</v>
      </c>
      <c r="H205" s="6" t="s">
        <v>27</v>
      </c>
      <c r="I205" s="15" t="s">
        <v>8</v>
      </c>
      <c r="J205" s="43">
        <f>VLOOKUP(Orders[[#This Row],[item_id]], Items[], 6, 0)</f>
        <v>3.25</v>
      </c>
      <c r="K205" s="57">
        <f>IF(COUNTIF($A$2:A205, A205)=1, 1, 0)</f>
        <v>1</v>
      </c>
    </row>
    <row r="206" spans="1:11" ht="15.5" x14ac:dyDescent="0.35">
      <c r="A206" s="6" t="s">
        <v>215</v>
      </c>
      <c r="B206" s="13">
        <v>45336</v>
      </c>
      <c r="C206" s="30">
        <v>0.34027777777777779</v>
      </c>
      <c r="D206" s="9" t="s">
        <v>747</v>
      </c>
      <c r="E206" s="13" t="str">
        <f>TEXT(Orders[[#This Row],[Column1]],"hh:mm")&amp;" "&amp;Orders[[#This Row],[Column2]]</f>
        <v>08:10 AM</v>
      </c>
      <c r="F206" s="6" t="s">
        <v>40</v>
      </c>
      <c r="G206" s="6">
        <v>1</v>
      </c>
      <c r="H206" s="6" t="s">
        <v>31</v>
      </c>
      <c r="I206" s="15" t="s">
        <v>12</v>
      </c>
      <c r="J206" s="43">
        <f>VLOOKUP(Orders[[#This Row],[item_id]], Items[], 6, 0)</f>
        <v>3.45</v>
      </c>
      <c r="K206" s="57">
        <f>IF(COUNTIF($A$2:A206, A206)=1, 1, 0)</f>
        <v>1</v>
      </c>
    </row>
    <row r="207" spans="1:11" ht="15.5" x14ac:dyDescent="0.35">
      <c r="A207" s="6" t="s">
        <v>216</v>
      </c>
      <c r="B207" s="13">
        <v>45336</v>
      </c>
      <c r="C207" s="30">
        <v>0.34513888888888888</v>
      </c>
      <c r="D207" s="9" t="s">
        <v>747</v>
      </c>
      <c r="E207" s="13" t="str">
        <f>TEXT(Orders[[#This Row],[Column1]],"hh:mm")&amp;" "&amp;Orders[[#This Row],[Column2]]</f>
        <v>08:17 AM</v>
      </c>
      <c r="F207" s="6" t="s">
        <v>19</v>
      </c>
      <c r="G207" s="6">
        <v>1</v>
      </c>
      <c r="H207" s="6" t="s">
        <v>35</v>
      </c>
      <c r="I207" s="15" t="s">
        <v>8</v>
      </c>
      <c r="J207" s="43">
        <f>VLOOKUP(Orders[[#This Row],[item_id]], Items[], 6, 0)</f>
        <v>5.5</v>
      </c>
      <c r="K207" s="57">
        <f>IF(COUNTIF($A$2:A207, A207)=1, 1, 0)</f>
        <v>1</v>
      </c>
    </row>
    <row r="208" spans="1:11" ht="15.5" x14ac:dyDescent="0.35">
      <c r="A208" s="6" t="s">
        <v>217</v>
      </c>
      <c r="B208" s="13">
        <v>45336</v>
      </c>
      <c r="C208" s="30">
        <v>0.35</v>
      </c>
      <c r="D208" s="9" t="s">
        <v>747</v>
      </c>
      <c r="E208" s="13" t="str">
        <f>TEXT(Orders[[#This Row],[Column1]],"hh:mm")&amp;" "&amp;Orders[[#This Row],[Column2]]</f>
        <v>08:24 AM</v>
      </c>
      <c r="F208" s="6" t="s">
        <v>30</v>
      </c>
      <c r="G208" s="6">
        <v>1</v>
      </c>
      <c r="H208" s="6" t="s">
        <v>38</v>
      </c>
      <c r="I208" s="15" t="s">
        <v>12</v>
      </c>
      <c r="J208" s="43">
        <f>VLOOKUP(Orders[[#This Row],[item_id]], Items[], 6, 0)</f>
        <v>4.2</v>
      </c>
      <c r="K208" s="57">
        <f>IF(COUNTIF($A$2:A208, A208)=1, 1, 0)</f>
        <v>1</v>
      </c>
    </row>
    <row r="209" spans="1:11" ht="15.5" x14ac:dyDescent="0.35">
      <c r="A209" s="6" t="s">
        <v>218</v>
      </c>
      <c r="B209" s="13">
        <v>45336</v>
      </c>
      <c r="C209" s="30">
        <v>0.35486111111111113</v>
      </c>
      <c r="D209" s="9" t="s">
        <v>747</v>
      </c>
      <c r="E209" s="13" t="str">
        <f>TEXT(Orders[[#This Row],[Column1]],"hh:mm")&amp;" "&amp;Orders[[#This Row],[Column2]]</f>
        <v>08:31 AM</v>
      </c>
      <c r="F209" s="6" t="s">
        <v>28</v>
      </c>
      <c r="G209" s="6">
        <v>1</v>
      </c>
      <c r="H209" s="6" t="s">
        <v>41</v>
      </c>
      <c r="I209" s="15" t="s">
        <v>8</v>
      </c>
      <c r="J209" s="43">
        <f>VLOOKUP(Orders[[#This Row],[item_id]], Items[], 6, 0)</f>
        <v>3.55</v>
      </c>
      <c r="K209" s="57">
        <f>IF(COUNTIF($A$2:A209, A209)=1, 1, 0)</f>
        <v>1</v>
      </c>
    </row>
    <row r="210" spans="1:11" ht="15.5" x14ac:dyDescent="0.35">
      <c r="A210" s="6" t="s">
        <v>219</v>
      </c>
      <c r="B210" s="13">
        <v>45336</v>
      </c>
      <c r="C210" s="30">
        <v>0.35972222222222222</v>
      </c>
      <c r="D210" s="9" t="s">
        <v>747</v>
      </c>
      <c r="E210" s="13" t="str">
        <f>TEXT(Orders[[#This Row],[Column1]],"hh:mm")&amp;" "&amp;Orders[[#This Row],[Column2]]</f>
        <v>08:38 AM</v>
      </c>
      <c r="F210" s="6" t="s">
        <v>120</v>
      </c>
      <c r="G210" s="6">
        <v>1</v>
      </c>
      <c r="H210" s="6" t="s">
        <v>134</v>
      </c>
      <c r="I210" s="15" t="s">
        <v>12</v>
      </c>
      <c r="J210" s="43">
        <f>VLOOKUP(Orders[[#This Row],[item_id]], Items[], 6, 0)</f>
        <v>4.5999999999999996</v>
      </c>
      <c r="K210" s="57">
        <f>IF(COUNTIF($A$2:A210, A210)=1, 1, 0)</f>
        <v>1</v>
      </c>
    </row>
    <row r="211" spans="1:11" ht="15.5" x14ac:dyDescent="0.35">
      <c r="A211" s="6" t="s">
        <v>220</v>
      </c>
      <c r="B211" s="13">
        <v>45336</v>
      </c>
      <c r="C211" s="30">
        <v>0.36458333333333331</v>
      </c>
      <c r="D211" s="9" t="s">
        <v>747</v>
      </c>
      <c r="E211" s="13" t="str">
        <f>TEXT(Orders[[#This Row],[Column1]],"hh:mm")&amp;" "&amp;Orders[[#This Row],[Column2]]</f>
        <v>08:45 AM</v>
      </c>
      <c r="F211" s="6" t="s">
        <v>43</v>
      </c>
      <c r="G211" s="6">
        <v>1</v>
      </c>
      <c r="H211" s="6" t="s">
        <v>140</v>
      </c>
      <c r="I211" s="15" t="s">
        <v>12</v>
      </c>
      <c r="J211" s="43">
        <f>VLOOKUP(Orders[[#This Row],[item_id]], Items[], 6, 0)</f>
        <v>4.5999999999999996</v>
      </c>
      <c r="K211" s="57">
        <f>IF(COUNTIF($A$2:A211, A211)=1, 1, 0)</f>
        <v>1</v>
      </c>
    </row>
    <row r="212" spans="1:11" ht="15.5" x14ac:dyDescent="0.35">
      <c r="A212" s="6" t="s">
        <v>221</v>
      </c>
      <c r="B212" s="13">
        <v>45336</v>
      </c>
      <c r="C212" s="30">
        <v>0.37013888888888891</v>
      </c>
      <c r="D212" s="9" t="s">
        <v>747</v>
      </c>
      <c r="E212" s="13" t="str">
        <f>TEXT(Orders[[#This Row],[Column1]],"hh:mm")&amp;" "&amp;Orders[[#This Row],[Column2]]</f>
        <v>08:53 AM</v>
      </c>
      <c r="F212" s="6" t="s">
        <v>107</v>
      </c>
      <c r="G212" s="6">
        <v>1</v>
      </c>
      <c r="H212" s="6" t="s">
        <v>7</v>
      </c>
      <c r="I212" s="15" t="s">
        <v>12</v>
      </c>
      <c r="J212" s="43">
        <f>VLOOKUP(Orders[[#This Row],[item_id]], Items[], 6, 0)</f>
        <v>4.2</v>
      </c>
      <c r="K212" s="57">
        <f>IF(COUNTIF($A$2:A212, A212)=1, 1, 0)</f>
        <v>1</v>
      </c>
    </row>
    <row r="213" spans="1:11" ht="15.5" x14ac:dyDescent="0.35">
      <c r="A213" s="6" t="s">
        <v>222</v>
      </c>
      <c r="B213" s="13">
        <v>45336</v>
      </c>
      <c r="C213" s="30">
        <v>0.37986111111111109</v>
      </c>
      <c r="D213" s="9" t="s">
        <v>747</v>
      </c>
      <c r="E213" s="13" t="str">
        <f>TEXT(Orders[[#This Row],[Column1]],"hh:mm")&amp;" "&amp;Orders[[#This Row],[Column2]]</f>
        <v>09:07 AM</v>
      </c>
      <c r="F213" s="6" t="s">
        <v>54</v>
      </c>
      <c r="G213" s="6">
        <v>1</v>
      </c>
      <c r="H213" s="6" t="s">
        <v>138</v>
      </c>
      <c r="I213" s="15" t="s">
        <v>12</v>
      </c>
      <c r="J213" s="43">
        <f>VLOOKUP(Orders[[#This Row],[item_id]], Items[], 6, 0)</f>
        <v>3.75</v>
      </c>
      <c r="K213" s="57">
        <f>IF(COUNTIF($A$2:A213, A213)=1, 1, 0)</f>
        <v>1</v>
      </c>
    </row>
    <row r="214" spans="1:11" ht="15.5" x14ac:dyDescent="0.35">
      <c r="A214" s="6" t="s">
        <v>223</v>
      </c>
      <c r="B214" s="13">
        <v>45336</v>
      </c>
      <c r="C214" s="30">
        <v>0.38472222222222224</v>
      </c>
      <c r="D214" s="9" t="s">
        <v>747</v>
      </c>
      <c r="E214" s="13" t="str">
        <f>TEXT(Orders[[#This Row],[Column1]],"hh:mm")&amp;" "&amp;Orders[[#This Row],[Column2]]</f>
        <v>09:14 AM</v>
      </c>
      <c r="F214" s="6" t="s">
        <v>24</v>
      </c>
      <c r="G214" s="6">
        <v>1</v>
      </c>
      <c r="H214" s="6" t="s">
        <v>23</v>
      </c>
      <c r="I214" s="15" t="s">
        <v>8</v>
      </c>
      <c r="J214" s="43">
        <f>VLOOKUP(Orders[[#This Row],[item_id]], Items[], 6, 0)</f>
        <v>3.75</v>
      </c>
      <c r="K214" s="57">
        <f>IF(COUNTIF($A$2:A214, A214)=1, 1, 0)</f>
        <v>1</v>
      </c>
    </row>
    <row r="215" spans="1:11" ht="15.5" x14ac:dyDescent="0.35">
      <c r="A215" s="6" t="s">
        <v>224</v>
      </c>
      <c r="B215" s="13">
        <v>45336</v>
      </c>
      <c r="C215" s="30">
        <v>0.38958333333333334</v>
      </c>
      <c r="D215" s="9" t="s">
        <v>747</v>
      </c>
      <c r="E215" s="13" t="str">
        <f>TEXT(Orders[[#This Row],[Column1]],"hh:mm")&amp;" "&amp;Orders[[#This Row],[Column2]]</f>
        <v>09:21 AM</v>
      </c>
      <c r="F215" s="6" t="s">
        <v>19</v>
      </c>
      <c r="G215" s="6">
        <v>1</v>
      </c>
      <c r="H215" s="6" t="s">
        <v>14</v>
      </c>
      <c r="I215" s="15" t="s">
        <v>12</v>
      </c>
      <c r="J215" s="43">
        <f>VLOOKUP(Orders[[#This Row],[item_id]], Items[], 6, 0)</f>
        <v>5.5</v>
      </c>
      <c r="K215" s="57">
        <f>IF(COUNTIF($A$2:A215, A215)=1, 1, 0)</f>
        <v>1</v>
      </c>
    </row>
    <row r="216" spans="1:11" ht="15.5" x14ac:dyDescent="0.35">
      <c r="A216" s="6" t="s">
        <v>225</v>
      </c>
      <c r="B216" s="13">
        <v>45336</v>
      </c>
      <c r="C216" s="30">
        <v>0.39444444444444443</v>
      </c>
      <c r="D216" s="9" t="s">
        <v>747</v>
      </c>
      <c r="E216" s="13" t="str">
        <f>TEXT(Orders[[#This Row],[Column1]],"hh:mm")&amp;" "&amp;Orders[[#This Row],[Column2]]</f>
        <v>09:28 AM</v>
      </c>
      <c r="F216" s="6" t="s">
        <v>50</v>
      </c>
      <c r="G216" s="6">
        <v>1</v>
      </c>
      <c r="H216" s="6" t="s">
        <v>17</v>
      </c>
      <c r="I216" s="15" t="s">
        <v>8</v>
      </c>
      <c r="J216" s="43">
        <f>VLOOKUP(Orders[[#This Row],[item_id]], Items[], 6, 0)</f>
        <v>4.7</v>
      </c>
      <c r="K216" s="57">
        <f>IF(COUNTIF($A$2:A216, A216)=1, 1, 0)</f>
        <v>1</v>
      </c>
    </row>
    <row r="217" spans="1:11" ht="15.5" x14ac:dyDescent="0.35">
      <c r="A217" s="6" t="s">
        <v>226</v>
      </c>
      <c r="B217" s="13">
        <v>45336</v>
      </c>
      <c r="C217" s="30">
        <v>0.39930555555555558</v>
      </c>
      <c r="D217" s="9" t="s">
        <v>747</v>
      </c>
      <c r="E217" s="13" t="str">
        <f>TEXT(Orders[[#This Row],[Column1]],"hh:mm")&amp;" "&amp;Orders[[#This Row],[Column2]]</f>
        <v>09:35 AM</v>
      </c>
      <c r="F217" s="6" t="s">
        <v>46</v>
      </c>
      <c r="G217" s="6">
        <v>1</v>
      </c>
      <c r="H217" s="6" t="s">
        <v>20</v>
      </c>
      <c r="I217" s="15" t="s">
        <v>12</v>
      </c>
      <c r="J217" s="43">
        <f>VLOOKUP(Orders[[#This Row],[item_id]], Items[], 6, 0)</f>
        <v>4</v>
      </c>
      <c r="K217" s="57">
        <f>IF(COUNTIF($A$2:A217, A217)=1, 1, 0)</f>
        <v>1</v>
      </c>
    </row>
    <row r="218" spans="1:11" ht="15.5" x14ac:dyDescent="0.35">
      <c r="A218" s="6" t="s">
        <v>227</v>
      </c>
      <c r="B218" s="13">
        <v>45336</v>
      </c>
      <c r="C218" s="30">
        <v>0.40416666666666667</v>
      </c>
      <c r="D218" s="9" t="s">
        <v>747</v>
      </c>
      <c r="E218" s="13" t="str">
        <f>TEXT(Orders[[#This Row],[Column1]],"hh:mm")&amp;" "&amp;Orders[[#This Row],[Column2]]</f>
        <v>09:42 AM</v>
      </c>
      <c r="F218" s="6" t="s">
        <v>57</v>
      </c>
      <c r="G218" s="6">
        <v>1</v>
      </c>
      <c r="H218" s="6" t="s">
        <v>27</v>
      </c>
      <c r="I218" s="15" t="s">
        <v>8</v>
      </c>
      <c r="J218" s="43">
        <f>VLOOKUP(Orders[[#This Row],[item_id]], Items[], 6, 0)</f>
        <v>3.75</v>
      </c>
      <c r="K218" s="57">
        <f>IF(COUNTIF($A$2:A218, A218)=1, 1, 0)</f>
        <v>1</v>
      </c>
    </row>
    <row r="219" spans="1:11" ht="15.5" x14ac:dyDescent="0.35">
      <c r="A219" s="6" t="s">
        <v>228</v>
      </c>
      <c r="B219" s="13">
        <v>45336</v>
      </c>
      <c r="C219" s="30">
        <v>0.40902777777777777</v>
      </c>
      <c r="D219" s="9" t="s">
        <v>747</v>
      </c>
      <c r="E219" s="13" t="str">
        <f>TEXT(Orders[[#This Row],[Column1]],"hh:mm")&amp;" "&amp;Orders[[#This Row],[Column2]]</f>
        <v>09:49 AM</v>
      </c>
      <c r="F219" s="6" t="s">
        <v>32</v>
      </c>
      <c r="G219" s="6">
        <v>1</v>
      </c>
      <c r="H219" s="6" t="s">
        <v>31</v>
      </c>
      <c r="I219" s="15" t="s">
        <v>12</v>
      </c>
      <c r="J219" s="43">
        <f>VLOOKUP(Orders[[#This Row],[item_id]], Items[], 6, 0)</f>
        <v>4.5999999999999996</v>
      </c>
      <c r="K219" s="57">
        <f>IF(COUNTIF($A$2:A219, A219)=1, 1, 0)</f>
        <v>1</v>
      </c>
    </row>
    <row r="220" spans="1:11" ht="15.5" x14ac:dyDescent="0.35">
      <c r="A220" s="6" t="s">
        <v>229</v>
      </c>
      <c r="B220" s="13">
        <v>45336</v>
      </c>
      <c r="C220" s="30">
        <v>0.41458333333333336</v>
      </c>
      <c r="D220" s="9" t="s">
        <v>747</v>
      </c>
      <c r="E220" s="13" t="str">
        <f>TEXT(Orders[[#This Row],[Column1]],"hh:mm")&amp;" "&amp;Orders[[#This Row],[Column2]]</f>
        <v>09:57 AM</v>
      </c>
      <c r="F220" s="6" t="s">
        <v>48</v>
      </c>
      <c r="G220" s="6">
        <v>1</v>
      </c>
      <c r="H220" s="6" t="s">
        <v>35</v>
      </c>
      <c r="I220" s="15" t="s">
        <v>8</v>
      </c>
      <c r="J220" s="43">
        <f>VLOOKUP(Orders[[#This Row],[item_id]], Items[], 6, 0)</f>
        <v>3.35</v>
      </c>
      <c r="K220" s="57">
        <f>IF(COUNTIF($A$2:A220, A220)=1, 1, 0)</f>
        <v>1</v>
      </c>
    </row>
    <row r="221" spans="1:11" ht="15.5" x14ac:dyDescent="0.35">
      <c r="A221" s="6" t="s">
        <v>230</v>
      </c>
      <c r="B221" s="13">
        <v>45336</v>
      </c>
      <c r="C221" s="30">
        <v>0.41944444444444445</v>
      </c>
      <c r="D221" s="9" t="s">
        <v>747</v>
      </c>
      <c r="E221" s="13" t="str">
        <f>TEXT(Orders[[#This Row],[Column1]],"hh:mm")&amp;" "&amp;Orders[[#This Row],[Column2]]</f>
        <v>10:04 AM</v>
      </c>
      <c r="F221" s="6" t="s">
        <v>86</v>
      </c>
      <c r="G221" s="6">
        <v>1</v>
      </c>
      <c r="H221" s="6" t="s">
        <v>41</v>
      </c>
      <c r="I221" s="15" t="s">
        <v>12</v>
      </c>
      <c r="J221" s="43">
        <f>VLOOKUP(Orders[[#This Row],[item_id]], Items[], 6, 0)</f>
        <v>3.45</v>
      </c>
      <c r="K221" s="57">
        <f>IF(COUNTIF($A$2:A221, A221)=1, 1, 0)</f>
        <v>1</v>
      </c>
    </row>
    <row r="222" spans="1:11" ht="15.5" x14ac:dyDescent="0.35">
      <c r="A222" s="6" t="s">
        <v>231</v>
      </c>
      <c r="B222" s="13">
        <v>45336</v>
      </c>
      <c r="C222" s="30">
        <v>0.43125000000000002</v>
      </c>
      <c r="D222" s="9" t="s">
        <v>747</v>
      </c>
      <c r="E222" s="13" t="str">
        <f>TEXT(Orders[[#This Row],[Column1]],"hh:mm")&amp;" "&amp;Orders[[#This Row],[Column2]]</f>
        <v>10:21 AM</v>
      </c>
      <c r="F222" s="6" t="s">
        <v>43</v>
      </c>
      <c r="G222" s="6">
        <v>1</v>
      </c>
      <c r="H222" s="6" t="s">
        <v>134</v>
      </c>
      <c r="I222" s="15" t="s">
        <v>8</v>
      </c>
      <c r="J222" s="43">
        <f>VLOOKUP(Orders[[#This Row],[item_id]], Items[], 6, 0)</f>
        <v>4.5999999999999996</v>
      </c>
      <c r="K222" s="57">
        <f>IF(COUNTIF($A$2:A222, A222)=1, 1, 0)</f>
        <v>1</v>
      </c>
    </row>
    <row r="223" spans="1:11" ht="15.5" x14ac:dyDescent="0.35">
      <c r="A223" s="6" t="s">
        <v>232</v>
      </c>
      <c r="B223" s="13">
        <v>45336</v>
      </c>
      <c r="C223" s="30">
        <v>0.4548611111111111</v>
      </c>
      <c r="D223" s="9" t="s">
        <v>747</v>
      </c>
      <c r="E223" s="13" t="str">
        <f>TEXT(Orders[[#This Row],[Column1]],"hh:mm")&amp;" "&amp;Orders[[#This Row],[Column2]]</f>
        <v>10:55 AM</v>
      </c>
      <c r="F223" s="6" t="s">
        <v>22</v>
      </c>
      <c r="G223" s="6">
        <v>1</v>
      </c>
      <c r="H223" s="6" t="s">
        <v>7</v>
      </c>
      <c r="I223" s="15" t="s">
        <v>8</v>
      </c>
      <c r="J223" s="43">
        <f>VLOOKUP(Orders[[#This Row],[item_id]], Items[], 6, 0)</f>
        <v>3.45</v>
      </c>
      <c r="K223" s="57">
        <f>IF(COUNTIF($A$2:A223, A223)=1, 1, 0)</f>
        <v>1</v>
      </c>
    </row>
    <row r="224" spans="1:11" ht="15.5" x14ac:dyDescent="0.35">
      <c r="A224" s="6" t="s">
        <v>233</v>
      </c>
      <c r="B224" s="13">
        <v>45336</v>
      </c>
      <c r="C224" s="30">
        <v>0.46666666666666667</v>
      </c>
      <c r="D224" s="9" t="s">
        <v>747</v>
      </c>
      <c r="E224" s="13" t="str">
        <f>TEXT(Orders[[#This Row],[Column1]],"hh:mm")&amp;" "&amp;Orders[[#This Row],[Column2]]</f>
        <v>11:12 AM</v>
      </c>
      <c r="F224" s="6" t="s">
        <v>19</v>
      </c>
      <c r="G224" s="6">
        <v>1</v>
      </c>
      <c r="H224" s="6" t="s">
        <v>11</v>
      </c>
      <c r="I224" s="15" t="s">
        <v>12</v>
      </c>
      <c r="J224" s="43">
        <f>VLOOKUP(Orders[[#This Row],[item_id]], Items[], 6, 0)</f>
        <v>5.5</v>
      </c>
      <c r="K224" s="57">
        <f>IF(COUNTIF($A$2:A224, A224)=1, 1, 0)</f>
        <v>1</v>
      </c>
    </row>
    <row r="225" spans="1:11" ht="15.5" x14ac:dyDescent="0.35">
      <c r="A225" s="6" t="s">
        <v>234</v>
      </c>
      <c r="B225" s="13">
        <v>45336</v>
      </c>
      <c r="C225" s="30">
        <v>0.47847222222222224</v>
      </c>
      <c r="D225" s="9" t="s">
        <v>747</v>
      </c>
      <c r="E225" s="13" t="str">
        <f>TEXT(Orders[[#This Row],[Column1]],"hh:mm")&amp;" "&amp;Orders[[#This Row],[Column2]]</f>
        <v>11:29 AM</v>
      </c>
      <c r="F225" s="6" t="s">
        <v>32</v>
      </c>
      <c r="G225" s="6">
        <v>1</v>
      </c>
      <c r="H225" s="6" t="s">
        <v>138</v>
      </c>
      <c r="I225" s="15" t="s">
        <v>8</v>
      </c>
      <c r="J225" s="43">
        <f>VLOOKUP(Orders[[#This Row],[item_id]], Items[], 6, 0)</f>
        <v>4.5999999999999996</v>
      </c>
      <c r="K225" s="57">
        <f>IF(COUNTIF($A$2:A225, A225)=1, 1, 0)</f>
        <v>1</v>
      </c>
    </row>
    <row r="226" spans="1:11" ht="15.5" x14ac:dyDescent="0.35">
      <c r="A226" s="6" t="s">
        <v>234</v>
      </c>
      <c r="B226" s="13">
        <v>45336</v>
      </c>
      <c r="C226" s="30">
        <v>0.47847222222222224</v>
      </c>
      <c r="D226" s="9" t="s">
        <v>747</v>
      </c>
      <c r="E226" s="13" t="str">
        <f>TEXT(Orders[[#This Row],[Column1]],"hh:mm")&amp;" "&amp;Orders[[#This Row],[Column2]]</f>
        <v>11:29 AM</v>
      </c>
      <c r="F226" s="6" t="s">
        <v>52</v>
      </c>
      <c r="G226" s="6">
        <v>1</v>
      </c>
      <c r="H226" s="6" t="s">
        <v>138</v>
      </c>
      <c r="I226" s="15" t="s">
        <v>12</v>
      </c>
      <c r="J226" s="43">
        <f>VLOOKUP(Orders[[#This Row],[item_id]], Items[], 6, 0)</f>
        <v>3.75</v>
      </c>
      <c r="K226" s="57">
        <f>IF(COUNTIF($A$2:A226, A226)=1, 1, 0)</f>
        <v>0</v>
      </c>
    </row>
    <row r="227" spans="1:11" ht="15.5" x14ac:dyDescent="0.35">
      <c r="A227" s="6" t="s">
        <v>235</v>
      </c>
      <c r="B227" s="13">
        <v>45336</v>
      </c>
      <c r="C227" s="30">
        <v>0.49027777777777776</v>
      </c>
      <c r="D227" s="9" t="s">
        <v>747</v>
      </c>
      <c r="E227" s="13" t="str">
        <f>TEXT(Orders[[#This Row],[Column1]],"hh:mm")&amp;" "&amp;Orders[[#This Row],[Column2]]</f>
        <v>11:46 AM</v>
      </c>
      <c r="F227" s="6" t="s">
        <v>50</v>
      </c>
      <c r="G227" s="6">
        <v>1</v>
      </c>
      <c r="H227" s="6" t="s">
        <v>23</v>
      </c>
      <c r="I227" s="15" t="s">
        <v>12</v>
      </c>
      <c r="J227" s="43">
        <f>VLOOKUP(Orders[[#This Row],[item_id]], Items[], 6, 0)</f>
        <v>4.7</v>
      </c>
      <c r="K227" s="57">
        <f>IF(COUNTIF($A$2:A227, A227)=1, 1, 0)</f>
        <v>1</v>
      </c>
    </row>
    <row r="228" spans="1:11" ht="15.5" x14ac:dyDescent="0.35">
      <c r="A228" s="6" t="s">
        <v>236</v>
      </c>
      <c r="B228" s="13">
        <v>45336</v>
      </c>
      <c r="C228" s="30">
        <v>0.50208333333333333</v>
      </c>
      <c r="D228" s="9" t="s">
        <v>748</v>
      </c>
      <c r="E228" s="13" t="str">
        <f>TEXT(Orders[[#This Row],[Column1]],"hh:mm")&amp;" "&amp;Orders[[#This Row],[Column2]]</f>
        <v>12:03 PM</v>
      </c>
      <c r="F228" s="6" t="s">
        <v>40</v>
      </c>
      <c r="G228" s="6">
        <v>1</v>
      </c>
      <c r="H228" s="6" t="s">
        <v>14</v>
      </c>
      <c r="I228" s="15" t="s">
        <v>8</v>
      </c>
      <c r="J228" s="43">
        <f>VLOOKUP(Orders[[#This Row],[item_id]], Items[], 6, 0)</f>
        <v>3.45</v>
      </c>
      <c r="K228" s="57">
        <f>IF(COUNTIF($A$2:A228, A228)=1, 1, 0)</f>
        <v>1</v>
      </c>
    </row>
    <row r="229" spans="1:11" ht="15.5" x14ac:dyDescent="0.35">
      <c r="A229" s="6" t="s">
        <v>237</v>
      </c>
      <c r="B229" s="13">
        <v>45336</v>
      </c>
      <c r="C229" s="30">
        <v>0.50694444444444442</v>
      </c>
      <c r="D229" s="9" t="s">
        <v>748</v>
      </c>
      <c r="E229" s="13" t="str">
        <f>TEXT(Orders[[#This Row],[Column1]],"hh:mm")&amp;" "&amp;Orders[[#This Row],[Column2]]</f>
        <v>12:10 PM</v>
      </c>
      <c r="F229" s="6" t="s">
        <v>24</v>
      </c>
      <c r="G229" s="6">
        <v>1</v>
      </c>
      <c r="H229" s="6" t="s">
        <v>17</v>
      </c>
      <c r="I229" s="15" t="s">
        <v>12</v>
      </c>
      <c r="J229" s="43">
        <f>VLOOKUP(Orders[[#This Row],[item_id]], Items[], 6, 0)</f>
        <v>3.75</v>
      </c>
      <c r="K229" s="57">
        <f>IF(COUNTIF($A$2:A229, A229)=1, 1, 0)</f>
        <v>1</v>
      </c>
    </row>
    <row r="230" spans="1:11" ht="15.5" x14ac:dyDescent="0.35">
      <c r="A230" s="6" t="s">
        <v>238</v>
      </c>
      <c r="B230" s="13">
        <v>45336</v>
      </c>
      <c r="C230" s="30">
        <v>0.51180555555555551</v>
      </c>
      <c r="D230" s="9" t="s">
        <v>748</v>
      </c>
      <c r="E230" s="13" t="str">
        <f>TEXT(Orders[[#This Row],[Column1]],"hh:mm")&amp;" "&amp;Orders[[#This Row],[Column2]]</f>
        <v>12:17 PM</v>
      </c>
      <c r="F230" s="6" t="s">
        <v>46</v>
      </c>
      <c r="G230" s="6">
        <v>1</v>
      </c>
      <c r="H230" s="6" t="s">
        <v>20</v>
      </c>
      <c r="I230" s="15" t="s">
        <v>8</v>
      </c>
      <c r="J230" s="43">
        <f>VLOOKUP(Orders[[#This Row],[item_id]], Items[], 6, 0)</f>
        <v>4</v>
      </c>
      <c r="K230" s="57">
        <f>IF(COUNTIF($A$2:A230, A230)=1, 1, 0)</f>
        <v>1</v>
      </c>
    </row>
    <row r="231" spans="1:11" ht="15.5" x14ac:dyDescent="0.35">
      <c r="A231" s="6" t="s">
        <v>239</v>
      </c>
      <c r="B231" s="13">
        <v>45336</v>
      </c>
      <c r="C231" s="30">
        <v>0.51666666666666672</v>
      </c>
      <c r="D231" s="9" t="s">
        <v>748</v>
      </c>
      <c r="E231" s="13" t="str">
        <f>TEXT(Orders[[#This Row],[Column1]],"hh:mm")&amp;" "&amp;Orders[[#This Row],[Column2]]</f>
        <v>12:24 PM</v>
      </c>
      <c r="F231" s="6" t="s">
        <v>19</v>
      </c>
      <c r="G231" s="6">
        <v>1</v>
      </c>
      <c r="H231" s="6" t="s">
        <v>27</v>
      </c>
      <c r="I231" s="15" t="s">
        <v>12</v>
      </c>
      <c r="J231" s="43">
        <f>VLOOKUP(Orders[[#This Row],[item_id]], Items[], 6, 0)</f>
        <v>5.5</v>
      </c>
      <c r="K231" s="57">
        <f>IF(COUNTIF($A$2:A231, A231)=1, 1, 0)</f>
        <v>1</v>
      </c>
    </row>
    <row r="232" spans="1:11" ht="15.5" x14ac:dyDescent="0.35">
      <c r="A232" s="6" t="s">
        <v>240</v>
      </c>
      <c r="B232" s="13">
        <v>45336</v>
      </c>
      <c r="C232" s="30">
        <v>0.52152777777777781</v>
      </c>
      <c r="D232" s="9" t="s">
        <v>748</v>
      </c>
      <c r="E232" s="13" t="str">
        <f>TEXT(Orders[[#This Row],[Column1]],"hh:mm")&amp;" "&amp;Orders[[#This Row],[Column2]]</f>
        <v>12:31 PM</v>
      </c>
      <c r="F232" s="6" t="s">
        <v>26</v>
      </c>
      <c r="G232" s="6">
        <v>1</v>
      </c>
      <c r="H232" s="6" t="s">
        <v>31</v>
      </c>
      <c r="I232" s="15" t="s">
        <v>8</v>
      </c>
      <c r="J232" s="43">
        <f>VLOOKUP(Orders[[#This Row],[item_id]], Items[], 6, 0)</f>
        <v>3.15</v>
      </c>
      <c r="K232" s="57">
        <f>IF(COUNTIF($A$2:A232, A232)=1, 1, 0)</f>
        <v>1</v>
      </c>
    </row>
    <row r="233" spans="1:11" ht="15.5" x14ac:dyDescent="0.35">
      <c r="A233" s="6" t="s">
        <v>240</v>
      </c>
      <c r="B233" s="13">
        <v>45336</v>
      </c>
      <c r="C233" s="30">
        <v>0.52152777777777781</v>
      </c>
      <c r="D233" s="9" t="s">
        <v>748</v>
      </c>
      <c r="E233" s="13" t="str">
        <f>TEXT(Orders[[#This Row],[Column1]],"hh:mm")&amp;" "&amp;Orders[[#This Row],[Column2]]</f>
        <v>12:31 PM</v>
      </c>
      <c r="F233" s="6" t="s">
        <v>36</v>
      </c>
      <c r="G233" s="6">
        <v>1</v>
      </c>
      <c r="H233" s="6" t="s">
        <v>31</v>
      </c>
      <c r="I233" s="15" t="s">
        <v>12</v>
      </c>
      <c r="J233" s="43">
        <f>VLOOKUP(Orders[[#This Row],[item_id]], Items[], 6, 0)</f>
        <v>4.5</v>
      </c>
      <c r="K233" s="57">
        <f>IF(COUNTIF($A$2:A233, A233)=1, 1, 0)</f>
        <v>0</v>
      </c>
    </row>
    <row r="234" spans="1:11" ht="15.5" x14ac:dyDescent="0.35">
      <c r="A234" s="6" t="s">
        <v>241</v>
      </c>
      <c r="B234" s="13">
        <v>45336</v>
      </c>
      <c r="C234" s="30">
        <v>0.52638888888888891</v>
      </c>
      <c r="D234" s="9" t="s">
        <v>748</v>
      </c>
      <c r="E234" s="13" t="str">
        <f>TEXT(Orders[[#This Row],[Column1]],"hh:mm")&amp;" "&amp;Orders[[#This Row],[Column2]]</f>
        <v>12:38 PM</v>
      </c>
      <c r="F234" s="6" t="s">
        <v>10</v>
      </c>
      <c r="G234" s="6">
        <v>1</v>
      </c>
      <c r="H234" s="6" t="s">
        <v>35</v>
      </c>
      <c r="I234" s="15" t="s">
        <v>12</v>
      </c>
      <c r="J234" s="43">
        <f>VLOOKUP(Orders[[#This Row],[item_id]], Items[], 6, 0)</f>
        <v>4.5999999999999996</v>
      </c>
      <c r="K234" s="57">
        <f>IF(COUNTIF($A$2:A234, A234)=1, 1, 0)</f>
        <v>1</v>
      </c>
    </row>
    <row r="235" spans="1:11" ht="15.5" x14ac:dyDescent="0.35">
      <c r="A235" s="6" t="s">
        <v>242</v>
      </c>
      <c r="B235" s="13">
        <v>45336</v>
      </c>
      <c r="C235" s="30">
        <v>0.53125</v>
      </c>
      <c r="D235" s="9" t="s">
        <v>748</v>
      </c>
      <c r="E235" s="13" t="str">
        <f>TEXT(Orders[[#This Row],[Column1]],"hh:mm")&amp;" "&amp;Orders[[#This Row],[Column2]]</f>
        <v>12:45 PM</v>
      </c>
      <c r="F235" s="6" t="s">
        <v>28</v>
      </c>
      <c r="G235" s="6">
        <v>1</v>
      </c>
      <c r="H235" s="6" t="s">
        <v>38</v>
      </c>
      <c r="I235" s="15" t="s">
        <v>8</v>
      </c>
      <c r="J235" s="43">
        <f>VLOOKUP(Orders[[#This Row],[item_id]], Items[], 6, 0)</f>
        <v>3.55</v>
      </c>
      <c r="K235" s="57">
        <f>IF(COUNTIF($A$2:A235, A235)=1, 1, 0)</f>
        <v>1</v>
      </c>
    </row>
    <row r="236" spans="1:11" ht="15.5" x14ac:dyDescent="0.35">
      <c r="A236" s="6" t="s">
        <v>243</v>
      </c>
      <c r="B236" s="13">
        <v>45336</v>
      </c>
      <c r="C236" s="30">
        <v>0.53611111111111109</v>
      </c>
      <c r="D236" s="9" t="s">
        <v>748</v>
      </c>
      <c r="E236" s="13" t="str">
        <f>TEXT(Orders[[#This Row],[Column1]],"hh:mm")&amp;" "&amp;Orders[[#This Row],[Column2]]</f>
        <v>12:52 PM</v>
      </c>
      <c r="F236" s="6" t="s">
        <v>30</v>
      </c>
      <c r="G236" s="6">
        <v>1</v>
      </c>
      <c r="H236" s="6" t="s">
        <v>41</v>
      </c>
      <c r="I236" s="15" t="s">
        <v>12</v>
      </c>
      <c r="J236" s="43">
        <f>VLOOKUP(Orders[[#This Row],[item_id]], Items[], 6, 0)</f>
        <v>4.2</v>
      </c>
      <c r="K236" s="57">
        <f>IF(COUNTIF($A$2:A236, A236)=1, 1, 0)</f>
        <v>1</v>
      </c>
    </row>
    <row r="237" spans="1:11" ht="15.5" x14ac:dyDescent="0.35">
      <c r="A237" s="6" t="s">
        <v>244</v>
      </c>
      <c r="B237" s="13">
        <v>45336</v>
      </c>
      <c r="C237" s="30">
        <v>4.1666666666666664E-2</v>
      </c>
      <c r="D237" s="9" t="s">
        <v>748</v>
      </c>
      <c r="E237" s="13" t="str">
        <f>TEXT(Orders[[#This Row],[Column1]],"hh:mm")&amp;" "&amp;Orders[[#This Row],[Column2]]</f>
        <v>01:00 PM</v>
      </c>
      <c r="F237" s="6" t="s">
        <v>52</v>
      </c>
      <c r="G237" s="6">
        <v>1</v>
      </c>
      <c r="H237" s="6" t="s">
        <v>134</v>
      </c>
      <c r="I237" s="15" t="s">
        <v>8</v>
      </c>
      <c r="J237" s="43">
        <f>VLOOKUP(Orders[[#This Row],[item_id]], Items[], 6, 0)</f>
        <v>3.75</v>
      </c>
      <c r="K237" s="57">
        <f>IF(COUNTIF($A$2:A237, A237)=1, 1, 0)</f>
        <v>1</v>
      </c>
    </row>
    <row r="238" spans="1:11" ht="15.5" x14ac:dyDescent="0.35">
      <c r="A238" s="6" t="s">
        <v>245</v>
      </c>
      <c r="B238" s="13">
        <v>45336</v>
      </c>
      <c r="C238" s="30">
        <v>4.7222222222222221E-2</v>
      </c>
      <c r="D238" s="9" t="s">
        <v>748</v>
      </c>
      <c r="E238" s="13" t="str">
        <f>TEXT(Orders[[#This Row],[Column1]],"hh:mm")&amp;" "&amp;Orders[[#This Row],[Column2]]</f>
        <v>01:08 PM</v>
      </c>
      <c r="F238" s="6" t="s">
        <v>65</v>
      </c>
      <c r="G238" s="6">
        <v>1</v>
      </c>
      <c r="H238" s="6" t="s">
        <v>140</v>
      </c>
      <c r="I238" s="15" t="s">
        <v>12</v>
      </c>
      <c r="J238" s="43">
        <f>VLOOKUP(Orders[[#This Row],[item_id]], Items[], 6, 0)</f>
        <v>4</v>
      </c>
      <c r="K238" s="57">
        <f>IF(COUNTIF($A$2:A238, A238)=1, 1, 0)</f>
        <v>1</v>
      </c>
    </row>
    <row r="239" spans="1:11" ht="15.5" x14ac:dyDescent="0.35">
      <c r="A239" s="6" t="s">
        <v>246</v>
      </c>
      <c r="B239" s="13">
        <v>45336</v>
      </c>
      <c r="C239" s="30">
        <v>5.2083333333333336E-2</v>
      </c>
      <c r="D239" s="9" t="s">
        <v>748</v>
      </c>
      <c r="E239" s="13" t="str">
        <f>TEXT(Orders[[#This Row],[Column1]],"hh:mm")&amp;" "&amp;Orders[[#This Row],[Column2]]</f>
        <v>01:15 PM</v>
      </c>
      <c r="F239" s="6" t="s">
        <v>120</v>
      </c>
      <c r="G239" s="6">
        <v>1</v>
      </c>
      <c r="H239" s="6" t="s">
        <v>7</v>
      </c>
      <c r="I239" s="15" t="s">
        <v>8</v>
      </c>
      <c r="J239" s="43">
        <f>VLOOKUP(Orders[[#This Row],[item_id]], Items[], 6, 0)</f>
        <v>4.5999999999999996</v>
      </c>
      <c r="K239" s="57">
        <f>IF(COUNTIF($A$2:A239, A239)=1, 1, 0)</f>
        <v>1</v>
      </c>
    </row>
    <row r="240" spans="1:11" ht="15.5" x14ac:dyDescent="0.35">
      <c r="A240" s="6" t="s">
        <v>247</v>
      </c>
      <c r="B240" s="13">
        <v>45336</v>
      </c>
      <c r="C240" s="30">
        <v>5.6944444444444443E-2</v>
      </c>
      <c r="D240" s="9" t="s">
        <v>748</v>
      </c>
      <c r="E240" s="13" t="str">
        <f>TEXT(Orders[[#This Row],[Column1]],"hh:mm")&amp;" "&amp;Orders[[#This Row],[Column2]]</f>
        <v>01:22 PM</v>
      </c>
      <c r="F240" s="6" t="s">
        <v>19</v>
      </c>
      <c r="G240" s="6">
        <v>1</v>
      </c>
      <c r="H240" s="6" t="s">
        <v>11</v>
      </c>
      <c r="I240" s="15" t="s">
        <v>12</v>
      </c>
      <c r="J240" s="43">
        <f>VLOOKUP(Orders[[#This Row],[item_id]], Items[], 6, 0)</f>
        <v>5.5</v>
      </c>
      <c r="K240" s="57">
        <f>IF(COUNTIF($A$2:A240, A240)=1, 1, 0)</f>
        <v>1</v>
      </c>
    </row>
    <row r="241" spans="1:11" ht="15.5" x14ac:dyDescent="0.35">
      <c r="A241" s="6" t="s">
        <v>247</v>
      </c>
      <c r="B241" s="13">
        <v>45336</v>
      </c>
      <c r="C241" s="30">
        <v>5.6944444444444443E-2</v>
      </c>
      <c r="D241" s="9" t="s">
        <v>748</v>
      </c>
      <c r="E241" s="13" t="str">
        <f>TEXT(Orders[[#This Row],[Column1]],"hh:mm")&amp;" "&amp;Orders[[#This Row],[Column2]]</f>
        <v>01:22 PM</v>
      </c>
      <c r="F241" s="6" t="s">
        <v>6</v>
      </c>
      <c r="G241" s="6">
        <v>1</v>
      </c>
      <c r="H241" s="6" t="s">
        <v>11</v>
      </c>
      <c r="I241" s="15" t="s">
        <v>12</v>
      </c>
      <c r="J241" s="43">
        <f>VLOOKUP(Orders[[#This Row],[item_id]], Items[], 6, 0)</f>
        <v>2.15</v>
      </c>
      <c r="K241" s="57">
        <f>IF(COUNTIF($A$2:A241, A241)=1, 1, 0)</f>
        <v>0</v>
      </c>
    </row>
    <row r="242" spans="1:11" ht="15.5" x14ac:dyDescent="0.35">
      <c r="A242" s="6" t="s">
        <v>248</v>
      </c>
      <c r="B242" s="13">
        <v>45336</v>
      </c>
      <c r="C242" s="30">
        <v>6.1805555555555558E-2</v>
      </c>
      <c r="D242" s="9" t="s">
        <v>748</v>
      </c>
      <c r="E242" s="13" t="str">
        <f>TEXT(Orders[[#This Row],[Column1]],"hh:mm")&amp;" "&amp;Orders[[#This Row],[Column2]]</f>
        <v>01:29 PM</v>
      </c>
      <c r="F242" s="6" t="s">
        <v>22</v>
      </c>
      <c r="G242" s="6">
        <v>1</v>
      </c>
      <c r="H242" s="6" t="s">
        <v>138</v>
      </c>
      <c r="I242" s="15" t="s">
        <v>8</v>
      </c>
      <c r="J242" s="43">
        <f>VLOOKUP(Orders[[#This Row],[item_id]], Items[], 6, 0)</f>
        <v>3.45</v>
      </c>
      <c r="K242" s="57">
        <f>IF(COUNTIF($A$2:A242, A242)=1, 1, 0)</f>
        <v>1</v>
      </c>
    </row>
    <row r="243" spans="1:11" ht="15.5" x14ac:dyDescent="0.35">
      <c r="A243" s="6" t="s">
        <v>249</v>
      </c>
      <c r="B243" s="13">
        <v>45336</v>
      </c>
      <c r="C243" s="30">
        <v>6.6666666666666666E-2</v>
      </c>
      <c r="D243" s="9" t="s">
        <v>748</v>
      </c>
      <c r="E243" s="13" t="str">
        <f>TEXT(Orders[[#This Row],[Column1]],"hh:mm")&amp;" "&amp;Orders[[#This Row],[Column2]]</f>
        <v>01:36 PM</v>
      </c>
      <c r="F243" s="6" t="s">
        <v>16</v>
      </c>
      <c r="G243" s="6">
        <v>1</v>
      </c>
      <c r="H243" s="6" t="s">
        <v>23</v>
      </c>
      <c r="I243" s="15" t="s">
        <v>12</v>
      </c>
      <c r="J243" s="43">
        <f>VLOOKUP(Orders[[#This Row],[item_id]], Items[], 6, 0)</f>
        <v>3.25</v>
      </c>
      <c r="K243" s="57">
        <f>IF(COUNTIF($A$2:A243, A243)=1, 1, 0)</f>
        <v>1</v>
      </c>
    </row>
    <row r="244" spans="1:11" ht="15.5" x14ac:dyDescent="0.35">
      <c r="A244" s="6" t="s">
        <v>250</v>
      </c>
      <c r="B244" s="13">
        <v>45336</v>
      </c>
      <c r="C244" s="30">
        <v>7.1527777777777773E-2</v>
      </c>
      <c r="D244" s="9" t="s">
        <v>748</v>
      </c>
      <c r="E244" s="13" t="str">
        <f>TEXT(Orders[[#This Row],[Column1]],"hh:mm")&amp;" "&amp;Orders[[#This Row],[Column2]]</f>
        <v>01:43 PM</v>
      </c>
      <c r="F244" s="6" t="s">
        <v>107</v>
      </c>
      <c r="G244" s="6">
        <v>1</v>
      </c>
      <c r="H244" s="6" t="s">
        <v>14</v>
      </c>
      <c r="I244" s="15" t="s">
        <v>8</v>
      </c>
      <c r="J244" s="43">
        <f>VLOOKUP(Orders[[#This Row],[item_id]], Items[], 6, 0)</f>
        <v>4.2</v>
      </c>
      <c r="K244" s="57">
        <f>IF(COUNTIF($A$2:A244, A244)=1, 1, 0)</f>
        <v>1</v>
      </c>
    </row>
    <row r="245" spans="1:11" ht="15.5" x14ac:dyDescent="0.35">
      <c r="A245" s="6" t="s">
        <v>251</v>
      </c>
      <c r="B245" s="13">
        <v>45336</v>
      </c>
      <c r="C245" s="30">
        <v>7.6388888888888895E-2</v>
      </c>
      <c r="D245" s="9" t="s">
        <v>748</v>
      </c>
      <c r="E245" s="13" t="str">
        <f>TEXT(Orders[[#This Row],[Column1]],"hh:mm")&amp;" "&amp;Orders[[#This Row],[Column2]]</f>
        <v>01:50 PM</v>
      </c>
      <c r="F245" s="6" t="s">
        <v>34</v>
      </c>
      <c r="G245" s="6">
        <v>1</v>
      </c>
      <c r="H245" s="6" t="s">
        <v>17</v>
      </c>
      <c r="I245" s="15" t="s">
        <v>12</v>
      </c>
      <c r="J245" s="43">
        <f>VLOOKUP(Orders[[#This Row],[item_id]], Items[], 6, 0)</f>
        <v>5.6</v>
      </c>
      <c r="K245" s="57">
        <f>IF(COUNTIF($A$2:A245, A245)=1, 1, 0)</f>
        <v>1</v>
      </c>
    </row>
    <row r="246" spans="1:11" ht="15.5" x14ac:dyDescent="0.35">
      <c r="A246" s="6" t="s">
        <v>252</v>
      </c>
      <c r="B246" s="13">
        <v>45336</v>
      </c>
      <c r="C246" s="30">
        <v>8.1250000000000003E-2</v>
      </c>
      <c r="D246" s="9" t="s">
        <v>748</v>
      </c>
      <c r="E246" s="13" t="str">
        <f>TEXT(Orders[[#This Row],[Column1]],"hh:mm")&amp;" "&amp;Orders[[#This Row],[Column2]]</f>
        <v>01:57 PM</v>
      </c>
      <c r="F246" s="6" t="s">
        <v>54</v>
      </c>
      <c r="G246" s="6">
        <v>1</v>
      </c>
      <c r="H246" s="6" t="s">
        <v>20</v>
      </c>
      <c r="I246" s="15" t="s">
        <v>8</v>
      </c>
      <c r="J246" s="43">
        <f>VLOOKUP(Orders[[#This Row],[item_id]], Items[], 6, 0)</f>
        <v>3.75</v>
      </c>
      <c r="K246" s="57">
        <f>IF(COUNTIF($A$2:A246, A246)=1, 1, 0)</f>
        <v>1</v>
      </c>
    </row>
    <row r="247" spans="1:11" ht="15.5" x14ac:dyDescent="0.35">
      <c r="A247" s="6" t="s">
        <v>253</v>
      </c>
      <c r="B247" s="13">
        <v>45336</v>
      </c>
      <c r="C247" s="30">
        <v>8.6805555555555552E-2</v>
      </c>
      <c r="D247" s="9" t="s">
        <v>748</v>
      </c>
      <c r="E247" s="13" t="str">
        <f>TEXT(Orders[[#This Row],[Column1]],"hh:mm")&amp;" "&amp;Orders[[#This Row],[Column2]]</f>
        <v>02:05 PM</v>
      </c>
      <c r="F247" s="6" t="s">
        <v>48</v>
      </c>
      <c r="G247" s="6">
        <v>1</v>
      </c>
      <c r="H247" s="6" t="s">
        <v>27</v>
      </c>
      <c r="I247" s="15" t="s">
        <v>12</v>
      </c>
      <c r="J247" s="43">
        <f>VLOOKUP(Orders[[#This Row],[item_id]], Items[], 6, 0)</f>
        <v>3.35</v>
      </c>
      <c r="K247" s="57">
        <f>IF(COUNTIF($A$2:A247, A247)=1, 1, 0)</f>
        <v>1</v>
      </c>
    </row>
    <row r="248" spans="1:11" ht="15.5" x14ac:dyDescent="0.35">
      <c r="A248" s="6" t="s">
        <v>253</v>
      </c>
      <c r="B248" s="13">
        <v>45336</v>
      </c>
      <c r="C248" s="30">
        <v>8.6805555555555552E-2</v>
      </c>
      <c r="D248" s="9" t="s">
        <v>748</v>
      </c>
      <c r="E248" s="13" t="str">
        <f>TEXT(Orders[[#This Row],[Column1]],"hh:mm")&amp;" "&amp;Orders[[#This Row],[Column2]]</f>
        <v>02:05 PM</v>
      </c>
      <c r="F248" s="6" t="s">
        <v>57</v>
      </c>
      <c r="G248" s="6">
        <v>1</v>
      </c>
      <c r="H248" s="6" t="s">
        <v>27</v>
      </c>
      <c r="I248" s="15" t="s">
        <v>12</v>
      </c>
      <c r="J248" s="43">
        <f>VLOOKUP(Orders[[#This Row],[item_id]], Items[], 6, 0)</f>
        <v>3.75</v>
      </c>
      <c r="K248" s="57">
        <f>IF(COUNTIF($A$2:A248, A248)=1, 1, 0)</f>
        <v>0</v>
      </c>
    </row>
    <row r="249" spans="1:11" ht="15.5" x14ac:dyDescent="0.35">
      <c r="A249" s="6" t="s">
        <v>254</v>
      </c>
      <c r="B249" s="13">
        <v>45336</v>
      </c>
      <c r="C249" s="30">
        <v>9.166666666666666E-2</v>
      </c>
      <c r="D249" s="9" t="s">
        <v>748</v>
      </c>
      <c r="E249" s="13" t="str">
        <f>TEXT(Orders[[#This Row],[Column1]],"hh:mm")&amp;" "&amp;Orders[[#This Row],[Column2]]</f>
        <v>02:12 PM</v>
      </c>
      <c r="F249" s="6" t="s">
        <v>32</v>
      </c>
      <c r="G249" s="6">
        <v>1</v>
      </c>
      <c r="H249" s="6" t="s">
        <v>31</v>
      </c>
      <c r="I249" s="15" t="s">
        <v>8</v>
      </c>
      <c r="J249" s="43">
        <f>VLOOKUP(Orders[[#This Row],[item_id]], Items[], 6, 0)</f>
        <v>4.5999999999999996</v>
      </c>
      <c r="K249" s="57">
        <f>IF(COUNTIF($A$2:A249, A249)=1, 1, 0)</f>
        <v>1</v>
      </c>
    </row>
    <row r="250" spans="1:11" ht="15.5" x14ac:dyDescent="0.35">
      <c r="A250" s="6" t="s">
        <v>255</v>
      </c>
      <c r="B250" s="13">
        <v>45336</v>
      </c>
      <c r="C250" s="30">
        <v>0.10138888888888889</v>
      </c>
      <c r="D250" s="9" t="s">
        <v>748</v>
      </c>
      <c r="E250" s="13" t="str">
        <f>TEXT(Orders[[#This Row],[Column1]],"hh:mm")&amp;" "&amp;Orders[[#This Row],[Column2]]</f>
        <v>02:26 PM</v>
      </c>
      <c r="F250" s="6" t="s">
        <v>43</v>
      </c>
      <c r="G250" s="6">
        <v>1</v>
      </c>
      <c r="H250" s="6" t="s">
        <v>38</v>
      </c>
      <c r="I250" s="15" t="s">
        <v>8</v>
      </c>
      <c r="J250" s="43">
        <f>VLOOKUP(Orders[[#This Row],[item_id]], Items[], 6, 0)</f>
        <v>4.5999999999999996</v>
      </c>
      <c r="K250" s="57">
        <f>IF(COUNTIF($A$2:A250, A250)=1, 1, 0)</f>
        <v>1</v>
      </c>
    </row>
    <row r="251" spans="1:11" ht="15.5" x14ac:dyDescent="0.35">
      <c r="A251" s="6" t="s">
        <v>256</v>
      </c>
      <c r="B251" s="13">
        <v>45336</v>
      </c>
      <c r="C251" s="30">
        <v>0.10625</v>
      </c>
      <c r="D251" s="9" t="s">
        <v>748</v>
      </c>
      <c r="E251" s="13" t="str">
        <f>TEXT(Orders[[#This Row],[Column1]],"hh:mm")&amp;" "&amp;Orders[[#This Row],[Column2]]</f>
        <v>02:33 PM</v>
      </c>
      <c r="F251" s="6" t="s">
        <v>50</v>
      </c>
      <c r="G251" s="6">
        <v>1</v>
      </c>
      <c r="H251" s="6" t="s">
        <v>41</v>
      </c>
      <c r="I251" s="15" t="s">
        <v>12</v>
      </c>
      <c r="J251" s="43">
        <f>VLOOKUP(Orders[[#This Row],[item_id]], Items[], 6, 0)</f>
        <v>4.7</v>
      </c>
      <c r="K251" s="57">
        <f>IF(COUNTIF($A$2:A251, A251)=1, 1, 0)</f>
        <v>1</v>
      </c>
    </row>
    <row r="252" spans="1:11" ht="15.5" x14ac:dyDescent="0.35">
      <c r="A252" s="6" t="s">
        <v>257</v>
      </c>
      <c r="B252" s="13">
        <v>45336</v>
      </c>
      <c r="C252" s="30">
        <v>0.11597222222222223</v>
      </c>
      <c r="D252" s="9" t="s">
        <v>748</v>
      </c>
      <c r="E252" s="13" t="str">
        <f>TEXT(Orders[[#This Row],[Column1]],"hh:mm")&amp;" "&amp;Orders[[#This Row],[Column2]]</f>
        <v>02:47 PM</v>
      </c>
      <c r="F252" s="6" t="s">
        <v>86</v>
      </c>
      <c r="G252" s="6">
        <v>1</v>
      </c>
      <c r="H252" s="6" t="s">
        <v>140</v>
      </c>
      <c r="I252" s="15" t="s">
        <v>12</v>
      </c>
      <c r="J252" s="43">
        <f>VLOOKUP(Orders[[#This Row],[item_id]], Items[], 6, 0)</f>
        <v>3.45</v>
      </c>
      <c r="K252" s="57">
        <f>IF(COUNTIF($A$2:A252, A252)=1, 1, 0)</f>
        <v>1</v>
      </c>
    </row>
    <row r="253" spans="1:11" ht="15.5" x14ac:dyDescent="0.35">
      <c r="A253" s="6" t="s">
        <v>258</v>
      </c>
      <c r="B253" s="13">
        <v>45336</v>
      </c>
      <c r="C253" s="30">
        <v>0.12777777777777777</v>
      </c>
      <c r="D253" s="9" t="s">
        <v>748</v>
      </c>
      <c r="E253" s="13" t="str">
        <f>TEXT(Orders[[#This Row],[Column1]],"hh:mm")&amp;" "&amp;Orders[[#This Row],[Column2]]</f>
        <v>03:04 PM</v>
      </c>
      <c r="F253" s="6" t="s">
        <v>57</v>
      </c>
      <c r="G253" s="6">
        <v>1</v>
      </c>
      <c r="H253" s="6" t="s">
        <v>7</v>
      </c>
      <c r="I253" s="15" t="s">
        <v>8</v>
      </c>
      <c r="J253" s="43">
        <f>VLOOKUP(Orders[[#This Row],[item_id]], Items[], 6, 0)</f>
        <v>3.75</v>
      </c>
      <c r="K253" s="57">
        <f>IF(COUNTIF($A$2:A253, A253)=1, 1, 0)</f>
        <v>1</v>
      </c>
    </row>
    <row r="254" spans="1:11" ht="15.5" x14ac:dyDescent="0.35">
      <c r="A254" s="6" t="s">
        <v>259</v>
      </c>
      <c r="B254" s="13">
        <v>45336</v>
      </c>
      <c r="C254" s="30">
        <v>0.14027777777777778</v>
      </c>
      <c r="D254" s="9" t="s">
        <v>748</v>
      </c>
      <c r="E254" s="13" t="str">
        <f>TEXT(Orders[[#This Row],[Column1]],"hh:mm")&amp;" "&amp;Orders[[#This Row],[Column2]]</f>
        <v>03:22 PM</v>
      </c>
      <c r="F254" s="6" t="s">
        <v>19</v>
      </c>
      <c r="G254" s="6">
        <v>1</v>
      </c>
      <c r="H254" s="6" t="s">
        <v>11</v>
      </c>
      <c r="I254" s="15" t="s">
        <v>12</v>
      </c>
      <c r="J254" s="43">
        <f>VLOOKUP(Orders[[#This Row],[item_id]], Items[], 6, 0)</f>
        <v>5.5</v>
      </c>
      <c r="K254" s="57">
        <f>IF(COUNTIF($A$2:A254, A254)=1, 1, 0)</f>
        <v>1</v>
      </c>
    </row>
    <row r="255" spans="1:11" ht="15.5" x14ac:dyDescent="0.35">
      <c r="A255" s="6" t="s">
        <v>260</v>
      </c>
      <c r="B255" s="13">
        <v>45336</v>
      </c>
      <c r="C255" s="30">
        <v>0.15347222222222223</v>
      </c>
      <c r="D255" s="9" t="s">
        <v>748</v>
      </c>
      <c r="E255" s="13" t="str">
        <f>TEXT(Orders[[#This Row],[Column1]],"hh:mm")&amp;" "&amp;Orders[[#This Row],[Column2]]</f>
        <v>03:41 PM</v>
      </c>
      <c r="F255" s="6" t="s">
        <v>32</v>
      </c>
      <c r="G255" s="6">
        <v>1</v>
      </c>
      <c r="H255" s="6" t="s">
        <v>138</v>
      </c>
      <c r="I255" s="15" t="s">
        <v>8</v>
      </c>
      <c r="J255" s="43">
        <f>VLOOKUP(Orders[[#This Row],[item_id]], Items[], 6, 0)</f>
        <v>4.5999999999999996</v>
      </c>
      <c r="K255" s="57">
        <f>IF(COUNTIF($A$2:A255, A255)=1, 1, 0)</f>
        <v>1</v>
      </c>
    </row>
    <row r="256" spans="1:11" ht="15.5" x14ac:dyDescent="0.35">
      <c r="A256" s="6" t="s">
        <v>261</v>
      </c>
      <c r="B256" s="13">
        <v>45336</v>
      </c>
      <c r="C256" s="30">
        <v>0.16597222222222222</v>
      </c>
      <c r="D256" s="9" t="s">
        <v>748</v>
      </c>
      <c r="E256" s="13" t="str">
        <f>TEXT(Orders[[#This Row],[Column1]],"hh:mm")&amp;" "&amp;Orders[[#This Row],[Column2]]</f>
        <v>03:59 PM</v>
      </c>
      <c r="F256" s="6" t="s">
        <v>36</v>
      </c>
      <c r="G256" s="6">
        <v>1</v>
      </c>
      <c r="H256" s="6" t="s">
        <v>23</v>
      </c>
      <c r="I256" s="15" t="s">
        <v>12</v>
      </c>
      <c r="J256" s="43">
        <f>VLOOKUP(Orders[[#This Row],[item_id]], Items[], 6, 0)</f>
        <v>4.5</v>
      </c>
      <c r="K256" s="57">
        <f>IF(COUNTIF($A$2:A256, A256)=1, 1, 0)</f>
        <v>1</v>
      </c>
    </row>
    <row r="257" spans="1:11" ht="15.5" x14ac:dyDescent="0.35">
      <c r="A257" s="6" t="s">
        <v>262</v>
      </c>
      <c r="B257" s="13">
        <v>45336</v>
      </c>
      <c r="C257" s="30">
        <v>0.17847222222222223</v>
      </c>
      <c r="D257" s="9" t="s">
        <v>748</v>
      </c>
      <c r="E257" s="13" t="str">
        <f>TEXT(Orders[[#This Row],[Column1]],"hh:mm")&amp;" "&amp;Orders[[#This Row],[Column2]]</f>
        <v>04:17 PM</v>
      </c>
      <c r="F257" s="6" t="s">
        <v>26</v>
      </c>
      <c r="G257" s="6">
        <v>1</v>
      </c>
      <c r="H257" s="6" t="s">
        <v>14</v>
      </c>
      <c r="I257" s="15" t="s">
        <v>8</v>
      </c>
      <c r="J257" s="43">
        <f>VLOOKUP(Orders[[#This Row],[item_id]], Items[], 6, 0)</f>
        <v>3.15</v>
      </c>
      <c r="K257" s="57">
        <f>IF(COUNTIF($A$2:A257, A257)=1, 1, 0)</f>
        <v>1</v>
      </c>
    </row>
    <row r="258" spans="1:11" ht="15.5" x14ac:dyDescent="0.35">
      <c r="A258" s="6" t="s">
        <v>263</v>
      </c>
      <c r="B258" s="13">
        <v>45336</v>
      </c>
      <c r="C258" s="30">
        <v>0.19097222222222221</v>
      </c>
      <c r="D258" s="9" t="s">
        <v>748</v>
      </c>
      <c r="E258" s="13" t="str">
        <f>TEXT(Orders[[#This Row],[Column1]],"hh:mm")&amp;" "&amp;Orders[[#This Row],[Column2]]</f>
        <v>04:35 PM</v>
      </c>
      <c r="F258" s="6" t="s">
        <v>65</v>
      </c>
      <c r="G258" s="6">
        <v>1</v>
      </c>
      <c r="H258" s="6" t="s">
        <v>17</v>
      </c>
      <c r="I258" s="15" t="s">
        <v>12</v>
      </c>
      <c r="J258" s="43">
        <f>VLOOKUP(Orders[[#This Row],[item_id]], Items[], 6, 0)</f>
        <v>4</v>
      </c>
      <c r="K258" s="57">
        <f>IF(COUNTIF($A$2:A258, A258)=1, 1, 0)</f>
        <v>1</v>
      </c>
    </row>
    <row r="259" spans="1:11" ht="15.5" x14ac:dyDescent="0.35">
      <c r="A259" s="6" t="s">
        <v>264</v>
      </c>
      <c r="B259" s="13">
        <v>45336</v>
      </c>
      <c r="C259" s="30">
        <v>0.20347222222222222</v>
      </c>
      <c r="D259" s="9" t="s">
        <v>748</v>
      </c>
      <c r="E259" s="13" t="str">
        <f>TEXT(Orders[[#This Row],[Column1]],"hh:mm")&amp;" "&amp;Orders[[#This Row],[Column2]]</f>
        <v>04:53 PM</v>
      </c>
      <c r="F259" s="6" t="s">
        <v>46</v>
      </c>
      <c r="G259" s="6">
        <v>1</v>
      </c>
      <c r="H259" s="6" t="s">
        <v>20</v>
      </c>
      <c r="I259" s="15" t="s">
        <v>8</v>
      </c>
      <c r="J259" s="43">
        <f>VLOOKUP(Orders[[#This Row],[item_id]], Items[], 6, 0)</f>
        <v>4</v>
      </c>
      <c r="K259" s="57">
        <f>IF(COUNTIF($A$2:A259, A259)=1, 1, 0)</f>
        <v>1</v>
      </c>
    </row>
    <row r="260" spans="1:11" ht="15.5" x14ac:dyDescent="0.35">
      <c r="A260" s="6" t="s">
        <v>265</v>
      </c>
      <c r="B260" s="13">
        <v>45336</v>
      </c>
      <c r="C260" s="30">
        <v>0.20833333333333334</v>
      </c>
      <c r="D260" s="9" t="s">
        <v>748</v>
      </c>
      <c r="E260" s="13" t="str">
        <f>TEXT(Orders[[#This Row],[Column1]],"hh:mm")&amp;" "&amp;Orders[[#This Row],[Column2]]</f>
        <v>05:00 PM</v>
      </c>
      <c r="F260" s="6" t="s">
        <v>34</v>
      </c>
      <c r="G260" s="6">
        <v>1</v>
      </c>
      <c r="H260" s="6" t="s">
        <v>27</v>
      </c>
      <c r="I260" s="15" t="s">
        <v>12</v>
      </c>
      <c r="J260" s="43">
        <f>VLOOKUP(Orders[[#This Row],[item_id]], Items[], 6, 0)</f>
        <v>5.6</v>
      </c>
      <c r="K260" s="57">
        <f>IF(COUNTIF($A$2:A260, A260)=1, 1, 0)</f>
        <v>1</v>
      </c>
    </row>
    <row r="261" spans="1:11" ht="15.5" x14ac:dyDescent="0.35">
      <c r="A261" s="6" t="s">
        <v>266</v>
      </c>
      <c r="B261" s="13">
        <v>45337</v>
      </c>
      <c r="C261" s="30">
        <v>0.29305555555555557</v>
      </c>
      <c r="D261" s="9" t="s">
        <v>747</v>
      </c>
      <c r="E261" s="13" t="str">
        <f>TEXT(Orders[[#This Row],[Column1]],"hh:mm")&amp;" "&amp;Orders[[#This Row],[Column2]]</f>
        <v>07:02 AM</v>
      </c>
      <c r="F261" s="6" t="s">
        <v>40</v>
      </c>
      <c r="G261" s="6">
        <v>1</v>
      </c>
      <c r="H261" s="6" t="s">
        <v>136</v>
      </c>
      <c r="I261" s="15" t="s">
        <v>8</v>
      </c>
      <c r="J261" s="43">
        <f>VLOOKUP(Orders[[#This Row],[item_id]], Items[], 6, 0)</f>
        <v>3.45</v>
      </c>
      <c r="K261" s="57">
        <f>IF(COUNTIF($A$2:A261, A261)=1, 1, 0)</f>
        <v>1</v>
      </c>
    </row>
    <row r="262" spans="1:11" ht="15.5" x14ac:dyDescent="0.35">
      <c r="A262" s="6" t="s">
        <v>267</v>
      </c>
      <c r="B262" s="13">
        <v>45337</v>
      </c>
      <c r="C262" s="30">
        <v>0.29791666666666666</v>
      </c>
      <c r="D262" s="9" t="s">
        <v>747</v>
      </c>
      <c r="E262" s="13" t="str">
        <f>TEXT(Orders[[#This Row],[Column1]],"hh:mm")&amp;" "&amp;Orders[[#This Row],[Column2]]</f>
        <v>07:09 AM</v>
      </c>
      <c r="F262" s="6" t="s">
        <v>65</v>
      </c>
      <c r="G262" s="6">
        <v>1</v>
      </c>
      <c r="H262" s="6" t="s">
        <v>268</v>
      </c>
      <c r="I262" s="15" t="s">
        <v>12</v>
      </c>
      <c r="J262" s="43">
        <f>VLOOKUP(Orders[[#This Row],[item_id]], Items[], 6, 0)</f>
        <v>4</v>
      </c>
      <c r="K262" s="57">
        <f>IF(COUNTIF($A$2:A262, A262)=1, 1, 0)</f>
        <v>1</v>
      </c>
    </row>
    <row r="263" spans="1:11" ht="15.5" x14ac:dyDescent="0.35">
      <c r="A263" s="6" t="s">
        <v>267</v>
      </c>
      <c r="B263" s="13">
        <v>45337</v>
      </c>
      <c r="C263" s="30">
        <v>0.29791666666666666</v>
      </c>
      <c r="D263" s="9" t="s">
        <v>747</v>
      </c>
      <c r="E263" s="13" t="str">
        <f>TEXT(Orders[[#This Row],[Column1]],"hh:mm")&amp;" "&amp;Orders[[#This Row],[Column2]]</f>
        <v>07:09 AM</v>
      </c>
      <c r="F263" s="6" t="s">
        <v>48</v>
      </c>
      <c r="G263" s="6">
        <v>1</v>
      </c>
      <c r="H263" s="6" t="s">
        <v>268</v>
      </c>
      <c r="I263" s="15" t="s">
        <v>12</v>
      </c>
      <c r="J263" s="43">
        <f>VLOOKUP(Orders[[#This Row],[item_id]], Items[], 6, 0)</f>
        <v>3.35</v>
      </c>
      <c r="K263" s="57">
        <f>IF(COUNTIF($A$2:A263, A263)=1, 1, 0)</f>
        <v>0</v>
      </c>
    </row>
    <row r="264" spans="1:11" ht="15.5" x14ac:dyDescent="0.35">
      <c r="A264" s="6" t="s">
        <v>269</v>
      </c>
      <c r="B264" s="13">
        <v>45337</v>
      </c>
      <c r="C264" s="30">
        <v>0.30277777777777776</v>
      </c>
      <c r="D264" s="9" t="s">
        <v>747</v>
      </c>
      <c r="E264" s="13" t="str">
        <f>TEXT(Orders[[#This Row],[Column1]],"hh:mm")&amp;" "&amp;Orders[[#This Row],[Column2]]</f>
        <v>07:16 AM</v>
      </c>
      <c r="F264" s="6" t="s">
        <v>30</v>
      </c>
      <c r="G264" s="6">
        <v>1</v>
      </c>
      <c r="H264" s="6" t="s">
        <v>270</v>
      </c>
      <c r="I264" s="15" t="s">
        <v>8</v>
      </c>
      <c r="J264" s="43">
        <f>VLOOKUP(Orders[[#This Row],[item_id]], Items[], 6, 0)</f>
        <v>4.2</v>
      </c>
      <c r="K264" s="57">
        <f>IF(COUNTIF($A$2:A264, A264)=1, 1, 0)</f>
        <v>1</v>
      </c>
    </row>
    <row r="265" spans="1:11" ht="15.5" x14ac:dyDescent="0.35">
      <c r="A265" s="6" t="s">
        <v>271</v>
      </c>
      <c r="B265" s="13">
        <v>45337</v>
      </c>
      <c r="C265" s="30">
        <v>0.3125</v>
      </c>
      <c r="D265" s="9" t="s">
        <v>747</v>
      </c>
      <c r="E265" s="13" t="str">
        <f>TEXT(Orders[[#This Row],[Column1]],"hh:mm")&amp;" "&amp;Orders[[#This Row],[Column2]]</f>
        <v>07:30 AM</v>
      </c>
      <c r="F265" s="6" t="s">
        <v>36</v>
      </c>
      <c r="G265" s="6">
        <v>1</v>
      </c>
      <c r="H265" s="6" t="s">
        <v>272</v>
      </c>
      <c r="I265" s="15" t="s">
        <v>8</v>
      </c>
      <c r="J265" s="43">
        <f>VLOOKUP(Orders[[#This Row],[item_id]], Items[], 6, 0)</f>
        <v>4.5</v>
      </c>
      <c r="K265" s="57">
        <f>IF(COUNTIF($A$2:A265, A265)=1, 1, 0)</f>
        <v>1</v>
      </c>
    </row>
    <row r="266" spans="1:11" ht="15.5" x14ac:dyDescent="0.35">
      <c r="A266" s="6" t="s">
        <v>271</v>
      </c>
      <c r="B266" s="13">
        <v>45337</v>
      </c>
      <c r="C266" s="30">
        <v>0.3125</v>
      </c>
      <c r="D266" s="9" t="s">
        <v>747</v>
      </c>
      <c r="E266" s="13" t="str">
        <f>TEXT(Orders[[#This Row],[Column1]],"hh:mm")&amp;" "&amp;Orders[[#This Row],[Column2]]</f>
        <v>07:30 AM</v>
      </c>
      <c r="F266" s="6" t="s">
        <v>10</v>
      </c>
      <c r="G266" s="6">
        <v>1</v>
      </c>
      <c r="H266" s="6" t="s">
        <v>272</v>
      </c>
      <c r="I266" s="15" t="s">
        <v>12</v>
      </c>
      <c r="J266" s="43">
        <f>VLOOKUP(Orders[[#This Row],[item_id]], Items[], 6, 0)</f>
        <v>4.5999999999999996</v>
      </c>
      <c r="K266" s="57">
        <f>IF(COUNTIF($A$2:A266, A266)=1, 1, 0)</f>
        <v>0</v>
      </c>
    </row>
    <row r="267" spans="1:11" ht="15.5" x14ac:dyDescent="0.35">
      <c r="A267" s="6" t="s">
        <v>273</v>
      </c>
      <c r="B267" s="13">
        <v>45337</v>
      </c>
      <c r="C267" s="30">
        <v>0.31736111111111109</v>
      </c>
      <c r="D267" s="9" t="s">
        <v>747</v>
      </c>
      <c r="E267" s="13" t="str">
        <f>TEXT(Orders[[#This Row],[Column1]],"hh:mm")&amp;" "&amp;Orders[[#This Row],[Column2]]</f>
        <v>07:37 AM</v>
      </c>
      <c r="F267" s="6" t="s">
        <v>22</v>
      </c>
      <c r="G267" s="6">
        <v>1</v>
      </c>
      <c r="H267" s="6" t="s">
        <v>274</v>
      </c>
      <c r="I267" s="15" t="s">
        <v>12</v>
      </c>
      <c r="J267" s="43">
        <f>VLOOKUP(Orders[[#This Row],[item_id]], Items[], 6, 0)</f>
        <v>3.45</v>
      </c>
      <c r="K267" s="57">
        <f>IF(COUNTIF($A$2:A267, A267)=1, 1, 0)</f>
        <v>1</v>
      </c>
    </row>
    <row r="268" spans="1:11" ht="15.5" x14ac:dyDescent="0.35">
      <c r="A268" s="6" t="s">
        <v>275</v>
      </c>
      <c r="B268" s="13">
        <v>45337</v>
      </c>
      <c r="C268" s="30">
        <v>0.32222222222222224</v>
      </c>
      <c r="D268" s="9" t="s">
        <v>747</v>
      </c>
      <c r="E268" s="13" t="str">
        <f>TEXT(Orders[[#This Row],[Column1]],"hh:mm")&amp;" "&amp;Orders[[#This Row],[Column2]]</f>
        <v>07:44 AM</v>
      </c>
      <c r="F268" s="6" t="s">
        <v>16</v>
      </c>
      <c r="G268" s="6">
        <v>1</v>
      </c>
      <c r="H268" s="6" t="s">
        <v>276</v>
      </c>
      <c r="I268" s="15" t="s">
        <v>8</v>
      </c>
      <c r="J268" s="43">
        <f>VLOOKUP(Orders[[#This Row],[item_id]], Items[], 6, 0)</f>
        <v>3.25</v>
      </c>
      <c r="K268" s="57">
        <f>IF(COUNTIF($A$2:A268, A268)=1, 1, 0)</f>
        <v>1</v>
      </c>
    </row>
    <row r="269" spans="1:11" ht="15.5" x14ac:dyDescent="0.35">
      <c r="A269" s="6" t="s">
        <v>277</v>
      </c>
      <c r="B269" s="13">
        <v>45337</v>
      </c>
      <c r="C269" s="30">
        <v>0.32777777777777778</v>
      </c>
      <c r="D269" s="9" t="s">
        <v>747</v>
      </c>
      <c r="E269" s="13" t="str">
        <f>TEXT(Orders[[#This Row],[Column1]],"hh:mm")&amp;" "&amp;Orders[[#This Row],[Column2]]</f>
        <v>07:52 AM</v>
      </c>
      <c r="F269" s="6" t="s">
        <v>19</v>
      </c>
      <c r="G269" s="6">
        <v>1</v>
      </c>
      <c r="H269" s="6" t="s">
        <v>278</v>
      </c>
      <c r="I269" s="15" t="s">
        <v>12</v>
      </c>
      <c r="J269" s="43">
        <f>VLOOKUP(Orders[[#This Row],[item_id]], Items[], 6, 0)</f>
        <v>5.5</v>
      </c>
      <c r="K269" s="57">
        <f>IF(COUNTIF($A$2:A269, A269)=1, 1, 0)</f>
        <v>1</v>
      </c>
    </row>
    <row r="270" spans="1:11" ht="15.5" x14ac:dyDescent="0.35">
      <c r="A270" s="6" t="s">
        <v>279</v>
      </c>
      <c r="B270" s="13">
        <v>45337</v>
      </c>
      <c r="C270" s="30">
        <v>0.33263888888888887</v>
      </c>
      <c r="D270" s="9" t="s">
        <v>747</v>
      </c>
      <c r="E270" s="13" t="str">
        <f>TEXT(Orders[[#This Row],[Column1]],"hh:mm")&amp;" "&amp;Orders[[#This Row],[Column2]]</f>
        <v>07:59 AM</v>
      </c>
      <c r="F270" s="6" t="s">
        <v>26</v>
      </c>
      <c r="G270" s="6">
        <v>1</v>
      </c>
      <c r="H270" s="6" t="s">
        <v>280</v>
      </c>
      <c r="I270" s="15" t="s">
        <v>8</v>
      </c>
      <c r="J270" s="43">
        <f>VLOOKUP(Orders[[#This Row],[item_id]], Items[], 6, 0)</f>
        <v>3.15</v>
      </c>
      <c r="K270" s="57">
        <f>IF(COUNTIF($A$2:A270, A270)=1, 1, 0)</f>
        <v>1</v>
      </c>
    </row>
    <row r="271" spans="1:11" ht="15.5" x14ac:dyDescent="0.35">
      <c r="A271" s="6" t="s">
        <v>279</v>
      </c>
      <c r="B271" s="13">
        <v>45337</v>
      </c>
      <c r="C271" s="30">
        <v>0.33263888888888887</v>
      </c>
      <c r="D271" s="9" t="s">
        <v>747</v>
      </c>
      <c r="E271" s="13" t="str">
        <f>TEXT(Orders[[#This Row],[Column1]],"hh:mm")&amp;" "&amp;Orders[[#This Row],[Column2]]</f>
        <v>07:59 AM</v>
      </c>
      <c r="F271" s="6" t="s">
        <v>6</v>
      </c>
      <c r="G271" s="6">
        <v>1</v>
      </c>
      <c r="H271" s="6" t="s">
        <v>280</v>
      </c>
      <c r="I271" s="15" t="s">
        <v>12</v>
      </c>
      <c r="J271" s="43">
        <f>VLOOKUP(Orders[[#This Row],[item_id]], Items[], 6, 0)</f>
        <v>2.15</v>
      </c>
      <c r="K271" s="57">
        <f>IF(COUNTIF($A$2:A271, A271)=1, 1, 0)</f>
        <v>0</v>
      </c>
    </row>
    <row r="272" spans="1:11" ht="15.5" x14ac:dyDescent="0.35">
      <c r="A272" s="6" t="s">
        <v>281</v>
      </c>
      <c r="B272" s="13">
        <v>45337</v>
      </c>
      <c r="C272" s="30">
        <v>0.33750000000000002</v>
      </c>
      <c r="D272" s="9" t="s">
        <v>747</v>
      </c>
      <c r="E272" s="13" t="str">
        <f>TEXT(Orders[[#This Row],[Column1]],"hh:mm")&amp;" "&amp;Orders[[#This Row],[Column2]]</f>
        <v>08:06 AM</v>
      </c>
      <c r="F272" s="6" t="s">
        <v>120</v>
      </c>
      <c r="G272" s="6">
        <v>1</v>
      </c>
      <c r="H272" s="6" t="s">
        <v>282</v>
      </c>
      <c r="I272" s="15" t="s">
        <v>12</v>
      </c>
      <c r="J272" s="43">
        <f>VLOOKUP(Orders[[#This Row],[item_id]], Items[], 6, 0)</f>
        <v>4.5999999999999996</v>
      </c>
      <c r="K272" s="57">
        <f>IF(COUNTIF($A$2:A272, A272)=1, 1, 0)</f>
        <v>1</v>
      </c>
    </row>
    <row r="273" spans="1:11" ht="15.5" x14ac:dyDescent="0.35">
      <c r="A273" s="6" t="s">
        <v>283</v>
      </c>
      <c r="B273" s="13">
        <v>45337</v>
      </c>
      <c r="C273" s="30">
        <v>0.34236111111111112</v>
      </c>
      <c r="D273" s="9" t="s">
        <v>747</v>
      </c>
      <c r="E273" s="13" t="str">
        <f>TEXT(Orders[[#This Row],[Column1]],"hh:mm")&amp;" "&amp;Orders[[#This Row],[Column2]]</f>
        <v>08:13 AM</v>
      </c>
      <c r="F273" s="6" t="s">
        <v>107</v>
      </c>
      <c r="G273" s="6">
        <v>1</v>
      </c>
      <c r="H273" s="6" t="s">
        <v>284</v>
      </c>
      <c r="I273" s="15" t="s">
        <v>8</v>
      </c>
      <c r="J273" s="43">
        <f>VLOOKUP(Orders[[#This Row],[item_id]], Items[], 6, 0)</f>
        <v>4.2</v>
      </c>
      <c r="K273" s="57">
        <f>IF(COUNTIF($A$2:A273, A273)=1, 1, 0)</f>
        <v>1</v>
      </c>
    </row>
    <row r="274" spans="1:11" ht="15.5" x14ac:dyDescent="0.35">
      <c r="A274" s="6" t="s">
        <v>285</v>
      </c>
      <c r="B274" s="13">
        <v>45337</v>
      </c>
      <c r="C274" s="30">
        <v>0.34722222222222221</v>
      </c>
      <c r="D274" s="9" t="s">
        <v>747</v>
      </c>
      <c r="E274" s="13" t="str">
        <f>TEXT(Orders[[#This Row],[Column1]],"hh:mm")&amp;" "&amp;Orders[[#This Row],[Column2]]</f>
        <v>08:20 AM</v>
      </c>
      <c r="F274" s="6" t="s">
        <v>24</v>
      </c>
      <c r="G274" s="6">
        <v>1</v>
      </c>
      <c r="H274" s="6" t="s">
        <v>286</v>
      </c>
      <c r="I274" s="15" t="s">
        <v>12</v>
      </c>
      <c r="J274" s="43">
        <f>VLOOKUP(Orders[[#This Row],[item_id]], Items[], 6, 0)</f>
        <v>3.75</v>
      </c>
      <c r="K274" s="57">
        <f>IF(COUNTIF($A$2:A274, A274)=1, 1, 0)</f>
        <v>1</v>
      </c>
    </row>
    <row r="275" spans="1:11" ht="15.5" x14ac:dyDescent="0.35">
      <c r="A275" s="6" t="s">
        <v>285</v>
      </c>
      <c r="B275" s="13">
        <v>45337</v>
      </c>
      <c r="C275" s="30">
        <v>0.34722222222222221</v>
      </c>
      <c r="D275" s="9" t="s">
        <v>747</v>
      </c>
      <c r="E275" s="13" t="str">
        <f>TEXT(Orders[[#This Row],[Column1]],"hh:mm")&amp;" "&amp;Orders[[#This Row],[Column2]]</f>
        <v>08:20 AM</v>
      </c>
      <c r="F275" s="6" t="s">
        <v>52</v>
      </c>
      <c r="G275" s="6">
        <v>1</v>
      </c>
      <c r="H275" s="6" t="s">
        <v>286</v>
      </c>
      <c r="I275" s="15" t="s">
        <v>12</v>
      </c>
      <c r="J275" s="43">
        <f>VLOOKUP(Orders[[#This Row],[item_id]], Items[], 6, 0)</f>
        <v>3.75</v>
      </c>
      <c r="K275" s="57">
        <f>IF(COUNTIF($A$2:A275, A275)=1, 1, 0)</f>
        <v>0</v>
      </c>
    </row>
    <row r="276" spans="1:11" ht="15.5" x14ac:dyDescent="0.35">
      <c r="A276" s="6" t="s">
        <v>288</v>
      </c>
      <c r="B276" s="13">
        <v>45337</v>
      </c>
      <c r="C276" s="30">
        <v>0.35694444444444445</v>
      </c>
      <c r="D276" s="9" t="s">
        <v>747</v>
      </c>
      <c r="E276" s="13" t="str">
        <f>TEXT(Orders[[#This Row],[Column1]],"hh:mm")&amp;" "&amp;Orders[[#This Row],[Column2]]</f>
        <v>08:34 AM</v>
      </c>
      <c r="F276" s="6" t="s">
        <v>43</v>
      </c>
      <c r="G276" s="6">
        <v>1</v>
      </c>
      <c r="H276" s="6" t="s">
        <v>289</v>
      </c>
      <c r="I276" s="15" t="s">
        <v>12</v>
      </c>
      <c r="J276" s="43">
        <f>VLOOKUP(Orders[[#This Row],[item_id]], Items[], 6, 0)</f>
        <v>4.5999999999999996</v>
      </c>
      <c r="K276" s="57">
        <f>IF(COUNTIF($A$2:A276, A276)=1, 1, 0)</f>
        <v>1</v>
      </c>
    </row>
    <row r="277" spans="1:11" ht="15.5" x14ac:dyDescent="0.35">
      <c r="A277" s="6" t="s">
        <v>290</v>
      </c>
      <c r="B277" s="13">
        <v>45337</v>
      </c>
      <c r="C277" s="30">
        <v>0.36180555555555555</v>
      </c>
      <c r="D277" s="9" t="s">
        <v>747</v>
      </c>
      <c r="E277" s="13" t="str">
        <f>TEXT(Orders[[#This Row],[Column1]],"hh:mm")&amp;" "&amp;Orders[[#This Row],[Column2]]</f>
        <v>08:41 AM</v>
      </c>
      <c r="F277" s="6" t="s">
        <v>32</v>
      </c>
      <c r="G277" s="6">
        <v>1</v>
      </c>
      <c r="H277" s="6" t="s">
        <v>291</v>
      </c>
      <c r="I277" s="15" t="s">
        <v>8</v>
      </c>
      <c r="J277" s="43">
        <f>VLOOKUP(Orders[[#This Row],[item_id]], Items[], 6, 0)</f>
        <v>4.5999999999999996</v>
      </c>
      <c r="K277" s="57">
        <f>IF(COUNTIF($A$2:A277, A277)=1, 1, 0)</f>
        <v>1</v>
      </c>
    </row>
    <row r="278" spans="1:11" ht="15.5" x14ac:dyDescent="0.35">
      <c r="A278" s="6" t="s">
        <v>292</v>
      </c>
      <c r="B278" s="13">
        <v>45337</v>
      </c>
      <c r="C278" s="30">
        <v>0.36666666666666664</v>
      </c>
      <c r="D278" s="9" t="s">
        <v>747</v>
      </c>
      <c r="E278" s="13" t="str">
        <f>TEXT(Orders[[#This Row],[Column1]],"hh:mm")&amp;" "&amp;Orders[[#This Row],[Column2]]</f>
        <v>08:48 AM</v>
      </c>
      <c r="F278" s="6" t="s">
        <v>54</v>
      </c>
      <c r="G278" s="6">
        <v>1</v>
      </c>
      <c r="H278" s="6" t="s">
        <v>293</v>
      </c>
      <c r="I278" s="15" t="s">
        <v>12</v>
      </c>
      <c r="J278" s="43">
        <f>VLOOKUP(Orders[[#This Row],[item_id]], Items[], 6, 0)</f>
        <v>3.75</v>
      </c>
      <c r="K278" s="57">
        <f>IF(COUNTIF($A$2:A278, A278)=1, 1, 0)</f>
        <v>1</v>
      </c>
    </row>
    <row r="279" spans="1:11" ht="15.5" x14ac:dyDescent="0.35">
      <c r="A279" s="6" t="s">
        <v>292</v>
      </c>
      <c r="B279" s="13">
        <v>45337</v>
      </c>
      <c r="C279" s="30">
        <v>0.36666666666666664</v>
      </c>
      <c r="D279" s="9" t="s">
        <v>747</v>
      </c>
      <c r="E279" s="13" t="str">
        <f>TEXT(Orders[[#This Row],[Column1]],"hh:mm")&amp;" "&amp;Orders[[#This Row],[Column2]]</f>
        <v>08:48 AM</v>
      </c>
      <c r="F279" s="6" t="s">
        <v>19</v>
      </c>
      <c r="G279" s="6">
        <v>1</v>
      </c>
      <c r="H279" s="6" t="s">
        <v>293</v>
      </c>
      <c r="I279" s="15" t="s">
        <v>12</v>
      </c>
      <c r="J279" s="43">
        <f>VLOOKUP(Orders[[#This Row],[item_id]], Items[], 6, 0)</f>
        <v>5.5</v>
      </c>
      <c r="K279" s="57">
        <f>IF(COUNTIF($A$2:A279, A279)=1, 1, 0)</f>
        <v>0</v>
      </c>
    </row>
    <row r="280" spans="1:11" ht="15.5" x14ac:dyDescent="0.35">
      <c r="A280" s="6" t="s">
        <v>294</v>
      </c>
      <c r="B280" s="13">
        <v>45337</v>
      </c>
      <c r="C280" s="30">
        <v>0.37222222222222223</v>
      </c>
      <c r="D280" s="9" t="s">
        <v>747</v>
      </c>
      <c r="E280" s="13" t="str">
        <f>TEXT(Orders[[#This Row],[Column1]],"hh:mm")&amp;" "&amp;Orders[[#This Row],[Column2]]</f>
        <v>08:56 AM</v>
      </c>
      <c r="F280" s="6" t="s">
        <v>46</v>
      </c>
      <c r="G280" s="6">
        <v>1</v>
      </c>
      <c r="H280" s="6" t="s">
        <v>35</v>
      </c>
      <c r="I280" s="15" t="s">
        <v>8</v>
      </c>
      <c r="J280" s="43">
        <f>VLOOKUP(Orders[[#This Row],[item_id]], Items[], 6, 0)</f>
        <v>4</v>
      </c>
      <c r="K280" s="57">
        <f>IF(COUNTIF($A$2:A280, A280)=1, 1, 0)</f>
        <v>1</v>
      </c>
    </row>
    <row r="281" spans="1:11" ht="15.5" x14ac:dyDescent="0.35">
      <c r="A281" s="6" t="s">
        <v>295</v>
      </c>
      <c r="B281" s="13">
        <v>45337</v>
      </c>
      <c r="C281" s="30">
        <v>0.37708333333333333</v>
      </c>
      <c r="D281" s="9" t="s">
        <v>747</v>
      </c>
      <c r="E281" s="13" t="str">
        <f>TEXT(Orders[[#This Row],[Column1]],"hh:mm")&amp;" "&amp;Orders[[#This Row],[Column2]]</f>
        <v>09:03 AM</v>
      </c>
      <c r="F281" s="6" t="s">
        <v>57</v>
      </c>
      <c r="G281" s="6">
        <v>1</v>
      </c>
      <c r="H281" s="6" t="s">
        <v>296</v>
      </c>
      <c r="I281" s="15" t="s">
        <v>12</v>
      </c>
      <c r="J281" s="43">
        <f>VLOOKUP(Orders[[#This Row],[item_id]], Items[], 6, 0)</f>
        <v>3.75</v>
      </c>
      <c r="K281" s="57">
        <f>IF(COUNTIF($A$2:A281, A281)=1, 1, 0)</f>
        <v>1</v>
      </c>
    </row>
    <row r="282" spans="1:11" ht="15.5" x14ac:dyDescent="0.35">
      <c r="A282" s="6" t="s">
        <v>297</v>
      </c>
      <c r="B282" s="13">
        <v>45337</v>
      </c>
      <c r="C282" s="30">
        <v>0.38194444444444442</v>
      </c>
      <c r="D282" s="9" t="s">
        <v>747</v>
      </c>
      <c r="E282" s="13" t="str">
        <f>TEXT(Orders[[#This Row],[Column1]],"hh:mm")&amp;" "&amp;Orders[[#This Row],[Column2]]</f>
        <v>09:10 AM</v>
      </c>
      <c r="F282" s="6" t="s">
        <v>28</v>
      </c>
      <c r="G282" s="6">
        <v>1</v>
      </c>
      <c r="H282" s="6" t="s">
        <v>298</v>
      </c>
      <c r="I282" s="15" t="s">
        <v>8</v>
      </c>
      <c r="J282" s="43">
        <f>VLOOKUP(Orders[[#This Row],[item_id]], Items[], 6, 0)</f>
        <v>3.55</v>
      </c>
      <c r="K282" s="57">
        <f>IF(COUNTIF($A$2:A282, A282)=1, 1, 0)</f>
        <v>1</v>
      </c>
    </row>
    <row r="283" spans="1:11" ht="15.5" x14ac:dyDescent="0.35">
      <c r="A283" s="6" t="s">
        <v>299</v>
      </c>
      <c r="B283" s="13">
        <v>45337</v>
      </c>
      <c r="C283" s="30">
        <v>0.38680555555555557</v>
      </c>
      <c r="D283" s="9" t="s">
        <v>747</v>
      </c>
      <c r="E283" s="13" t="str">
        <f>TEXT(Orders[[#This Row],[Column1]],"hh:mm")&amp;" "&amp;Orders[[#This Row],[Column2]]</f>
        <v>09:17 AM</v>
      </c>
      <c r="F283" s="6" t="s">
        <v>50</v>
      </c>
      <c r="G283" s="6">
        <v>1</v>
      </c>
      <c r="H283" s="6" t="s">
        <v>300</v>
      </c>
      <c r="I283" s="15" t="s">
        <v>12</v>
      </c>
      <c r="J283" s="43">
        <f>VLOOKUP(Orders[[#This Row],[item_id]], Items[], 6, 0)</f>
        <v>4.7</v>
      </c>
      <c r="K283" s="57">
        <f>IF(COUNTIF($A$2:A283, A283)=1, 1, 0)</f>
        <v>1</v>
      </c>
    </row>
    <row r="284" spans="1:11" ht="15.5" x14ac:dyDescent="0.35">
      <c r="A284" s="6" t="s">
        <v>301</v>
      </c>
      <c r="B284" s="13">
        <v>45337</v>
      </c>
      <c r="C284" s="30">
        <v>0.39166666666666666</v>
      </c>
      <c r="D284" s="9" t="s">
        <v>747</v>
      </c>
      <c r="E284" s="13" t="str">
        <f>TEXT(Orders[[#This Row],[Column1]],"hh:mm")&amp;" "&amp;Orders[[#This Row],[Column2]]</f>
        <v>09:24 AM</v>
      </c>
      <c r="F284" s="6" t="s">
        <v>86</v>
      </c>
      <c r="G284" s="6">
        <v>1</v>
      </c>
      <c r="H284" s="6" t="s">
        <v>302</v>
      </c>
      <c r="I284" s="15" t="s">
        <v>8</v>
      </c>
      <c r="J284" s="43">
        <f>VLOOKUP(Orders[[#This Row],[item_id]], Items[], 6, 0)</f>
        <v>3.45</v>
      </c>
      <c r="K284" s="57">
        <f>IF(COUNTIF($A$2:A284, A284)=1, 1, 0)</f>
        <v>1</v>
      </c>
    </row>
    <row r="285" spans="1:11" ht="15.5" x14ac:dyDescent="0.35">
      <c r="A285" s="6" t="s">
        <v>301</v>
      </c>
      <c r="B285" s="13">
        <v>45337</v>
      </c>
      <c r="C285" s="30">
        <v>0.39166666666666666</v>
      </c>
      <c r="D285" s="9" t="s">
        <v>747</v>
      </c>
      <c r="E285" s="13" t="str">
        <f>TEXT(Orders[[#This Row],[Column1]],"hh:mm")&amp;" "&amp;Orders[[#This Row],[Column2]]</f>
        <v>09:24 AM</v>
      </c>
      <c r="F285" s="6" t="s">
        <v>34</v>
      </c>
      <c r="G285" s="6">
        <v>1</v>
      </c>
      <c r="H285" s="6" t="s">
        <v>302</v>
      </c>
      <c r="I285" s="15" t="s">
        <v>12</v>
      </c>
      <c r="J285" s="43">
        <f>VLOOKUP(Orders[[#This Row],[item_id]], Items[], 6, 0)</f>
        <v>5.6</v>
      </c>
      <c r="K285" s="57">
        <f>IF(COUNTIF($A$2:A285, A285)=1, 1, 0)</f>
        <v>0</v>
      </c>
    </row>
    <row r="286" spans="1:11" ht="15.5" x14ac:dyDescent="0.35">
      <c r="A286" s="6" t="s">
        <v>303</v>
      </c>
      <c r="B286" s="13">
        <v>45337</v>
      </c>
      <c r="C286" s="30">
        <v>0.39652777777777776</v>
      </c>
      <c r="D286" s="9" t="s">
        <v>747</v>
      </c>
      <c r="E286" s="13" t="str">
        <f>TEXT(Orders[[#This Row],[Column1]],"hh:mm")&amp;" "&amp;Orders[[#This Row],[Column2]]</f>
        <v>09:31 AM</v>
      </c>
      <c r="F286" s="6" t="s">
        <v>34</v>
      </c>
      <c r="G286" s="6">
        <v>1</v>
      </c>
      <c r="H286" s="6" t="s">
        <v>304</v>
      </c>
      <c r="I286" s="15" t="s">
        <v>12</v>
      </c>
      <c r="J286" s="43">
        <f>VLOOKUP(Orders[[#This Row],[item_id]], Items[], 6, 0)</f>
        <v>5.6</v>
      </c>
      <c r="K286" s="57">
        <f>IF(COUNTIF($A$2:A286, A286)=1, 1, 0)</f>
        <v>1</v>
      </c>
    </row>
    <row r="287" spans="1:11" ht="15.5" x14ac:dyDescent="0.35">
      <c r="A287" s="6" t="s">
        <v>305</v>
      </c>
      <c r="B287" s="13">
        <v>45337</v>
      </c>
      <c r="C287" s="30">
        <v>0.40138888888888891</v>
      </c>
      <c r="D287" s="9" t="s">
        <v>747</v>
      </c>
      <c r="E287" s="13" t="str">
        <f>TEXT(Orders[[#This Row],[Column1]],"hh:mm")&amp;" "&amp;Orders[[#This Row],[Column2]]</f>
        <v>09:38 AM</v>
      </c>
      <c r="F287" s="6" t="s">
        <v>6</v>
      </c>
      <c r="G287" s="6">
        <v>1</v>
      </c>
      <c r="H287" s="6" t="s">
        <v>306</v>
      </c>
      <c r="I287" s="15" t="s">
        <v>8</v>
      </c>
      <c r="J287" s="43">
        <f>VLOOKUP(Orders[[#This Row],[item_id]], Items[], 6, 0)</f>
        <v>2.15</v>
      </c>
      <c r="K287" s="57">
        <f>IF(COUNTIF($A$2:A287, A287)=1, 1, 0)</f>
        <v>1</v>
      </c>
    </row>
    <row r="288" spans="1:11" ht="15.5" x14ac:dyDescent="0.35">
      <c r="A288" s="6" t="s">
        <v>307</v>
      </c>
      <c r="B288" s="13">
        <v>45337</v>
      </c>
      <c r="C288" s="30">
        <v>0.40833333333333333</v>
      </c>
      <c r="D288" s="9" t="s">
        <v>747</v>
      </c>
      <c r="E288" s="13" t="str">
        <f>TEXT(Orders[[#This Row],[Column1]],"hh:mm")&amp;" "&amp;Orders[[#This Row],[Column2]]</f>
        <v>09:48 AM</v>
      </c>
      <c r="F288" s="6" t="s">
        <v>50</v>
      </c>
      <c r="G288" s="6">
        <v>1</v>
      </c>
      <c r="H288" s="6" t="s">
        <v>308</v>
      </c>
      <c r="I288" s="15" t="s">
        <v>12</v>
      </c>
      <c r="J288" s="43">
        <f>VLOOKUP(Orders[[#This Row],[item_id]], Items[], 6, 0)</f>
        <v>4.7</v>
      </c>
      <c r="K288" s="57">
        <f>IF(COUNTIF($A$2:A288, A288)=1, 1, 0)</f>
        <v>1</v>
      </c>
    </row>
    <row r="289" spans="1:11" ht="15.5" x14ac:dyDescent="0.35">
      <c r="A289" s="6" t="s">
        <v>309</v>
      </c>
      <c r="B289" s="13">
        <v>45337</v>
      </c>
      <c r="C289" s="30">
        <v>0.41944444444444445</v>
      </c>
      <c r="D289" s="9" t="s">
        <v>747</v>
      </c>
      <c r="E289" s="13" t="str">
        <f>TEXT(Orders[[#This Row],[Column1]],"hh:mm")&amp;" "&amp;Orders[[#This Row],[Column2]]</f>
        <v>10:04 AM</v>
      </c>
      <c r="F289" s="6" t="s">
        <v>48</v>
      </c>
      <c r="G289" s="6">
        <v>1</v>
      </c>
      <c r="H289" s="6" t="s">
        <v>268</v>
      </c>
      <c r="I289" s="15" t="s">
        <v>8</v>
      </c>
      <c r="J289" s="43">
        <f>VLOOKUP(Orders[[#This Row],[item_id]], Items[], 6, 0)</f>
        <v>3.35</v>
      </c>
      <c r="K289" s="57">
        <f>IF(COUNTIF($A$2:A289, A289)=1, 1, 0)</f>
        <v>1</v>
      </c>
    </row>
    <row r="290" spans="1:11" ht="15.5" x14ac:dyDescent="0.35">
      <c r="A290" s="6" t="s">
        <v>310</v>
      </c>
      <c r="B290" s="13">
        <v>45337</v>
      </c>
      <c r="C290" s="30">
        <v>0.43055555555555558</v>
      </c>
      <c r="D290" s="9" t="s">
        <v>747</v>
      </c>
      <c r="E290" s="13" t="str">
        <f>TEXT(Orders[[#This Row],[Column1]],"hh:mm")&amp;" "&amp;Orders[[#This Row],[Column2]]</f>
        <v>10:20 AM</v>
      </c>
      <c r="F290" s="6" t="s">
        <v>54</v>
      </c>
      <c r="G290" s="6">
        <v>1</v>
      </c>
      <c r="H290" s="6" t="s">
        <v>47</v>
      </c>
      <c r="I290" s="15" t="s">
        <v>12</v>
      </c>
      <c r="J290" s="43">
        <f>VLOOKUP(Orders[[#This Row],[item_id]], Items[], 6, 0)</f>
        <v>3.75</v>
      </c>
      <c r="K290" s="57">
        <f>IF(COUNTIF($A$2:A290, A290)=1, 1, 0)</f>
        <v>1</v>
      </c>
    </row>
    <row r="291" spans="1:11" ht="15.5" x14ac:dyDescent="0.35">
      <c r="A291" s="6" t="s">
        <v>311</v>
      </c>
      <c r="B291" s="13">
        <v>45337</v>
      </c>
      <c r="C291" s="30">
        <v>0.44166666666666665</v>
      </c>
      <c r="D291" s="9" t="s">
        <v>747</v>
      </c>
      <c r="E291" s="13" t="str">
        <f>TEXT(Orders[[#This Row],[Column1]],"hh:mm")&amp;" "&amp;Orders[[#This Row],[Column2]]</f>
        <v>10:36 AM</v>
      </c>
      <c r="F291" s="6" t="s">
        <v>19</v>
      </c>
      <c r="G291" s="6">
        <v>1</v>
      </c>
      <c r="H291" s="6" t="s">
        <v>312</v>
      </c>
      <c r="I291" s="15" t="s">
        <v>8</v>
      </c>
      <c r="J291" s="43">
        <f>VLOOKUP(Orders[[#This Row],[item_id]], Items[], 6, 0)</f>
        <v>5.5</v>
      </c>
      <c r="K291" s="57">
        <f>IF(COUNTIF($A$2:A291, A291)=1, 1, 0)</f>
        <v>1</v>
      </c>
    </row>
    <row r="292" spans="1:11" ht="15.5" x14ac:dyDescent="0.35">
      <c r="A292" s="6" t="s">
        <v>313</v>
      </c>
      <c r="B292" s="13">
        <v>45337</v>
      </c>
      <c r="C292" s="30">
        <v>0.45277777777777778</v>
      </c>
      <c r="D292" s="9" t="s">
        <v>747</v>
      </c>
      <c r="E292" s="13" t="str">
        <f>TEXT(Orders[[#This Row],[Column1]],"hh:mm")&amp;" "&amp;Orders[[#This Row],[Column2]]</f>
        <v>10:52 AM</v>
      </c>
      <c r="F292" s="6" t="s">
        <v>46</v>
      </c>
      <c r="G292" s="6">
        <v>1</v>
      </c>
      <c r="H292" s="6" t="s">
        <v>314</v>
      </c>
      <c r="I292" s="15" t="s">
        <v>12</v>
      </c>
      <c r="J292" s="43">
        <f>VLOOKUP(Orders[[#This Row],[item_id]], Items[], 6, 0)</f>
        <v>4</v>
      </c>
      <c r="K292" s="57">
        <f>IF(COUNTIF($A$2:A292, A292)=1, 1, 0)</f>
        <v>1</v>
      </c>
    </row>
    <row r="293" spans="1:11" ht="15.5" x14ac:dyDescent="0.35">
      <c r="A293" s="6" t="s">
        <v>315</v>
      </c>
      <c r="B293" s="13">
        <v>45337</v>
      </c>
      <c r="C293" s="30">
        <v>0.46388888888888891</v>
      </c>
      <c r="D293" s="9" t="s">
        <v>747</v>
      </c>
      <c r="E293" s="13" t="str">
        <f>TEXT(Orders[[#This Row],[Column1]],"hh:mm")&amp;" "&amp;Orders[[#This Row],[Column2]]</f>
        <v>11:08 AM</v>
      </c>
      <c r="F293" s="6" t="s">
        <v>32</v>
      </c>
      <c r="G293" s="6">
        <v>1</v>
      </c>
      <c r="H293" s="6" t="s">
        <v>316</v>
      </c>
      <c r="I293" s="15" t="s">
        <v>8</v>
      </c>
      <c r="J293" s="43">
        <f>VLOOKUP(Orders[[#This Row],[item_id]], Items[], 6, 0)</f>
        <v>4.5999999999999996</v>
      </c>
      <c r="K293" s="57">
        <f>IF(COUNTIF($A$2:A293, A293)=1, 1, 0)</f>
        <v>1</v>
      </c>
    </row>
    <row r="294" spans="1:11" ht="15.5" x14ac:dyDescent="0.35">
      <c r="A294" s="6" t="s">
        <v>315</v>
      </c>
      <c r="B294" s="13">
        <v>45337</v>
      </c>
      <c r="C294" s="30">
        <v>0.46388888888888891</v>
      </c>
      <c r="D294" s="9" t="s">
        <v>747</v>
      </c>
      <c r="E294" s="13" t="str">
        <f>TEXT(Orders[[#This Row],[Column1]],"hh:mm")&amp;" "&amp;Orders[[#This Row],[Column2]]</f>
        <v>11:08 AM</v>
      </c>
      <c r="F294" s="6" t="s">
        <v>52</v>
      </c>
      <c r="G294" s="6">
        <v>1</v>
      </c>
      <c r="H294" s="6" t="s">
        <v>316</v>
      </c>
      <c r="I294" s="15" t="s">
        <v>12</v>
      </c>
      <c r="J294" s="43">
        <f>VLOOKUP(Orders[[#This Row],[item_id]], Items[], 6, 0)</f>
        <v>3.75</v>
      </c>
      <c r="K294" s="57">
        <f>IF(COUNTIF($A$2:A294, A294)=1, 1, 0)</f>
        <v>0</v>
      </c>
    </row>
    <row r="295" spans="1:11" ht="15.5" x14ac:dyDescent="0.35">
      <c r="A295" s="6" t="s">
        <v>317</v>
      </c>
      <c r="B295" s="13">
        <v>45337</v>
      </c>
      <c r="C295" s="30">
        <v>0.47499999999999998</v>
      </c>
      <c r="D295" s="9" t="s">
        <v>747</v>
      </c>
      <c r="E295" s="13" t="str">
        <f>TEXT(Orders[[#This Row],[Column1]],"hh:mm")&amp;" "&amp;Orders[[#This Row],[Column2]]</f>
        <v>11:24 AM</v>
      </c>
      <c r="F295" s="6" t="s">
        <v>30</v>
      </c>
      <c r="G295" s="6">
        <v>1</v>
      </c>
      <c r="H295" s="6" t="s">
        <v>318</v>
      </c>
      <c r="I295" s="15" t="s">
        <v>12</v>
      </c>
      <c r="J295" s="43">
        <f>VLOOKUP(Orders[[#This Row],[item_id]], Items[], 6, 0)</f>
        <v>4.2</v>
      </c>
      <c r="K295" s="57">
        <f>IF(COUNTIF($A$2:A295, A295)=1, 1, 0)</f>
        <v>1</v>
      </c>
    </row>
    <row r="296" spans="1:11" ht="15.5" x14ac:dyDescent="0.35">
      <c r="A296" s="6" t="s">
        <v>319</v>
      </c>
      <c r="B296" s="13">
        <v>45337</v>
      </c>
      <c r="C296" s="30">
        <v>0.4861111111111111</v>
      </c>
      <c r="D296" s="9" t="s">
        <v>747</v>
      </c>
      <c r="E296" s="13" t="str">
        <f>TEXT(Orders[[#This Row],[Column1]],"hh:mm")&amp;" "&amp;Orders[[#This Row],[Column2]]</f>
        <v>11:40 AM</v>
      </c>
      <c r="F296" s="6" t="s">
        <v>24</v>
      </c>
      <c r="G296" s="6">
        <v>1</v>
      </c>
      <c r="H296" s="6" t="s">
        <v>320</v>
      </c>
      <c r="I296" s="15" t="s">
        <v>8</v>
      </c>
      <c r="J296" s="43">
        <f>VLOOKUP(Orders[[#This Row],[item_id]], Items[], 6, 0)</f>
        <v>3.75</v>
      </c>
      <c r="K296" s="57">
        <f>IF(COUNTIF($A$2:A296, A296)=1, 1, 0)</f>
        <v>1</v>
      </c>
    </row>
    <row r="297" spans="1:11" ht="15.5" x14ac:dyDescent="0.35">
      <c r="A297" s="6" t="s">
        <v>321</v>
      </c>
      <c r="B297" s="13">
        <v>45337</v>
      </c>
      <c r="C297" s="30">
        <v>0.49722222222222223</v>
      </c>
      <c r="D297" s="9" t="s">
        <v>747</v>
      </c>
      <c r="E297" s="13" t="str">
        <f>TEXT(Orders[[#This Row],[Column1]],"hh:mm")&amp;" "&amp;Orders[[#This Row],[Column2]]</f>
        <v>11:56 AM</v>
      </c>
      <c r="F297" s="6" t="s">
        <v>22</v>
      </c>
      <c r="G297" s="6">
        <v>1</v>
      </c>
      <c r="H297" s="6" t="s">
        <v>280</v>
      </c>
      <c r="I297" s="15" t="s">
        <v>12</v>
      </c>
      <c r="J297" s="43">
        <f>VLOOKUP(Orders[[#This Row],[item_id]], Items[], 6, 0)</f>
        <v>3.45</v>
      </c>
      <c r="K297" s="57">
        <f>IF(COUNTIF($A$2:A297, A297)=1, 1, 0)</f>
        <v>1</v>
      </c>
    </row>
    <row r="298" spans="1:11" ht="15.5" x14ac:dyDescent="0.35">
      <c r="A298" s="6" t="s">
        <v>322</v>
      </c>
      <c r="B298" s="13">
        <v>45337</v>
      </c>
      <c r="C298" s="30">
        <v>0.50416666666666665</v>
      </c>
      <c r="D298" s="9" t="s">
        <v>748</v>
      </c>
      <c r="E298" s="13" t="str">
        <f>TEXT(Orders[[#This Row],[Column1]],"hh:mm")&amp;" "&amp;Orders[[#This Row],[Column2]]</f>
        <v>12:06 PM</v>
      </c>
      <c r="F298" s="6" t="s">
        <v>43</v>
      </c>
      <c r="G298" s="6">
        <v>1</v>
      </c>
      <c r="H298" s="6" t="s">
        <v>323</v>
      </c>
      <c r="I298" s="15" t="s">
        <v>8</v>
      </c>
      <c r="J298" s="43">
        <f>VLOOKUP(Orders[[#This Row],[item_id]], Items[], 6, 0)</f>
        <v>4.5999999999999996</v>
      </c>
      <c r="K298" s="57">
        <f>IF(COUNTIF($A$2:A298, A298)=1, 1, 0)</f>
        <v>1</v>
      </c>
    </row>
    <row r="299" spans="1:11" ht="15.5" x14ac:dyDescent="0.35">
      <c r="A299" s="6" t="s">
        <v>324</v>
      </c>
      <c r="B299" s="13">
        <v>45337</v>
      </c>
      <c r="C299" s="30">
        <v>0.5083333333333333</v>
      </c>
      <c r="D299" s="9" t="s">
        <v>748</v>
      </c>
      <c r="E299" s="13" t="str">
        <f>TEXT(Orders[[#This Row],[Column1]],"hh:mm")&amp;" "&amp;Orders[[#This Row],[Column2]]</f>
        <v>12:12 PM</v>
      </c>
      <c r="F299" s="6" t="s">
        <v>16</v>
      </c>
      <c r="G299" s="6">
        <v>1</v>
      </c>
      <c r="H299" s="6" t="s">
        <v>325</v>
      </c>
      <c r="I299" s="15" t="s">
        <v>12</v>
      </c>
      <c r="J299" s="43">
        <f>VLOOKUP(Orders[[#This Row],[item_id]], Items[], 6, 0)</f>
        <v>3.25</v>
      </c>
      <c r="K299" s="57">
        <f>IF(COUNTIF($A$2:A299, A299)=1, 1, 0)</f>
        <v>1</v>
      </c>
    </row>
    <row r="300" spans="1:11" ht="15.5" x14ac:dyDescent="0.35">
      <c r="A300" s="6" t="s">
        <v>324</v>
      </c>
      <c r="B300" s="13">
        <v>45337</v>
      </c>
      <c r="C300" s="30">
        <v>0.5083333333333333</v>
      </c>
      <c r="D300" s="9" t="s">
        <v>748</v>
      </c>
      <c r="E300" s="13" t="str">
        <f>TEXT(Orders[[#This Row],[Column1]],"hh:mm")&amp;" "&amp;Orders[[#This Row],[Column2]]</f>
        <v>12:12 PM</v>
      </c>
      <c r="F300" s="6" t="s">
        <v>34</v>
      </c>
      <c r="G300" s="6">
        <v>1</v>
      </c>
      <c r="H300" s="6" t="s">
        <v>325</v>
      </c>
      <c r="I300" s="15" t="s">
        <v>12</v>
      </c>
      <c r="J300" s="43">
        <f>VLOOKUP(Orders[[#This Row],[item_id]], Items[], 6, 0)</f>
        <v>5.6</v>
      </c>
      <c r="K300" s="57">
        <f>IF(COUNTIF($A$2:A300, A300)=1, 1, 0)</f>
        <v>0</v>
      </c>
    </row>
    <row r="301" spans="1:11" ht="15.5" x14ac:dyDescent="0.35">
      <c r="A301" s="6" t="s">
        <v>326</v>
      </c>
      <c r="B301" s="13">
        <v>45337</v>
      </c>
      <c r="C301" s="30">
        <v>0.51249999999999996</v>
      </c>
      <c r="D301" s="9" t="s">
        <v>748</v>
      </c>
      <c r="E301" s="13" t="str">
        <f>TEXT(Orders[[#This Row],[Column1]],"hh:mm")&amp;" "&amp;Orders[[#This Row],[Column2]]</f>
        <v>12:18 PM</v>
      </c>
      <c r="F301" s="6" t="s">
        <v>57</v>
      </c>
      <c r="G301" s="6">
        <v>1</v>
      </c>
      <c r="H301" s="6" t="s">
        <v>327</v>
      </c>
      <c r="I301" s="15" t="s">
        <v>8</v>
      </c>
      <c r="J301" s="43">
        <f>VLOOKUP(Orders[[#This Row],[item_id]], Items[], 6, 0)</f>
        <v>3.75</v>
      </c>
      <c r="K301" s="57">
        <f>IF(COUNTIF($A$2:A301, A301)=1, 1, 0)</f>
        <v>1</v>
      </c>
    </row>
    <row r="302" spans="1:11" ht="15.5" x14ac:dyDescent="0.35">
      <c r="A302" s="6" t="s">
        <v>328</v>
      </c>
      <c r="B302" s="13">
        <v>45337</v>
      </c>
      <c r="C302" s="30">
        <v>0.51666666666666672</v>
      </c>
      <c r="D302" s="9" t="s">
        <v>748</v>
      </c>
      <c r="E302" s="13" t="str">
        <f>TEXT(Orders[[#This Row],[Column1]],"hh:mm")&amp;" "&amp;Orders[[#This Row],[Column2]]</f>
        <v>12:24 PM</v>
      </c>
      <c r="F302" s="6" t="s">
        <v>86</v>
      </c>
      <c r="G302" s="6">
        <v>1</v>
      </c>
      <c r="H302" s="6" t="s">
        <v>329</v>
      </c>
      <c r="I302" s="15" t="s">
        <v>12</v>
      </c>
      <c r="J302" s="43">
        <f>VLOOKUP(Orders[[#This Row],[item_id]], Items[], 6, 0)</f>
        <v>3.45</v>
      </c>
      <c r="K302" s="57">
        <f>IF(COUNTIF($A$2:A302, A302)=1, 1, 0)</f>
        <v>1</v>
      </c>
    </row>
    <row r="303" spans="1:11" ht="15.5" x14ac:dyDescent="0.35">
      <c r="A303" s="6" t="s">
        <v>330</v>
      </c>
      <c r="B303" s="13">
        <v>45337</v>
      </c>
      <c r="C303" s="30">
        <v>0.52083333333333337</v>
      </c>
      <c r="D303" s="9" t="s">
        <v>748</v>
      </c>
      <c r="E303" s="13" t="str">
        <f>TEXT(Orders[[#This Row],[Column1]],"hh:mm")&amp;" "&amp;Orders[[#This Row],[Column2]]</f>
        <v>12:30 PM</v>
      </c>
      <c r="F303" s="6" t="s">
        <v>120</v>
      </c>
      <c r="G303" s="6">
        <v>1</v>
      </c>
      <c r="H303" s="6" t="s">
        <v>331</v>
      </c>
      <c r="I303" s="15" t="s">
        <v>8</v>
      </c>
      <c r="J303" s="43">
        <f>VLOOKUP(Orders[[#This Row],[item_id]], Items[], 6, 0)</f>
        <v>4.5999999999999996</v>
      </c>
      <c r="K303" s="57">
        <f>IF(COUNTIF($A$2:A303, A303)=1, 1, 0)</f>
        <v>1</v>
      </c>
    </row>
    <row r="304" spans="1:11" ht="15.5" x14ac:dyDescent="0.35">
      <c r="A304" s="6" t="s">
        <v>332</v>
      </c>
      <c r="B304" s="13">
        <v>45337</v>
      </c>
      <c r="C304" s="30">
        <v>0.52500000000000002</v>
      </c>
      <c r="D304" s="9" t="s">
        <v>748</v>
      </c>
      <c r="E304" s="13" t="str">
        <f>TEXT(Orders[[#This Row],[Column1]],"hh:mm")&amp;" "&amp;Orders[[#This Row],[Column2]]</f>
        <v>12:36 PM</v>
      </c>
      <c r="F304" s="6" t="s">
        <v>34</v>
      </c>
      <c r="G304" s="6">
        <v>1</v>
      </c>
      <c r="H304" s="6" t="s">
        <v>333</v>
      </c>
      <c r="I304" s="15" t="s">
        <v>12</v>
      </c>
      <c r="J304" s="43">
        <f>VLOOKUP(Orders[[#This Row],[item_id]], Items[], 6, 0)</f>
        <v>5.6</v>
      </c>
      <c r="K304" s="57">
        <f>IF(COUNTIF($A$2:A304, A304)=1, 1, 0)</f>
        <v>1</v>
      </c>
    </row>
    <row r="305" spans="1:11" ht="15.5" x14ac:dyDescent="0.35">
      <c r="A305" s="6" t="s">
        <v>334</v>
      </c>
      <c r="B305" s="13">
        <v>45337</v>
      </c>
      <c r="C305" s="30">
        <v>0.52916666666666667</v>
      </c>
      <c r="D305" s="9" t="s">
        <v>748</v>
      </c>
      <c r="E305" s="13" t="str">
        <f>TEXT(Orders[[#This Row],[Column1]],"hh:mm")&amp;" "&amp;Orders[[#This Row],[Column2]]</f>
        <v>12:42 PM</v>
      </c>
      <c r="F305" s="6" t="s">
        <v>26</v>
      </c>
      <c r="G305" s="6">
        <v>1</v>
      </c>
      <c r="H305" s="6" t="s">
        <v>335</v>
      </c>
      <c r="I305" s="15" t="s">
        <v>8</v>
      </c>
      <c r="J305" s="43">
        <f>VLOOKUP(Orders[[#This Row],[item_id]], Items[], 6, 0)</f>
        <v>3.15</v>
      </c>
      <c r="K305" s="57">
        <f>IF(COUNTIF($A$2:A305, A305)=1, 1, 0)</f>
        <v>1</v>
      </c>
    </row>
    <row r="306" spans="1:11" ht="15.5" x14ac:dyDescent="0.35">
      <c r="A306" s="6" t="s">
        <v>336</v>
      </c>
      <c r="B306" s="13">
        <v>45337</v>
      </c>
      <c r="C306" s="30">
        <v>0.53333333333333333</v>
      </c>
      <c r="D306" s="9" t="s">
        <v>748</v>
      </c>
      <c r="E306" s="13" t="str">
        <f>TEXT(Orders[[#This Row],[Column1]],"hh:mm")&amp;" "&amp;Orders[[#This Row],[Column2]]</f>
        <v>12:48 PM</v>
      </c>
      <c r="F306" s="6" t="s">
        <v>107</v>
      </c>
      <c r="G306" s="6">
        <v>1</v>
      </c>
      <c r="H306" s="6" t="s">
        <v>35</v>
      </c>
      <c r="I306" s="15" t="s">
        <v>12</v>
      </c>
      <c r="J306" s="43">
        <f>VLOOKUP(Orders[[#This Row],[item_id]], Items[], 6, 0)</f>
        <v>4.2</v>
      </c>
      <c r="K306" s="57">
        <f>IF(COUNTIF($A$2:A306, A306)=1, 1, 0)</f>
        <v>1</v>
      </c>
    </row>
    <row r="307" spans="1:11" ht="15.5" x14ac:dyDescent="0.35">
      <c r="A307" s="6" t="s">
        <v>337</v>
      </c>
      <c r="B307" s="13">
        <v>45337</v>
      </c>
      <c r="C307" s="30">
        <v>0.53749999999999998</v>
      </c>
      <c r="D307" s="9" t="s">
        <v>748</v>
      </c>
      <c r="E307" s="13" t="str">
        <f>TEXT(Orders[[#This Row],[Column1]],"hh:mm")&amp;" "&amp;Orders[[#This Row],[Column2]]</f>
        <v>12:54 PM</v>
      </c>
      <c r="F307" s="6" t="s">
        <v>28</v>
      </c>
      <c r="G307" s="6">
        <v>1</v>
      </c>
      <c r="H307" s="6" t="s">
        <v>27</v>
      </c>
      <c r="I307" s="15" t="s">
        <v>8</v>
      </c>
      <c r="J307" s="43">
        <f>VLOOKUP(Orders[[#This Row],[item_id]], Items[], 6, 0)</f>
        <v>3.55</v>
      </c>
      <c r="K307" s="57">
        <f>IF(COUNTIF($A$2:A307, A307)=1, 1, 0)</f>
        <v>1</v>
      </c>
    </row>
    <row r="308" spans="1:11" ht="15.5" x14ac:dyDescent="0.35">
      <c r="A308" s="6" t="s">
        <v>337</v>
      </c>
      <c r="B308" s="13">
        <v>45337</v>
      </c>
      <c r="C308" s="30">
        <v>0.53749999999999998</v>
      </c>
      <c r="D308" s="9" t="s">
        <v>748</v>
      </c>
      <c r="E308" s="13" t="str">
        <f>TEXT(Orders[[#This Row],[Column1]],"hh:mm")&amp;" "&amp;Orders[[#This Row],[Column2]]</f>
        <v>12:54 PM</v>
      </c>
      <c r="F308" s="6" t="s">
        <v>6</v>
      </c>
      <c r="G308" s="6">
        <v>1</v>
      </c>
      <c r="H308" s="6" t="s">
        <v>27</v>
      </c>
      <c r="I308" s="15" t="s">
        <v>12</v>
      </c>
      <c r="J308" s="43">
        <f>VLOOKUP(Orders[[#This Row],[item_id]], Items[], 6, 0)</f>
        <v>2.15</v>
      </c>
      <c r="K308" s="57">
        <f>IF(COUNTIF($A$2:A308, A308)=1, 1, 0)</f>
        <v>0</v>
      </c>
    </row>
    <row r="309" spans="1:11" ht="15.5" x14ac:dyDescent="0.35">
      <c r="A309" s="6" t="s">
        <v>338</v>
      </c>
      <c r="B309" s="13">
        <v>45337</v>
      </c>
      <c r="C309" s="30">
        <v>4.1666666666666664E-2</v>
      </c>
      <c r="D309" s="9" t="s">
        <v>748</v>
      </c>
      <c r="E309" s="13" t="str">
        <f>TEXT(Orders[[#This Row],[Column1]],"hh:mm")&amp;" "&amp;Orders[[#This Row],[Column2]]</f>
        <v>01:00 PM</v>
      </c>
      <c r="F309" s="6" t="s">
        <v>19</v>
      </c>
      <c r="G309" s="6">
        <v>1</v>
      </c>
      <c r="H309" s="6" t="s">
        <v>134</v>
      </c>
      <c r="I309" s="15" t="s">
        <v>12</v>
      </c>
      <c r="J309" s="43">
        <f>VLOOKUP(Orders[[#This Row],[item_id]], Items[], 6, 0)</f>
        <v>5.5</v>
      </c>
      <c r="K309" s="57">
        <f>IF(COUNTIF($A$2:A309, A309)=1, 1, 0)</f>
        <v>1</v>
      </c>
    </row>
    <row r="310" spans="1:11" ht="15.5" x14ac:dyDescent="0.35">
      <c r="A310" s="6" t="s">
        <v>339</v>
      </c>
      <c r="B310" s="13">
        <v>45337</v>
      </c>
      <c r="C310" s="30">
        <v>4.583333333333333E-2</v>
      </c>
      <c r="D310" s="9" t="s">
        <v>748</v>
      </c>
      <c r="E310" s="13" t="str">
        <f>TEXT(Orders[[#This Row],[Column1]],"hh:mm")&amp;" "&amp;Orders[[#This Row],[Column2]]</f>
        <v>01:06 PM</v>
      </c>
      <c r="F310" s="6" t="s">
        <v>36</v>
      </c>
      <c r="G310" s="6">
        <v>1</v>
      </c>
      <c r="H310" s="6" t="s">
        <v>300</v>
      </c>
      <c r="I310" s="15" t="s">
        <v>8</v>
      </c>
      <c r="J310" s="43">
        <f>VLOOKUP(Orders[[#This Row],[item_id]], Items[], 6, 0)</f>
        <v>4.5</v>
      </c>
      <c r="K310" s="57">
        <f>IF(COUNTIF($A$2:A310, A310)=1, 1, 0)</f>
        <v>1</v>
      </c>
    </row>
    <row r="311" spans="1:11" ht="15.5" x14ac:dyDescent="0.35">
      <c r="A311" s="6" t="s">
        <v>340</v>
      </c>
      <c r="B311" s="13">
        <v>45337</v>
      </c>
      <c r="C311" s="30">
        <v>0.05</v>
      </c>
      <c r="D311" s="9" t="s">
        <v>748</v>
      </c>
      <c r="E311" s="13" t="str">
        <f>TEXT(Orders[[#This Row],[Column1]],"hh:mm")&amp;" "&amp;Orders[[#This Row],[Column2]]</f>
        <v>01:12 PM</v>
      </c>
      <c r="F311" s="6" t="s">
        <v>65</v>
      </c>
      <c r="G311" s="6">
        <v>1</v>
      </c>
      <c r="H311" s="6" t="s">
        <v>302</v>
      </c>
      <c r="I311" s="15" t="s">
        <v>12</v>
      </c>
      <c r="J311" s="43">
        <f>VLOOKUP(Orders[[#This Row],[item_id]], Items[], 6, 0)</f>
        <v>4</v>
      </c>
      <c r="K311" s="57">
        <f>IF(COUNTIF($A$2:A311, A311)=1, 1, 0)</f>
        <v>1</v>
      </c>
    </row>
    <row r="312" spans="1:11" ht="15.5" x14ac:dyDescent="0.35">
      <c r="A312" s="6" t="s">
        <v>341</v>
      </c>
      <c r="B312" s="13">
        <v>45337</v>
      </c>
      <c r="C312" s="30">
        <v>5.4166666666666669E-2</v>
      </c>
      <c r="D312" s="9" t="s">
        <v>748</v>
      </c>
      <c r="E312" s="13" t="str">
        <f>TEXT(Orders[[#This Row],[Column1]],"hh:mm")&amp;" "&amp;Orders[[#This Row],[Column2]]</f>
        <v>01:18 PM</v>
      </c>
      <c r="F312" s="6" t="s">
        <v>40</v>
      </c>
      <c r="G312" s="6">
        <v>1</v>
      </c>
      <c r="H312" s="6" t="s">
        <v>304</v>
      </c>
      <c r="I312" s="15" t="s">
        <v>8</v>
      </c>
      <c r="J312" s="43">
        <f>VLOOKUP(Orders[[#This Row],[item_id]], Items[], 6, 0)</f>
        <v>3.45</v>
      </c>
      <c r="K312" s="57">
        <f>IF(COUNTIF($A$2:A312, A312)=1, 1, 0)</f>
        <v>1</v>
      </c>
    </row>
    <row r="313" spans="1:11" ht="15.5" x14ac:dyDescent="0.35">
      <c r="A313" s="6" t="s">
        <v>342</v>
      </c>
      <c r="B313" s="13">
        <v>45337</v>
      </c>
      <c r="C313" s="30">
        <v>5.8333333333333334E-2</v>
      </c>
      <c r="D313" s="9" t="s">
        <v>748</v>
      </c>
      <c r="E313" s="13" t="str">
        <f>TEXT(Orders[[#This Row],[Column1]],"hh:mm")&amp;" "&amp;Orders[[#This Row],[Column2]]</f>
        <v>01:24 PM</v>
      </c>
      <c r="F313" s="6" t="s">
        <v>10</v>
      </c>
      <c r="G313" s="6">
        <v>1</v>
      </c>
      <c r="H313" s="6" t="s">
        <v>306</v>
      </c>
      <c r="I313" s="15" t="s">
        <v>12</v>
      </c>
      <c r="J313" s="43">
        <f>VLOOKUP(Orders[[#This Row],[item_id]], Items[], 6, 0)</f>
        <v>4.5999999999999996</v>
      </c>
      <c r="K313" s="57">
        <f>IF(COUNTIF($A$2:A313, A313)=1, 1, 0)</f>
        <v>1</v>
      </c>
    </row>
    <row r="314" spans="1:11" ht="15.5" x14ac:dyDescent="0.35">
      <c r="A314" s="6" t="s">
        <v>343</v>
      </c>
      <c r="B314" s="13">
        <v>45337</v>
      </c>
      <c r="C314" s="30">
        <v>6.25E-2</v>
      </c>
      <c r="D314" s="9" t="s">
        <v>748</v>
      </c>
      <c r="E314" s="13" t="str">
        <f>TEXT(Orders[[#This Row],[Column1]],"hh:mm")&amp;" "&amp;Orders[[#This Row],[Column2]]</f>
        <v>01:30 PM</v>
      </c>
      <c r="F314" s="6" t="s">
        <v>22</v>
      </c>
      <c r="G314" s="6">
        <v>1</v>
      </c>
      <c r="H314" s="6" t="s">
        <v>344</v>
      </c>
      <c r="I314" s="15" t="s">
        <v>8</v>
      </c>
      <c r="J314" s="43">
        <f>VLOOKUP(Orders[[#This Row],[item_id]], Items[], 6, 0)</f>
        <v>3.45</v>
      </c>
      <c r="K314" s="57">
        <f>IF(COUNTIF($A$2:A314, A314)=1, 1, 0)</f>
        <v>1</v>
      </c>
    </row>
    <row r="315" spans="1:11" ht="15.5" x14ac:dyDescent="0.35">
      <c r="A315" s="6" t="s">
        <v>345</v>
      </c>
      <c r="B315" s="13">
        <v>45337</v>
      </c>
      <c r="C315" s="30">
        <v>6.6666666666666666E-2</v>
      </c>
      <c r="D315" s="9" t="s">
        <v>748</v>
      </c>
      <c r="E315" s="13" t="str">
        <f>TEXT(Orders[[#This Row],[Column1]],"hh:mm")&amp;" "&amp;Orders[[#This Row],[Column2]]</f>
        <v>01:36 PM</v>
      </c>
      <c r="F315" s="6" t="s">
        <v>46</v>
      </c>
      <c r="G315" s="6">
        <v>1</v>
      </c>
      <c r="H315" s="6" t="s">
        <v>346</v>
      </c>
      <c r="I315" s="15" t="s">
        <v>12</v>
      </c>
      <c r="J315" s="43">
        <f>VLOOKUP(Orders[[#This Row],[item_id]], Items[], 6, 0)</f>
        <v>4</v>
      </c>
      <c r="K315" s="57">
        <f>IF(COUNTIF($A$2:A315, A315)=1, 1, 0)</f>
        <v>1</v>
      </c>
    </row>
    <row r="316" spans="1:11" ht="15.5" x14ac:dyDescent="0.35">
      <c r="A316" s="6" t="s">
        <v>347</v>
      </c>
      <c r="B316" s="13">
        <v>45337</v>
      </c>
      <c r="C316" s="30">
        <v>7.0833333333333331E-2</v>
      </c>
      <c r="D316" s="9" t="s">
        <v>748</v>
      </c>
      <c r="E316" s="13" t="str">
        <f>TEXT(Orders[[#This Row],[Column1]],"hh:mm")&amp;" "&amp;Orders[[#This Row],[Column2]]</f>
        <v>01:42 PM</v>
      </c>
      <c r="F316" s="6" t="s">
        <v>32</v>
      </c>
      <c r="G316" s="6">
        <v>1</v>
      </c>
      <c r="H316" s="6" t="s">
        <v>348</v>
      </c>
      <c r="I316" s="15" t="s">
        <v>8</v>
      </c>
      <c r="J316" s="43">
        <f>VLOOKUP(Orders[[#This Row],[item_id]], Items[], 6, 0)</f>
        <v>4.5999999999999996</v>
      </c>
      <c r="K316" s="57">
        <f>IF(COUNTIF($A$2:A316, A316)=1, 1, 0)</f>
        <v>1</v>
      </c>
    </row>
    <row r="317" spans="1:11" ht="15.5" x14ac:dyDescent="0.35">
      <c r="A317" s="6" t="s">
        <v>349</v>
      </c>
      <c r="B317" s="13">
        <v>45337</v>
      </c>
      <c r="C317" s="30">
        <v>7.4999999999999997E-2</v>
      </c>
      <c r="D317" s="9" t="s">
        <v>748</v>
      </c>
      <c r="E317" s="13" t="str">
        <f>TEXT(Orders[[#This Row],[Column1]],"hh:mm")&amp;" "&amp;Orders[[#This Row],[Column2]]</f>
        <v>01:48 PM</v>
      </c>
      <c r="F317" s="6" t="s">
        <v>54</v>
      </c>
      <c r="G317" s="6">
        <v>1</v>
      </c>
      <c r="H317" s="6" t="s">
        <v>350</v>
      </c>
      <c r="I317" s="15" t="s">
        <v>12</v>
      </c>
      <c r="J317" s="43">
        <f>VLOOKUP(Orders[[#This Row],[item_id]], Items[], 6, 0)</f>
        <v>3.75</v>
      </c>
      <c r="K317" s="57">
        <f>IF(COUNTIF($A$2:A317, A317)=1, 1, 0)</f>
        <v>1</v>
      </c>
    </row>
    <row r="318" spans="1:11" ht="15.5" x14ac:dyDescent="0.35">
      <c r="A318" s="6" t="s">
        <v>351</v>
      </c>
      <c r="B318" s="13">
        <v>45337</v>
      </c>
      <c r="C318" s="30">
        <v>7.9166666666666663E-2</v>
      </c>
      <c r="D318" s="9" t="s">
        <v>748</v>
      </c>
      <c r="E318" s="13" t="str">
        <f>TEXT(Orders[[#This Row],[Column1]],"hh:mm")&amp;" "&amp;Orders[[#This Row],[Column2]]</f>
        <v>01:54 PM</v>
      </c>
      <c r="F318" s="6" t="s">
        <v>48</v>
      </c>
      <c r="G318" s="6">
        <v>1</v>
      </c>
      <c r="H318" s="6" t="s">
        <v>352</v>
      </c>
      <c r="I318" s="15" t="s">
        <v>8</v>
      </c>
      <c r="J318" s="43">
        <f>VLOOKUP(Orders[[#This Row],[item_id]], Items[], 6, 0)</f>
        <v>3.35</v>
      </c>
      <c r="K318" s="57">
        <f>IF(COUNTIF($A$2:A318, A318)=1, 1, 0)</f>
        <v>1</v>
      </c>
    </row>
    <row r="319" spans="1:11" ht="15.5" x14ac:dyDescent="0.35">
      <c r="A319" s="6" t="s">
        <v>353</v>
      </c>
      <c r="B319" s="13">
        <v>45337</v>
      </c>
      <c r="C319" s="30">
        <v>8.3333333333333329E-2</v>
      </c>
      <c r="D319" s="9" t="s">
        <v>748</v>
      </c>
      <c r="E319" s="13" t="str">
        <f>TEXT(Orders[[#This Row],[Column1]],"hh:mm")&amp;" "&amp;Orders[[#This Row],[Column2]]</f>
        <v>02:00 PM</v>
      </c>
      <c r="F319" s="6" t="s">
        <v>30</v>
      </c>
      <c r="G319" s="6">
        <v>1</v>
      </c>
      <c r="H319" s="6" t="s">
        <v>354</v>
      </c>
      <c r="I319" s="15" t="s">
        <v>12</v>
      </c>
      <c r="J319" s="43">
        <f>VLOOKUP(Orders[[#This Row],[item_id]], Items[], 6, 0)</f>
        <v>4.2</v>
      </c>
      <c r="K319" s="57">
        <f>IF(COUNTIF($A$2:A319, A319)=1, 1, 0)</f>
        <v>1</v>
      </c>
    </row>
    <row r="320" spans="1:11" ht="15.5" x14ac:dyDescent="0.35">
      <c r="A320" s="6" t="s">
        <v>355</v>
      </c>
      <c r="B320" s="13">
        <v>45337</v>
      </c>
      <c r="C320" s="30">
        <v>8.7499999999999994E-2</v>
      </c>
      <c r="D320" s="9" t="s">
        <v>748</v>
      </c>
      <c r="E320" s="13" t="str">
        <f>TEXT(Orders[[#This Row],[Column1]],"hh:mm")&amp;" "&amp;Orders[[#This Row],[Column2]]</f>
        <v>02:06 PM</v>
      </c>
      <c r="F320" s="6" t="s">
        <v>52</v>
      </c>
      <c r="G320" s="6">
        <v>1</v>
      </c>
      <c r="H320" s="6" t="s">
        <v>356</v>
      </c>
      <c r="I320" s="15" t="s">
        <v>8</v>
      </c>
      <c r="J320" s="43">
        <f>VLOOKUP(Orders[[#This Row],[item_id]], Items[], 6, 0)</f>
        <v>3.75</v>
      </c>
      <c r="K320" s="57">
        <f>IF(COUNTIF($A$2:A320, A320)=1, 1, 0)</f>
        <v>1</v>
      </c>
    </row>
    <row r="321" spans="1:11" ht="15.5" x14ac:dyDescent="0.35">
      <c r="A321" s="6" t="s">
        <v>357</v>
      </c>
      <c r="B321" s="13">
        <v>45337</v>
      </c>
      <c r="C321" s="30">
        <v>9.166666666666666E-2</v>
      </c>
      <c r="D321" s="9" t="s">
        <v>748</v>
      </c>
      <c r="E321" s="13" t="str">
        <f>TEXT(Orders[[#This Row],[Column1]],"hh:mm")&amp;" "&amp;Orders[[#This Row],[Column2]]</f>
        <v>02:12 PM</v>
      </c>
      <c r="F321" s="6" t="s">
        <v>50</v>
      </c>
      <c r="G321" s="6">
        <v>1</v>
      </c>
      <c r="H321" s="6" t="s">
        <v>358</v>
      </c>
      <c r="I321" s="15" t="s">
        <v>12</v>
      </c>
      <c r="J321" s="43">
        <f>VLOOKUP(Orders[[#This Row],[item_id]], Items[], 6, 0)</f>
        <v>4.7</v>
      </c>
      <c r="K321" s="57">
        <f>IF(COUNTIF($A$2:A321, A321)=1, 1, 0)</f>
        <v>1</v>
      </c>
    </row>
    <row r="322" spans="1:11" ht="15.5" x14ac:dyDescent="0.35">
      <c r="A322" s="6" t="s">
        <v>359</v>
      </c>
      <c r="B322" s="13">
        <v>45337</v>
      </c>
      <c r="C322" s="30">
        <v>9.583333333333334E-2</v>
      </c>
      <c r="D322" s="9" t="s">
        <v>748</v>
      </c>
      <c r="E322" s="13" t="str">
        <f>TEXT(Orders[[#This Row],[Column1]],"hh:mm")&amp;" "&amp;Orders[[#This Row],[Column2]]</f>
        <v>02:18 PM</v>
      </c>
      <c r="F322" s="6" t="s">
        <v>19</v>
      </c>
      <c r="G322" s="6">
        <v>1</v>
      </c>
      <c r="H322" s="6" t="s">
        <v>274</v>
      </c>
      <c r="I322" s="15" t="s">
        <v>8</v>
      </c>
      <c r="J322" s="43">
        <f>VLOOKUP(Orders[[#This Row],[item_id]], Items[], 6, 0)</f>
        <v>5.5</v>
      </c>
      <c r="K322" s="57">
        <f>IF(COUNTIF($A$2:A322, A322)=1, 1, 0)</f>
        <v>1</v>
      </c>
    </row>
    <row r="323" spans="1:11" ht="15.5" x14ac:dyDescent="0.35">
      <c r="A323" s="6" t="s">
        <v>360</v>
      </c>
      <c r="B323" s="13">
        <v>45337</v>
      </c>
      <c r="C323" s="30">
        <v>0.1</v>
      </c>
      <c r="D323" s="9" t="s">
        <v>748</v>
      </c>
      <c r="E323" s="13" t="str">
        <f>TEXT(Orders[[#This Row],[Column1]],"hh:mm")&amp;" "&amp;Orders[[#This Row],[Column2]]</f>
        <v>02:24 PM</v>
      </c>
      <c r="F323" s="6" t="s">
        <v>24</v>
      </c>
      <c r="G323" s="6">
        <v>1</v>
      </c>
      <c r="H323" s="6" t="s">
        <v>361</v>
      </c>
      <c r="I323" s="15" t="s">
        <v>12</v>
      </c>
      <c r="J323" s="43">
        <f>VLOOKUP(Orders[[#This Row],[item_id]], Items[], 6, 0)</f>
        <v>3.75</v>
      </c>
      <c r="K323" s="57">
        <f>IF(COUNTIF($A$2:A323, A323)=1, 1, 0)</f>
        <v>1</v>
      </c>
    </row>
    <row r="324" spans="1:11" ht="15.5" x14ac:dyDescent="0.35">
      <c r="A324" s="6" t="s">
        <v>362</v>
      </c>
      <c r="B324" s="13">
        <v>45337</v>
      </c>
      <c r="C324" s="30">
        <v>0.10833333333333334</v>
      </c>
      <c r="D324" s="9" t="s">
        <v>748</v>
      </c>
      <c r="E324" s="13" t="str">
        <f>TEXT(Orders[[#This Row],[Column1]],"hh:mm")&amp;" "&amp;Orders[[#This Row],[Column2]]</f>
        <v>02:36 PM</v>
      </c>
      <c r="F324" s="6" t="s">
        <v>6</v>
      </c>
      <c r="G324" s="6">
        <v>1</v>
      </c>
      <c r="H324" s="6" t="s">
        <v>363</v>
      </c>
      <c r="I324" s="15" t="s">
        <v>12</v>
      </c>
      <c r="J324" s="43">
        <f>VLOOKUP(Orders[[#This Row],[item_id]], Items[], 6, 0)</f>
        <v>2.15</v>
      </c>
      <c r="K324" s="57">
        <f>IF(COUNTIF($A$2:A324, A324)=1, 1, 0)</f>
        <v>1</v>
      </c>
    </row>
    <row r="325" spans="1:11" ht="15.5" x14ac:dyDescent="0.35">
      <c r="A325" s="6" t="s">
        <v>364</v>
      </c>
      <c r="B325" s="13">
        <v>45337</v>
      </c>
      <c r="C325" s="30">
        <v>0.11944444444444445</v>
      </c>
      <c r="D325" s="9" t="s">
        <v>748</v>
      </c>
      <c r="E325" s="13" t="str">
        <f>TEXT(Orders[[#This Row],[Column1]],"hh:mm")&amp;" "&amp;Orders[[#This Row],[Column2]]</f>
        <v>02:52 PM</v>
      </c>
      <c r="F325" s="6" t="s">
        <v>57</v>
      </c>
      <c r="G325" s="6">
        <v>1</v>
      </c>
      <c r="H325" s="6" t="s">
        <v>323</v>
      </c>
      <c r="I325" s="15" t="s">
        <v>8</v>
      </c>
      <c r="J325" s="43">
        <f>VLOOKUP(Orders[[#This Row],[item_id]], Items[], 6, 0)</f>
        <v>3.75</v>
      </c>
      <c r="K325" s="57">
        <f>IF(COUNTIF($A$2:A325, A325)=1, 1, 0)</f>
        <v>1</v>
      </c>
    </row>
    <row r="326" spans="1:11" ht="15.5" x14ac:dyDescent="0.35">
      <c r="A326" s="6" t="s">
        <v>365</v>
      </c>
      <c r="B326" s="13">
        <v>45337</v>
      </c>
      <c r="C326" s="30">
        <v>0.13055555555555556</v>
      </c>
      <c r="D326" s="9" t="s">
        <v>748</v>
      </c>
      <c r="E326" s="13" t="str">
        <f>TEXT(Orders[[#This Row],[Column1]],"hh:mm")&amp;" "&amp;Orders[[#This Row],[Column2]]</f>
        <v>03:08 PM</v>
      </c>
      <c r="F326" s="6" t="s">
        <v>65</v>
      </c>
      <c r="G326" s="6">
        <v>1</v>
      </c>
      <c r="H326" s="6" t="s">
        <v>366</v>
      </c>
      <c r="I326" s="15" t="s">
        <v>12</v>
      </c>
      <c r="J326" s="43">
        <f>VLOOKUP(Orders[[#This Row],[item_id]], Items[], 6, 0)</f>
        <v>4</v>
      </c>
      <c r="K326" s="57">
        <f>IF(COUNTIF($A$2:A326, A326)=1, 1, 0)</f>
        <v>1</v>
      </c>
    </row>
    <row r="327" spans="1:11" ht="15.5" x14ac:dyDescent="0.35">
      <c r="A327" s="6" t="s">
        <v>367</v>
      </c>
      <c r="B327" s="13">
        <v>45337</v>
      </c>
      <c r="C327" s="30">
        <v>0.14166666666666666</v>
      </c>
      <c r="D327" s="9" t="s">
        <v>748</v>
      </c>
      <c r="E327" s="13" t="str">
        <f>TEXT(Orders[[#This Row],[Column1]],"hh:mm")&amp;" "&amp;Orders[[#This Row],[Column2]]</f>
        <v>03:24 PM</v>
      </c>
      <c r="F327" s="6" t="s">
        <v>36</v>
      </c>
      <c r="G327" s="6">
        <v>1</v>
      </c>
      <c r="H327" s="6" t="s">
        <v>368</v>
      </c>
      <c r="I327" s="15" t="s">
        <v>8</v>
      </c>
      <c r="J327" s="43">
        <f>VLOOKUP(Orders[[#This Row],[item_id]], Items[], 6, 0)</f>
        <v>4.5</v>
      </c>
      <c r="K327" s="57">
        <f>IF(COUNTIF($A$2:A327, A327)=1, 1, 0)</f>
        <v>1</v>
      </c>
    </row>
    <row r="328" spans="1:11" ht="15.5" x14ac:dyDescent="0.35">
      <c r="A328" s="6" t="s">
        <v>369</v>
      </c>
      <c r="B328" s="13">
        <v>45337</v>
      </c>
      <c r="C328" s="30">
        <v>0.15277777777777779</v>
      </c>
      <c r="D328" s="9" t="s">
        <v>748</v>
      </c>
      <c r="E328" s="13" t="str">
        <f>TEXT(Orders[[#This Row],[Column1]],"hh:mm")&amp;" "&amp;Orders[[#This Row],[Column2]]</f>
        <v>03:40 PM</v>
      </c>
      <c r="F328" s="6" t="s">
        <v>19</v>
      </c>
      <c r="G328" s="6">
        <v>1</v>
      </c>
      <c r="H328" s="6" t="s">
        <v>329</v>
      </c>
      <c r="I328" s="15" t="s">
        <v>12</v>
      </c>
      <c r="J328" s="43">
        <f>VLOOKUP(Orders[[#This Row],[item_id]], Items[], 6, 0)</f>
        <v>5.5</v>
      </c>
      <c r="K328" s="57">
        <f>IF(COUNTIF($A$2:A328, A328)=1, 1, 0)</f>
        <v>1</v>
      </c>
    </row>
    <row r="329" spans="1:11" ht="15.5" x14ac:dyDescent="0.35">
      <c r="A329" s="6" t="s">
        <v>370</v>
      </c>
      <c r="B329" s="13">
        <v>45337</v>
      </c>
      <c r="C329" s="30">
        <v>0.16388888888888889</v>
      </c>
      <c r="D329" s="9" t="s">
        <v>748</v>
      </c>
      <c r="E329" s="13" t="str">
        <f>TEXT(Orders[[#This Row],[Column1]],"hh:mm")&amp;" "&amp;Orders[[#This Row],[Column2]]</f>
        <v>03:56 PM</v>
      </c>
      <c r="F329" s="6" t="s">
        <v>26</v>
      </c>
      <c r="G329" s="6">
        <v>1</v>
      </c>
      <c r="H329" s="6" t="s">
        <v>371</v>
      </c>
      <c r="I329" s="15" t="s">
        <v>8</v>
      </c>
      <c r="J329" s="43">
        <f>VLOOKUP(Orders[[#This Row],[item_id]], Items[], 6, 0)</f>
        <v>3.15</v>
      </c>
      <c r="K329" s="57">
        <f>IF(COUNTIF($A$2:A329, A329)=1, 1, 0)</f>
        <v>1</v>
      </c>
    </row>
    <row r="330" spans="1:11" ht="15.5" x14ac:dyDescent="0.35">
      <c r="A330" s="6" t="s">
        <v>372</v>
      </c>
      <c r="B330" s="13">
        <v>45337</v>
      </c>
      <c r="C330" s="30">
        <v>0.17499999999999999</v>
      </c>
      <c r="D330" s="9" t="s">
        <v>748</v>
      </c>
      <c r="E330" s="13" t="str">
        <f>TEXT(Orders[[#This Row],[Column1]],"hh:mm")&amp;" "&amp;Orders[[#This Row],[Column2]]</f>
        <v>04:12 PM</v>
      </c>
      <c r="F330" s="6" t="s">
        <v>28</v>
      </c>
      <c r="G330" s="6">
        <v>1</v>
      </c>
      <c r="H330" s="6" t="s">
        <v>373</v>
      </c>
      <c r="I330" s="15" t="s">
        <v>12</v>
      </c>
      <c r="J330" s="43">
        <f>VLOOKUP(Orders[[#This Row],[item_id]], Items[], 6, 0)</f>
        <v>3.55</v>
      </c>
      <c r="K330" s="57">
        <f>IF(COUNTIF($A$2:A330, A330)=1, 1, 0)</f>
        <v>1</v>
      </c>
    </row>
    <row r="331" spans="1:11" ht="15.5" x14ac:dyDescent="0.35">
      <c r="A331" s="6" t="s">
        <v>374</v>
      </c>
      <c r="B331" s="13">
        <v>45337</v>
      </c>
      <c r="C331" s="30">
        <v>0.18611111111111112</v>
      </c>
      <c r="D331" s="9" t="s">
        <v>748</v>
      </c>
      <c r="E331" s="13" t="str">
        <f>TEXT(Orders[[#This Row],[Column1]],"hh:mm")&amp;" "&amp;Orders[[#This Row],[Column2]]</f>
        <v>04:28 PM</v>
      </c>
      <c r="F331" s="6" t="s">
        <v>10</v>
      </c>
      <c r="G331" s="6">
        <v>1</v>
      </c>
      <c r="H331" s="6" t="s">
        <v>375</v>
      </c>
      <c r="I331" s="15" t="s">
        <v>8</v>
      </c>
      <c r="J331" s="43">
        <f>VLOOKUP(Orders[[#This Row],[item_id]], Items[], 6, 0)</f>
        <v>4.5999999999999996</v>
      </c>
      <c r="K331" s="57">
        <f>IF(COUNTIF($A$2:A331, A331)=1, 1, 0)</f>
        <v>1</v>
      </c>
    </row>
    <row r="332" spans="1:11" ht="15.5" x14ac:dyDescent="0.35">
      <c r="A332" s="6" t="s">
        <v>376</v>
      </c>
      <c r="B332" s="13">
        <v>45337</v>
      </c>
      <c r="C332" s="30">
        <v>0.19722222222222222</v>
      </c>
      <c r="D332" s="9" t="s">
        <v>748</v>
      </c>
      <c r="E332" s="13" t="str">
        <f>TEXT(Orders[[#This Row],[Column1]],"hh:mm")&amp;" "&amp;Orders[[#This Row],[Column2]]</f>
        <v>04:44 PM</v>
      </c>
      <c r="F332" s="6" t="s">
        <v>19</v>
      </c>
      <c r="G332" s="6">
        <v>1</v>
      </c>
      <c r="H332" s="6" t="s">
        <v>35</v>
      </c>
      <c r="I332" s="15" t="s">
        <v>12</v>
      </c>
      <c r="J332" s="43">
        <f>VLOOKUP(Orders[[#This Row],[item_id]], Items[], 6, 0)</f>
        <v>5.5</v>
      </c>
      <c r="K332" s="57">
        <f>IF(COUNTIF($A$2:A332, A332)=1, 1, 0)</f>
        <v>1</v>
      </c>
    </row>
    <row r="333" spans="1:11" ht="15.5" x14ac:dyDescent="0.35">
      <c r="A333" s="6" t="s">
        <v>377</v>
      </c>
      <c r="B333" s="13">
        <v>45337</v>
      </c>
      <c r="C333" s="30">
        <v>0.20833333333333334</v>
      </c>
      <c r="D333" s="9" t="s">
        <v>748</v>
      </c>
      <c r="E333" s="13" t="str">
        <f>TEXT(Orders[[#This Row],[Column1]],"hh:mm")&amp;" "&amp;Orders[[#This Row],[Column2]]</f>
        <v>05:00 PM</v>
      </c>
      <c r="F333" s="6" t="s">
        <v>46</v>
      </c>
      <c r="G333" s="6">
        <v>1</v>
      </c>
      <c r="H333" s="6" t="s">
        <v>378</v>
      </c>
      <c r="I333" s="15" t="s">
        <v>8</v>
      </c>
      <c r="J333" s="43">
        <f>VLOOKUP(Orders[[#This Row],[item_id]], Items[], 6, 0)</f>
        <v>4</v>
      </c>
      <c r="K333" s="57">
        <f>IF(COUNTIF($A$2:A333, A333)=1, 1, 0)</f>
        <v>1</v>
      </c>
    </row>
    <row r="334" spans="1:11" ht="15.5" x14ac:dyDescent="0.35">
      <c r="A334" s="6" t="s">
        <v>379</v>
      </c>
      <c r="B334" s="13">
        <v>45338</v>
      </c>
      <c r="C334" s="30">
        <v>0.29722222222222222</v>
      </c>
      <c r="D334" s="9" t="s">
        <v>747</v>
      </c>
      <c r="E334" s="13" t="str">
        <f>TEXT(Orders[[#This Row],[Column1]],"hh:mm")&amp;" "&amp;Orders[[#This Row],[Column2]]</f>
        <v>07:08 AM</v>
      </c>
      <c r="F334" s="6" t="s">
        <v>26</v>
      </c>
      <c r="G334" s="6">
        <v>1</v>
      </c>
      <c r="H334" s="6" t="s">
        <v>380</v>
      </c>
      <c r="I334" s="15" t="s">
        <v>8</v>
      </c>
      <c r="J334" s="43">
        <f>VLOOKUP(Orders[[#This Row],[item_id]], Items[], 6, 0)</f>
        <v>3.15</v>
      </c>
      <c r="K334" s="57">
        <f>IF(COUNTIF($A$2:A334, A334)=1, 1, 0)</f>
        <v>1</v>
      </c>
    </row>
    <row r="335" spans="1:11" ht="15.5" x14ac:dyDescent="0.35">
      <c r="A335" s="6" t="s">
        <v>381</v>
      </c>
      <c r="B335" s="13">
        <v>45338</v>
      </c>
      <c r="C335" s="30">
        <v>0.30208333333333331</v>
      </c>
      <c r="D335" s="9" t="s">
        <v>747</v>
      </c>
      <c r="E335" s="13" t="str">
        <f>TEXT(Orders[[#This Row],[Column1]],"hh:mm")&amp;" "&amp;Orders[[#This Row],[Column2]]</f>
        <v>07:15 AM</v>
      </c>
      <c r="F335" s="6" t="s">
        <v>50</v>
      </c>
      <c r="G335" s="6">
        <v>1</v>
      </c>
      <c r="H335" s="6" t="s">
        <v>287</v>
      </c>
      <c r="I335" s="15" t="s">
        <v>12</v>
      </c>
      <c r="J335" s="43">
        <f>VLOOKUP(Orders[[#This Row],[item_id]], Items[], 6, 0)</f>
        <v>4.7</v>
      </c>
      <c r="K335" s="57">
        <f>IF(COUNTIF($A$2:A335, A335)=1, 1, 0)</f>
        <v>1</v>
      </c>
    </row>
    <row r="336" spans="1:11" ht="15.5" x14ac:dyDescent="0.35">
      <c r="A336" s="6" t="s">
        <v>382</v>
      </c>
      <c r="B336" s="13">
        <v>45338</v>
      </c>
      <c r="C336" s="30">
        <v>0.30694444444444446</v>
      </c>
      <c r="D336" s="9" t="s">
        <v>747</v>
      </c>
      <c r="E336" s="13" t="str">
        <f>TEXT(Orders[[#This Row],[Column1]],"hh:mm")&amp;" "&amp;Orders[[#This Row],[Column2]]</f>
        <v>07:22 AM</v>
      </c>
      <c r="F336" s="6" t="s">
        <v>32</v>
      </c>
      <c r="G336" s="6">
        <v>1</v>
      </c>
      <c r="H336" s="6" t="s">
        <v>383</v>
      </c>
      <c r="I336" s="15" t="s">
        <v>12</v>
      </c>
      <c r="J336" s="43">
        <f>VLOOKUP(Orders[[#This Row],[item_id]], Items[], 6, 0)</f>
        <v>4.5999999999999996</v>
      </c>
      <c r="K336" s="57">
        <f>IF(COUNTIF($A$2:A336, A336)=1, 1, 0)</f>
        <v>1</v>
      </c>
    </row>
    <row r="337" spans="1:11" ht="15.5" x14ac:dyDescent="0.35">
      <c r="A337" s="6" t="s">
        <v>382</v>
      </c>
      <c r="B337" s="13">
        <v>45338</v>
      </c>
      <c r="C337" s="30">
        <v>0.30694444444444446</v>
      </c>
      <c r="D337" s="9" t="s">
        <v>747</v>
      </c>
      <c r="E337" s="13" t="str">
        <f>TEXT(Orders[[#This Row],[Column1]],"hh:mm")&amp;" "&amp;Orders[[#This Row],[Column2]]</f>
        <v>07:22 AM</v>
      </c>
      <c r="F337" s="6" t="s">
        <v>52</v>
      </c>
      <c r="G337" s="6">
        <v>1</v>
      </c>
      <c r="H337" s="6" t="s">
        <v>383</v>
      </c>
      <c r="I337" s="15" t="s">
        <v>8</v>
      </c>
      <c r="J337" s="43">
        <f>VLOOKUP(Orders[[#This Row],[item_id]], Items[], 6, 0)</f>
        <v>3.75</v>
      </c>
      <c r="K337" s="57">
        <f>IF(COUNTIF($A$2:A337, A337)=1, 1, 0)</f>
        <v>0</v>
      </c>
    </row>
    <row r="338" spans="1:11" ht="15.5" x14ac:dyDescent="0.35">
      <c r="A338" s="6" t="s">
        <v>384</v>
      </c>
      <c r="B338" s="13">
        <v>45338</v>
      </c>
      <c r="C338" s="30">
        <v>0.31180555555555556</v>
      </c>
      <c r="D338" s="9" t="s">
        <v>747</v>
      </c>
      <c r="E338" s="13" t="str">
        <f>TEXT(Orders[[#This Row],[Column1]],"hh:mm")&amp;" "&amp;Orders[[#This Row],[Column2]]</f>
        <v>07:29 AM</v>
      </c>
      <c r="F338" s="6" t="s">
        <v>54</v>
      </c>
      <c r="G338" s="6">
        <v>1</v>
      </c>
      <c r="H338" s="6" t="s">
        <v>385</v>
      </c>
      <c r="I338" s="15" t="s">
        <v>12</v>
      </c>
      <c r="J338" s="43">
        <f>VLOOKUP(Orders[[#This Row],[item_id]], Items[], 6, 0)</f>
        <v>3.75</v>
      </c>
      <c r="K338" s="57">
        <f>IF(COUNTIF($A$2:A338, A338)=1, 1, 0)</f>
        <v>1</v>
      </c>
    </row>
    <row r="339" spans="1:11" ht="15.5" x14ac:dyDescent="0.35">
      <c r="A339" s="6" t="s">
        <v>386</v>
      </c>
      <c r="B339" s="13">
        <v>45338</v>
      </c>
      <c r="C339" s="30">
        <v>0.31666666666666665</v>
      </c>
      <c r="D339" s="9" t="s">
        <v>747</v>
      </c>
      <c r="E339" s="13" t="str">
        <f>TEXT(Orders[[#This Row],[Column1]],"hh:mm")&amp;" "&amp;Orders[[#This Row],[Column2]]</f>
        <v>07:36 AM</v>
      </c>
      <c r="F339" s="6" t="s">
        <v>19</v>
      </c>
      <c r="G339" s="6">
        <v>1</v>
      </c>
      <c r="H339" s="6" t="s">
        <v>316</v>
      </c>
      <c r="I339" s="15" t="s">
        <v>8</v>
      </c>
      <c r="J339" s="43">
        <f>VLOOKUP(Orders[[#This Row],[item_id]], Items[], 6, 0)</f>
        <v>5.5</v>
      </c>
      <c r="K339" s="57">
        <f>IF(COUNTIF($A$2:A339, A339)=1, 1, 0)</f>
        <v>1</v>
      </c>
    </row>
    <row r="340" spans="1:11" ht="15.5" x14ac:dyDescent="0.35">
      <c r="A340" s="6" t="s">
        <v>387</v>
      </c>
      <c r="B340" s="13">
        <v>45338</v>
      </c>
      <c r="C340" s="30">
        <v>0.3215277777777778</v>
      </c>
      <c r="D340" s="9" t="s">
        <v>747</v>
      </c>
      <c r="E340" s="13" t="str">
        <f>TEXT(Orders[[#This Row],[Column1]],"hh:mm")&amp;" "&amp;Orders[[#This Row],[Column2]]</f>
        <v>07:43 AM</v>
      </c>
      <c r="F340" s="6" t="s">
        <v>36</v>
      </c>
      <c r="G340" s="6">
        <v>1</v>
      </c>
      <c r="H340" s="6" t="s">
        <v>388</v>
      </c>
      <c r="I340" s="15" t="s">
        <v>12</v>
      </c>
      <c r="J340" s="43">
        <f>VLOOKUP(Orders[[#This Row],[item_id]], Items[], 6, 0)</f>
        <v>4.5</v>
      </c>
      <c r="K340" s="57">
        <f>IF(COUNTIF($A$2:A340, A340)=1, 1, 0)</f>
        <v>1</v>
      </c>
    </row>
    <row r="341" spans="1:11" ht="15.5" x14ac:dyDescent="0.35">
      <c r="A341" s="6" t="s">
        <v>389</v>
      </c>
      <c r="B341" s="13">
        <v>45338</v>
      </c>
      <c r="C341" s="30">
        <v>0.32708333333333334</v>
      </c>
      <c r="D341" s="9" t="s">
        <v>747</v>
      </c>
      <c r="E341" s="13" t="str">
        <f>TEXT(Orders[[#This Row],[Column1]],"hh:mm")&amp;" "&amp;Orders[[#This Row],[Column2]]</f>
        <v>07:51 AM</v>
      </c>
      <c r="F341" s="6" t="s">
        <v>86</v>
      </c>
      <c r="G341" s="6">
        <v>1</v>
      </c>
      <c r="H341" s="6" t="s">
        <v>320</v>
      </c>
      <c r="I341" s="15" t="s">
        <v>8</v>
      </c>
      <c r="J341" s="43">
        <f>VLOOKUP(Orders[[#This Row],[item_id]], Items[], 6, 0)</f>
        <v>3.45</v>
      </c>
      <c r="K341" s="57">
        <f>IF(COUNTIF($A$2:A341, A341)=1, 1, 0)</f>
        <v>1</v>
      </c>
    </row>
    <row r="342" spans="1:11" ht="15.5" x14ac:dyDescent="0.35">
      <c r="A342" s="6" t="s">
        <v>390</v>
      </c>
      <c r="B342" s="13">
        <v>45338</v>
      </c>
      <c r="C342" s="30">
        <v>0.33194444444444443</v>
      </c>
      <c r="D342" s="9" t="s">
        <v>747</v>
      </c>
      <c r="E342" s="13" t="str">
        <f>TEXT(Orders[[#This Row],[Column1]],"hh:mm")&amp;" "&amp;Orders[[#This Row],[Column2]]</f>
        <v>07:58 AM</v>
      </c>
      <c r="F342" s="6" t="s">
        <v>22</v>
      </c>
      <c r="G342" s="6">
        <v>1</v>
      </c>
      <c r="H342" s="6" t="s">
        <v>391</v>
      </c>
      <c r="I342" s="15" t="s">
        <v>12</v>
      </c>
      <c r="J342" s="43">
        <f>VLOOKUP(Orders[[#This Row],[item_id]], Items[], 6, 0)</f>
        <v>3.45</v>
      </c>
      <c r="K342" s="57">
        <f>IF(COUNTIF($A$2:A342, A342)=1, 1, 0)</f>
        <v>1</v>
      </c>
    </row>
    <row r="343" spans="1:11" ht="15.5" x14ac:dyDescent="0.35">
      <c r="A343" s="6" t="s">
        <v>390</v>
      </c>
      <c r="B343" s="13">
        <v>45338</v>
      </c>
      <c r="C343" s="30">
        <v>0.33194444444444443</v>
      </c>
      <c r="D343" s="9" t="s">
        <v>747</v>
      </c>
      <c r="E343" s="13" t="str">
        <f>TEXT(Orders[[#This Row],[Column1]],"hh:mm")&amp;" "&amp;Orders[[#This Row],[Column2]]</f>
        <v>07:58 AM</v>
      </c>
      <c r="F343" s="6" t="s">
        <v>30</v>
      </c>
      <c r="G343" s="6">
        <v>1</v>
      </c>
      <c r="H343" s="6" t="s">
        <v>391</v>
      </c>
      <c r="I343" s="15" t="s">
        <v>12</v>
      </c>
      <c r="J343" s="43">
        <f>VLOOKUP(Orders[[#This Row],[item_id]], Items[], 6, 0)</f>
        <v>4.2</v>
      </c>
      <c r="K343" s="57">
        <f>IF(COUNTIF($A$2:A343, A343)=1, 1, 0)</f>
        <v>0</v>
      </c>
    </row>
    <row r="344" spans="1:11" ht="15.5" x14ac:dyDescent="0.35">
      <c r="A344" s="6" t="s">
        <v>392</v>
      </c>
      <c r="B344" s="13">
        <v>45338</v>
      </c>
      <c r="C344" s="30">
        <v>0.33680555555555558</v>
      </c>
      <c r="D344" s="9" t="s">
        <v>747</v>
      </c>
      <c r="E344" s="13" t="str">
        <f>TEXT(Orders[[#This Row],[Column1]],"hh:mm")&amp;" "&amp;Orders[[#This Row],[Column2]]</f>
        <v>08:05 AM</v>
      </c>
      <c r="F344" s="6" t="s">
        <v>16</v>
      </c>
      <c r="G344" s="6">
        <v>1</v>
      </c>
      <c r="H344" s="6" t="s">
        <v>393</v>
      </c>
      <c r="I344" s="15" t="s">
        <v>8</v>
      </c>
      <c r="J344" s="43">
        <f>VLOOKUP(Orders[[#This Row],[item_id]], Items[], 6, 0)</f>
        <v>3.25</v>
      </c>
      <c r="K344" s="57">
        <f>IF(COUNTIF($A$2:A344, A344)=1, 1, 0)</f>
        <v>1</v>
      </c>
    </row>
    <row r="345" spans="1:11" ht="15.5" x14ac:dyDescent="0.35">
      <c r="A345" s="6" t="s">
        <v>394</v>
      </c>
      <c r="B345" s="13">
        <v>45338</v>
      </c>
      <c r="C345" s="30">
        <v>0.34166666666666667</v>
      </c>
      <c r="D345" s="9" t="s">
        <v>747</v>
      </c>
      <c r="E345" s="13" t="str">
        <f>TEXT(Orders[[#This Row],[Column1]],"hh:mm")&amp;" "&amp;Orders[[#This Row],[Column2]]</f>
        <v>08:12 AM</v>
      </c>
      <c r="F345" s="6" t="s">
        <v>34</v>
      </c>
      <c r="G345" s="6">
        <v>1</v>
      </c>
      <c r="H345" s="6" t="s">
        <v>395</v>
      </c>
      <c r="I345" s="15" t="s">
        <v>12</v>
      </c>
      <c r="J345" s="43">
        <f>VLOOKUP(Orders[[#This Row],[item_id]], Items[], 6, 0)</f>
        <v>5.6</v>
      </c>
      <c r="K345" s="57">
        <f>IF(COUNTIF($A$2:A345, A345)=1, 1, 0)</f>
        <v>1</v>
      </c>
    </row>
    <row r="346" spans="1:11" ht="15.5" x14ac:dyDescent="0.35">
      <c r="A346" s="6" t="s">
        <v>396</v>
      </c>
      <c r="B346" s="13">
        <v>45338</v>
      </c>
      <c r="C346" s="30">
        <v>0.34652777777777777</v>
      </c>
      <c r="D346" s="9" t="s">
        <v>747</v>
      </c>
      <c r="E346" s="13" t="str">
        <f>TEXT(Orders[[#This Row],[Column1]],"hh:mm")&amp;" "&amp;Orders[[#This Row],[Column2]]</f>
        <v>08:19 AM</v>
      </c>
      <c r="F346" s="6" t="s">
        <v>46</v>
      </c>
      <c r="G346" s="6">
        <v>1</v>
      </c>
      <c r="H346" s="6" t="s">
        <v>397</v>
      </c>
      <c r="I346" s="15" t="s">
        <v>8</v>
      </c>
      <c r="J346" s="43">
        <f>VLOOKUP(Orders[[#This Row],[item_id]], Items[], 6, 0)</f>
        <v>4</v>
      </c>
      <c r="K346" s="57">
        <f>IF(COUNTIF($A$2:A346, A346)=1, 1, 0)</f>
        <v>1</v>
      </c>
    </row>
    <row r="347" spans="1:11" ht="15.5" x14ac:dyDescent="0.35">
      <c r="A347" s="6" t="s">
        <v>398</v>
      </c>
      <c r="B347" s="13">
        <v>45338</v>
      </c>
      <c r="C347" s="30">
        <v>0.35138888888888886</v>
      </c>
      <c r="D347" s="9" t="s">
        <v>747</v>
      </c>
      <c r="E347" s="13" t="str">
        <f>TEXT(Orders[[#This Row],[Column1]],"hh:mm")&amp;" "&amp;Orders[[#This Row],[Column2]]</f>
        <v>08:26 AM</v>
      </c>
      <c r="F347" s="6" t="s">
        <v>40</v>
      </c>
      <c r="G347" s="6">
        <v>1</v>
      </c>
      <c r="H347" s="6" t="s">
        <v>399</v>
      </c>
      <c r="I347" s="15" t="s">
        <v>12</v>
      </c>
      <c r="J347" s="43">
        <f>VLOOKUP(Orders[[#This Row],[item_id]], Items[], 6, 0)</f>
        <v>3.45</v>
      </c>
      <c r="K347" s="57">
        <f>IF(COUNTIF($A$2:A347, A347)=1, 1, 0)</f>
        <v>1</v>
      </c>
    </row>
    <row r="348" spans="1:11" ht="15.5" x14ac:dyDescent="0.35">
      <c r="A348" s="6" t="s">
        <v>398</v>
      </c>
      <c r="B348" s="13">
        <v>45338</v>
      </c>
      <c r="C348" s="30">
        <v>0.35138888888888886</v>
      </c>
      <c r="D348" s="9" t="s">
        <v>747</v>
      </c>
      <c r="E348" s="13" t="str">
        <f>TEXT(Orders[[#This Row],[Column1]],"hh:mm")&amp;" "&amp;Orders[[#This Row],[Column2]]</f>
        <v>08:26 AM</v>
      </c>
      <c r="F348" s="6" t="s">
        <v>28</v>
      </c>
      <c r="G348" s="6">
        <v>1</v>
      </c>
      <c r="H348" s="6" t="s">
        <v>399</v>
      </c>
      <c r="I348" s="15" t="s">
        <v>12</v>
      </c>
      <c r="J348" s="43">
        <f>VLOOKUP(Orders[[#This Row],[item_id]], Items[], 6, 0)</f>
        <v>3.55</v>
      </c>
      <c r="K348" s="57">
        <f>IF(COUNTIF($A$2:A348, A348)=1, 1, 0)</f>
        <v>0</v>
      </c>
    </row>
    <row r="349" spans="1:11" ht="15.5" x14ac:dyDescent="0.35">
      <c r="A349" s="6" t="s">
        <v>400</v>
      </c>
      <c r="B349" s="13">
        <v>45338</v>
      </c>
      <c r="C349" s="30">
        <v>0.35625000000000001</v>
      </c>
      <c r="D349" s="9" t="s">
        <v>747</v>
      </c>
      <c r="E349" s="13" t="str">
        <f>TEXT(Orders[[#This Row],[Column1]],"hh:mm")&amp;" "&amp;Orders[[#This Row],[Column2]]</f>
        <v>08:33 AM</v>
      </c>
      <c r="F349" s="6" t="s">
        <v>43</v>
      </c>
      <c r="G349" s="6">
        <v>1</v>
      </c>
      <c r="H349" s="6" t="s">
        <v>401</v>
      </c>
      <c r="I349" s="15" t="s">
        <v>8</v>
      </c>
      <c r="J349" s="43">
        <f>VLOOKUP(Orders[[#This Row],[item_id]], Items[], 6, 0)</f>
        <v>4.5999999999999996</v>
      </c>
      <c r="K349" s="57">
        <f>IF(COUNTIF($A$2:A349, A349)=1, 1, 0)</f>
        <v>1</v>
      </c>
    </row>
    <row r="350" spans="1:11" ht="15.5" x14ac:dyDescent="0.35">
      <c r="A350" s="6" t="s">
        <v>402</v>
      </c>
      <c r="B350" s="13">
        <v>45338</v>
      </c>
      <c r="C350" s="30">
        <v>0.3611111111111111</v>
      </c>
      <c r="D350" s="9" t="s">
        <v>747</v>
      </c>
      <c r="E350" s="13" t="str">
        <f>TEXT(Orders[[#This Row],[Column1]],"hh:mm")&amp;" "&amp;Orders[[#This Row],[Column2]]</f>
        <v>08:40 AM</v>
      </c>
      <c r="F350" s="6" t="s">
        <v>107</v>
      </c>
      <c r="G350" s="6">
        <v>1</v>
      </c>
      <c r="H350" s="6" t="s">
        <v>291</v>
      </c>
      <c r="I350" s="15" t="s">
        <v>12</v>
      </c>
      <c r="J350" s="43">
        <f>VLOOKUP(Orders[[#This Row],[item_id]], Items[], 6, 0)</f>
        <v>4.2</v>
      </c>
      <c r="K350" s="57">
        <f>IF(COUNTIF($A$2:A350, A350)=1, 1, 0)</f>
        <v>1</v>
      </c>
    </row>
    <row r="351" spans="1:11" ht="15.5" x14ac:dyDescent="0.35">
      <c r="A351" s="6" t="s">
        <v>403</v>
      </c>
      <c r="B351" s="13">
        <v>45338</v>
      </c>
      <c r="C351" s="30">
        <v>0.36666666666666664</v>
      </c>
      <c r="D351" s="9" t="s">
        <v>747</v>
      </c>
      <c r="E351" s="13" t="str">
        <f>TEXT(Orders[[#This Row],[Column1]],"hh:mm")&amp;" "&amp;Orders[[#This Row],[Column2]]</f>
        <v>08:48 AM</v>
      </c>
      <c r="F351" s="6" t="s">
        <v>34</v>
      </c>
      <c r="G351" s="6">
        <v>1</v>
      </c>
      <c r="H351" s="6" t="s">
        <v>293</v>
      </c>
      <c r="I351" s="15" t="s">
        <v>8</v>
      </c>
      <c r="J351" s="43">
        <f>VLOOKUP(Orders[[#This Row],[item_id]], Items[], 6, 0)</f>
        <v>5.6</v>
      </c>
      <c r="K351" s="57">
        <f>IF(COUNTIF($A$2:A351, A351)=1, 1, 0)</f>
        <v>1</v>
      </c>
    </row>
    <row r="352" spans="1:11" ht="15.5" x14ac:dyDescent="0.35">
      <c r="A352" s="6" t="s">
        <v>404</v>
      </c>
      <c r="B352" s="13">
        <v>45338</v>
      </c>
      <c r="C352" s="30">
        <v>0.37152777777777779</v>
      </c>
      <c r="D352" s="9" t="s">
        <v>747</v>
      </c>
      <c r="E352" s="13" t="str">
        <f>TEXT(Orders[[#This Row],[Column1]],"hh:mm")&amp;" "&amp;Orders[[#This Row],[Column2]]</f>
        <v>08:55 AM</v>
      </c>
      <c r="F352" s="6" t="s">
        <v>120</v>
      </c>
      <c r="G352" s="6">
        <v>1</v>
      </c>
      <c r="H352" s="6" t="s">
        <v>35</v>
      </c>
      <c r="I352" s="15" t="s">
        <v>12</v>
      </c>
      <c r="J352" s="43">
        <f>VLOOKUP(Orders[[#This Row],[item_id]], Items[], 6, 0)</f>
        <v>4.5999999999999996</v>
      </c>
      <c r="K352" s="57">
        <f>IF(COUNTIF($A$2:A352, A352)=1, 1, 0)</f>
        <v>1</v>
      </c>
    </row>
    <row r="353" spans="1:11" ht="15.5" x14ac:dyDescent="0.35">
      <c r="A353" s="6" t="s">
        <v>405</v>
      </c>
      <c r="B353" s="13">
        <v>45338</v>
      </c>
      <c r="C353" s="30">
        <v>0.37638888888888888</v>
      </c>
      <c r="D353" s="9" t="s">
        <v>747</v>
      </c>
      <c r="E353" s="13" t="str">
        <f>TEXT(Orders[[#This Row],[Column1]],"hh:mm")&amp;" "&amp;Orders[[#This Row],[Column2]]</f>
        <v>09:02 AM</v>
      </c>
      <c r="F353" s="6" t="s">
        <v>6</v>
      </c>
      <c r="G353" s="6">
        <v>1</v>
      </c>
      <c r="H353" s="6" t="s">
        <v>378</v>
      </c>
      <c r="I353" s="15" t="s">
        <v>8</v>
      </c>
      <c r="J353" s="43">
        <f>VLOOKUP(Orders[[#This Row],[item_id]], Items[], 6, 0)</f>
        <v>2.15</v>
      </c>
      <c r="K353" s="57">
        <f>IF(COUNTIF($A$2:A353, A353)=1, 1, 0)</f>
        <v>1</v>
      </c>
    </row>
    <row r="354" spans="1:11" ht="15.5" x14ac:dyDescent="0.35">
      <c r="A354" s="6" t="s">
        <v>406</v>
      </c>
      <c r="B354" s="13">
        <v>45338</v>
      </c>
      <c r="C354" s="30">
        <v>0.38124999999999998</v>
      </c>
      <c r="D354" s="9" t="s">
        <v>747</v>
      </c>
      <c r="E354" s="13" t="str">
        <f>TEXT(Orders[[#This Row],[Column1]],"hh:mm")&amp;" "&amp;Orders[[#This Row],[Column2]]</f>
        <v>09:09 AM</v>
      </c>
      <c r="F354" s="6" t="s">
        <v>57</v>
      </c>
      <c r="G354" s="6">
        <v>1</v>
      </c>
      <c r="H354" s="6" t="s">
        <v>298</v>
      </c>
      <c r="I354" s="15" t="s">
        <v>12</v>
      </c>
      <c r="J354" s="43">
        <f>VLOOKUP(Orders[[#This Row],[item_id]], Items[], 6, 0)</f>
        <v>3.75</v>
      </c>
      <c r="K354" s="57">
        <f>IF(COUNTIF($A$2:A354, A354)=1, 1, 0)</f>
        <v>1</v>
      </c>
    </row>
    <row r="355" spans="1:11" ht="15.5" x14ac:dyDescent="0.35">
      <c r="A355" s="6" t="s">
        <v>406</v>
      </c>
      <c r="B355" s="13">
        <v>45338</v>
      </c>
      <c r="C355" s="30">
        <v>0.38124999999999998</v>
      </c>
      <c r="D355" s="9" t="s">
        <v>747</v>
      </c>
      <c r="E355" s="13" t="str">
        <f>TEXT(Orders[[#This Row],[Column1]],"hh:mm")&amp;" "&amp;Orders[[#This Row],[Column2]]</f>
        <v>09:09 AM</v>
      </c>
      <c r="F355" s="6" t="s">
        <v>10</v>
      </c>
      <c r="G355" s="6">
        <v>1</v>
      </c>
      <c r="H355" s="6" t="s">
        <v>298</v>
      </c>
      <c r="I355" s="15" t="s">
        <v>12</v>
      </c>
      <c r="J355" s="43">
        <f>VLOOKUP(Orders[[#This Row],[item_id]], Items[], 6, 0)</f>
        <v>4.5999999999999996</v>
      </c>
      <c r="K355" s="57">
        <f>IF(COUNTIF($A$2:A355, A355)=1, 1, 0)</f>
        <v>0</v>
      </c>
    </row>
    <row r="356" spans="1:11" ht="15.5" x14ac:dyDescent="0.35">
      <c r="A356" s="6" t="s">
        <v>407</v>
      </c>
      <c r="B356" s="13">
        <v>45338</v>
      </c>
      <c r="C356" s="30">
        <v>0.38611111111111113</v>
      </c>
      <c r="D356" s="9" t="s">
        <v>747</v>
      </c>
      <c r="E356" s="13" t="str">
        <f>TEXT(Orders[[#This Row],[Column1]],"hh:mm")&amp;" "&amp;Orders[[#This Row],[Column2]]</f>
        <v>09:16 AM</v>
      </c>
      <c r="F356" s="6" t="s">
        <v>65</v>
      </c>
      <c r="G356" s="6">
        <v>1</v>
      </c>
      <c r="H356" s="6" t="s">
        <v>300</v>
      </c>
      <c r="I356" s="15" t="s">
        <v>8</v>
      </c>
      <c r="J356" s="43">
        <f>VLOOKUP(Orders[[#This Row],[item_id]], Items[], 6, 0)</f>
        <v>4</v>
      </c>
      <c r="K356" s="57">
        <f>IF(COUNTIF($A$2:A356, A356)=1, 1, 0)</f>
        <v>1</v>
      </c>
    </row>
    <row r="357" spans="1:11" ht="15.5" x14ac:dyDescent="0.35">
      <c r="A357" s="6" t="s">
        <v>408</v>
      </c>
      <c r="B357" s="13">
        <v>45338</v>
      </c>
      <c r="C357" s="30">
        <v>0.39097222222222222</v>
      </c>
      <c r="D357" s="9" t="s">
        <v>747</v>
      </c>
      <c r="E357" s="13" t="str">
        <f>TEXT(Orders[[#This Row],[Column1]],"hh:mm")&amp;" "&amp;Orders[[#This Row],[Column2]]</f>
        <v>09:23 AM</v>
      </c>
      <c r="F357" s="6" t="s">
        <v>19</v>
      </c>
      <c r="G357" s="6">
        <v>1</v>
      </c>
      <c r="H357" s="6" t="s">
        <v>409</v>
      </c>
      <c r="I357" s="15" t="s">
        <v>12</v>
      </c>
      <c r="J357" s="43">
        <f>VLOOKUP(Orders[[#This Row],[item_id]], Items[], 6, 0)</f>
        <v>5.5</v>
      </c>
      <c r="K357" s="57">
        <f>IF(COUNTIF($A$2:A357, A357)=1, 1, 0)</f>
        <v>1</v>
      </c>
    </row>
    <row r="358" spans="1:11" ht="15.5" x14ac:dyDescent="0.35">
      <c r="A358" s="6" t="s">
        <v>410</v>
      </c>
      <c r="B358" s="13">
        <v>45338</v>
      </c>
      <c r="C358" s="30">
        <v>0.39583333333333331</v>
      </c>
      <c r="D358" s="9" t="s">
        <v>747</v>
      </c>
      <c r="E358" s="13" t="str">
        <f>TEXT(Orders[[#This Row],[Column1]],"hh:mm")&amp;" "&amp;Orders[[#This Row],[Column2]]</f>
        <v>09:30 AM</v>
      </c>
      <c r="F358" s="6" t="s">
        <v>48</v>
      </c>
      <c r="G358" s="6">
        <v>1</v>
      </c>
      <c r="H358" s="6" t="s">
        <v>304</v>
      </c>
      <c r="I358" s="15" t="s">
        <v>8</v>
      </c>
      <c r="J358" s="43">
        <f>VLOOKUP(Orders[[#This Row],[item_id]], Items[], 6, 0)</f>
        <v>3.35</v>
      </c>
      <c r="K358" s="57">
        <f>IF(COUNTIF($A$2:A358, A358)=1, 1, 0)</f>
        <v>1</v>
      </c>
    </row>
    <row r="359" spans="1:11" ht="15.5" x14ac:dyDescent="0.35">
      <c r="A359" s="6" t="s">
        <v>411</v>
      </c>
      <c r="B359" s="13">
        <v>45338</v>
      </c>
      <c r="C359" s="30">
        <v>0.40138888888888891</v>
      </c>
      <c r="D359" s="9" t="s">
        <v>747</v>
      </c>
      <c r="E359" s="13" t="str">
        <f>TEXT(Orders[[#This Row],[Column1]],"hh:mm")&amp;" "&amp;Orders[[#This Row],[Column2]]</f>
        <v>09:38 AM</v>
      </c>
      <c r="F359" s="6" t="s">
        <v>24</v>
      </c>
      <c r="G359" s="6">
        <v>1</v>
      </c>
      <c r="H359" s="6" t="s">
        <v>306</v>
      </c>
      <c r="I359" s="15" t="s">
        <v>12</v>
      </c>
      <c r="J359" s="43">
        <f>VLOOKUP(Orders[[#This Row],[item_id]], Items[], 6, 0)</f>
        <v>3.75</v>
      </c>
      <c r="K359" s="57">
        <f>IF(COUNTIF($A$2:A359, A359)=1, 1, 0)</f>
        <v>1</v>
      </c>
    </row>
    <row r="360" spans="1:11" ht="15.5" x14ac:dyDescent="0.35">
      <c r="A360" s="6" t="s">
        <v>412</v>
      </c>
      <c r="B360" s="13">
        <v>45338</v>
      </c>
      <c r="C360" s="30">
        <v>0.41597222222222224</v>
      </c>
      <c r="D360" s="9" t="s">
        <v>747</v>
      </c>
      <c r="E360" s="13" t="str">
        <f>TEXT(Orders[[#This Row],[Column1]],"hh:mm")&amp;" "&amp;Orders[[#This Row],[Column2]]</f>
        <v>09:59 AM</v>
      </c>
      <c r="F360" s="6" t="s">
        <v>22</v>
      </c>
      <c r="G360" s="6">
        <v>1</v>
      </c>
      <c r="H360" s="6" t="s">
        <v>413</v>
      </c>
      <c r="I360" s="15" t="s">
        <v>8</v>
      </c>
      <c r="J360" s="43">
        <f>VLOOKUP(Orders[[#This Row],[item_id]], Items[], 6, 0)</f>
        <v>3.45</v>
      </c>
      <c r="K360" s="57">
        <f>IF(COUNTIF($A$2:A360, A360)=1, 1, 0)</f>
        <v>1</v>
      </c>
    </row>
    <row r="361" spans="1:11" ht="15.5" x14ac:dyDescent="0.35">
      <c r="A361" s="6" t="s">
        <v>414</v>
      </c>
      <c r="B361" s="13">
        <v>45338</v>
      </c>
      <c r="C361" s="30">
        <v>0.4201388888888889</v>
      </c>
      <c r="D361" s="9" t="s">
        <v>747</v>
      </c>
      <c r="E361" s="13" t="str">
        <f>TEXT(Orders[[#This Row],[Column1]],"hh:mm")&amp;" "&amp;Orders[[#This Row],[Column2]]</f>
        <v>10:05 AM</v>
      </c>
      <c r="F361" s="6" t="s">
        <v>40</v>
      </c>
      <c r="G361" s="6">
        <v>1</v>
      </c>
      <c r="H361" s="6" t="s">
        <v>308</v>
      </c>
      <c r="I361" s="15" t="s">
        <v>12</v>
      </c>
      <c r="J361" s="43">
        <f>VLOOKUP(Orders[[#This Row],[item_id]], Items[], 6, 0)</f>
        <v>3.45</v>
      </c>
      <c r="K361" s="57">
        <f>IF(COUNTIF($A$2:A361, A361)=1, 1, 0)</f>
        <v>1</v>
      </c>
    </row>
    <row r="362" spans="1:11" ht="15.5" x14ac:dyDescent="0.35">
      <c r="A362" s="6" t="s">
        <v>415</v>
      </c>
      <c r="B362" s="13">
        <v>45338</v>
      </c>
      <c r="C362" s="30">
        <v>0.43125000000000002</v>
      </c>
      <c r="D362" s="9" t="s">
        <v>747</v>
      </c>
      <c r="E362" s="13" t="str">
        <f>TEXT(Orders[[#This Row],[Column1]],"hh:mm")&amp;" "&amp;Orders[[#This Row],[Column2]]</f>
        <v>10:21 AM</v>
      </c>
      <c r="F362" s="6" t="s">
        <v>28</v>
      </c>
      <c r="G362" s="6">
        <v>1</v>
      </c>
      <c r="H362" s="6" t="s">
        <v>416</v>
      </c>
      <c r="I362" s="15" t="s">
        <v>8</v>
      </c>
      <c r="J362" s="43">
        <f>VLOOKUP(Orders[[#This Row],[item_id]], Items[], 6, 0)</f>
        <v>3.55</v>
      </c>
      <c r="K362" s="57">
        <f>IF(COUNTIF($A$2:A362, A362)=1, 1, 0)</f>
        <v>1</v>
      </c>
    </row>
    <row r="363" spans="1:11" ht="15.5" x14ac:dyDescent="0.35">
      <c r="A363" s="6" t="s">
        <v>417</v>
      </c>
      <c r="B363" s="13">
        <v>45338</v>
      </c>
      <c r="C363" s="30">
        <v>0.44305555555555554</v>
      </c>
      <c r="D363" s="9" t="s">
        <v>747</v>
      </c>
      <c r="E363" s="13" t="str">
        <f>TEXT(Orders[[#This Row],[Column1]],"hh:mm")&amp;" "&amp;Orders[[#This Row],[Column2]]</f>
        <v>10:38 AM</v>
      </c>
      <c r="F363" s="6" t="s">
        <v>6</v>
      </c>
      <c r="G363" s="6">
        <v>1</v>
      </c>
      <c r="H363" s="6" t="s">
        <v>418</v>
      </c>
      <c r="I363" s="15" t="s">
        <v>12</v>
      </c>
      <c r="J363" s="43">
        <f>VLOOKUP(Orders[[#This Row],[item_id]], Items[], 6, 0)</f>
        <v>2.15</v>
      </c>
      <c r="K363" s="57">
        <f>IF(COUNTIF($A$2:A363, A363)=1, 1, 0)</f>
        <v>1</v>
      </c>
    </row>
    <row r="364" spans="1:11" ht="15.5" x14ac:dyDescent="0.35">
      <c r="A364" s="6" t="s">
        <v>419</v>
      </c>
      <c r="B364" s="13">
        <v>45338</v>
      </c>
      <c r="C364" s="30">
        <v>0.45416666666666666</v>
      </c>
      <c r="D364" s="9" t="s">
        <v>747</v>
      </c>
      <c r="E364" s="13" t="str">
        <f>TEXT(Orders[[#This Row],[Column1]],"hh:mm")&amp;" "&amp;Orders[[#This Row],[Column2]]</f>
        <v>10:54 AM</v>
      </c>
      <c r="F364" s="6" t="s">
        <v>65</v>
      </c>
      <c r="G364" s="6">
        <v>1</v>
      </c>
      <c r="H364" s="6" t="s">
        <v>420</v>
      </c>
      <c r="I364" s="15" t="s">
        <v>8</v>
      </c>
      <c r="J364" s="43">
        <f>VLOOKUP(Orders[[#This Row],[item_id]], Items[], 6, 0)</f>
        <v>4</v>
      </c>
      <c r="K364" s="57">
        <f>IF(COUNTIF($A$2:A364, A364)=1, 1, 0)</f>
        <v>1</v>
      </c>
    </row>
    <row r="365" spans="1:11" ht="15.5" x14ac:dyDescent="0.35">
      <c r="A365" s="6" t="s">
        <v>421</v>
      </c>
      <c r="B365" s="13">
        <v>45338</v>
      </c>
      <c r="C365" s="30">
        <v>0.46527777777777779</v>
      </c>
      <c r="D365" s="9" t="s">
        <v>747</v>
      </c>
      <c r="E365" s="13" t="str">
        <f>TEXT(Orders[[#This Row],[Column1]],"hh:mm")&amp;" "&amp;Orders[[#This Row],[Column2]]</f>
        <v>11:10 AM</v>
      </c>
      <c r="F365" s="6" t="s">
        <v>50</v>
      </c>
      <c r="G365" s="6">
        <v>1</v>
      </c>
      <c r="H365" s="6" t="s">
        <v>422</v>
      </c>
      <c r="I365" s="15" t="s">
        <v>12</v>
      </c>
      <c r="J365" s="43">
        <f>VLOOKUP(Orders[[#This Row],[item_id]], Items[], 6, 0)</f>
        <v>4.7</v>
      </c>
      <c r="K365" s="57">
        <f>IF(COUNTIF($A$2:A365, A365)=1, 1, 0)</f>
        <v>1</v>
      </c>
    </row>
    <row r="366" spans="1:11" ht="15.5" x14ac:dyDescent="0.35">
      <c r="A366" s="6" t="s">
        <v>423</v>
      </c>
      <c r="B366" s="13">
        <v>45338</v>
      </c>
      <c r="C366" s="30">
        <v>0.47638888888888886</v>
      </c>
      <c r="D366" s="9" t="s">
        <v>747</v>
      </c>
      <c r="E366" s="13" t="str">
        <f>TEXT(Orders[[#This Row],[Column1]],"hh:mm")&amp;" "&amp;Orders[[#This Row],[Column2]]</f>
        <v>11:26 AM</v>
      </c>
      <c r="F366" s="6" t="s">
        <v>30</v>
      </c>
      <c r="G366" s="6">
        <v>1</v>
      </c>
      <c r="H366" s="6" t="s">
        <v>274</v>
      </c>
      <c r="I366" s="15" t="s">
        <v>8</v>
      </c>
      <c r="J366" s="43">
        <f>VLOOKUP(Orders[[#This Row],[item_id]], Items[], 6, 0)</f>
        <v>4.2</v>
      </c>
      <c r="K366" s="57">
        <f>IF(COUNTIF($A$2:A366, A366)=1, 1, 0)</f>
        <v>1</v>
      </c>
    </row>
    <row r="367" spans="1:11" ht="15.5" x14ac:dyDescent="0.35">
      <c r="A367" s="6" t="s">
        <v>424</v>
      </c>
      <c r="B367" s="13">
        <v>45338</v>
      </c>
      <c r="C367" s="30">
        <v>0.48819444444444443</v>
      </c>
      <c r="D367" s="9" t="s">
        <v>747</v>
      </c>
      <c r="E367" s="13" t="str">
        <f>TEXT(Orders[[#This Row],[Column1]],"hh:mm")&amp;" "&amp;Orders[[#This Row],[Column2]]</f>
        <v>11:43 AM</v>
      </c>
      <c r="F367" s="6" t="s">
        <v>19</v>
      </c>
      <c r="G367" s="6">
        <v>1</v>
      </c>
      <c r="H367" s="6" t="s">
        <v>425</v>
      </c>
      <c r="I367" s="15" t="s">
        <v>12</v>
      </c>
      <c r="J367" s="43">
        <f>VLOOKUP(Orders[[#This Row],[item_id]], Items[], 6, 0)</f>
        <v>5.5</v>
      </c>
      <c r="K367" s="57">
        <f>IF(COUNTIF($A$2:A367, A367)=1, 1, 0)</f>
        <v>1</v>
      </c>
    </row>
    <row r="368" spans="1:11" ht="15.5" x14ac:dyDescent="0.35">
      <c r="A368" s="6" t="s">
        <v>426</v>
      </c>
      <c r="B368" s="13">
        <v>45338</v>
      </c>
      <c r="C368" s="30">
        <v>0.49930555555555556</v>
      </c>
      <c r="D368" s="9" t="s">
        <v>747</v>
      </c>
      <c r="E368" s="13" t="str">
        <f>TEXT(Orders[[#This Row],[Column1]],"hh:mm")&amp;" "&amp;Orders[[#This Row],[Column2]]</f>
        <v>11:59 AM</v>
      </c>
      <c r="F368" s="6" t="s">
        <v>36</v>
      </c>
      <c r="G368" s="6">
        <v>1</v>
      </c>
      <c r="H368" s="6" t="s">
        <v>427</v>
      </c>
      <c r="I368" s="15" t="s">
        <v>8</v>
      </c>
      <c r="J368" s="43">
        <f>VLOOKUP(Orders[[#This Row],[item_id]], Items[], 6, 0)</f>
        <v>4.5</v>
      </c>
      <c r="K368" s="57">
        <f>IF(COUNTIF($A$2:A368, A368)=1, 1, 0)</f>
        <v>1</v>
      </c>
    </row>
    <row r="369" spans="1:11" ht="15.5" x14ac:dyDescent="0.35">
      <c r="A369" s="6" t="s">
        <v>428</v>
      </c>
      <c r="B369" s="13">
        <v>45338</v>
      </c>
      <c r="C369" s="30">
        <v>0.50416666666666665</v>
      </c>
      <c r="D369" s="9" t="s">
        <v>748</v>
      </c>
      <c r="E369" s="13" t="str">
        <f>TEXT(Orders[[#This Row],[Column1]],"hh:mm")&amp;" "&amp;Orders[[#This Row],[Column2]]</f>
        <v>12:06 PM</v>
      </c>
      <c r="F369" s="6" t="s">
        <v>52</v>
      </c>
      <c r="G369" s="6">
        <v>1</v>
      </c>
      <c r="H369" s="6" t="s">
        <v>429</v>
      </c>
      <c r="I369" s="15" t="s">
        <v>12</v>
      </c>
      <c r="J369" s="43">
        <f>VLOOKUP(Orders[[#This Row],[item_id]], Items[], 6, 0)</f>
        <v>3.75</v>
      </c>
      <c r="K369" s="57">
        <f>IF(COUNTIF($A$2:A369, A369)=1, 1, 0)</f>
        <v>1</v>
      </c>
    </row>
    <row r="370" spans="1:11" ht="15.5" x14ac:dyDescent="0.35">
      <c r="A370" s="6" t="s">
        <v>430</v>
      </c>
      <c r="B370" s="13">
        <v>45338</v>
      </c>
      <c r="C370" s="30">
        <v>0.5083333333333333</v>
      </c>
      <c r="D370" s="9" t="s">
        <v>748</v>
      </c>
      <c r="E370" s="13" t="str">
        <f>TEXT(Orders[[#This Row],[Column1]],"hh:mm")&amp;" "&amp;Orders[[#This Row],[Column2]]</f>
        <v>12:12 PM</v>
      </c>
      <c r="F370" s="6" t="s">
        <v>26</v>
      </c>
      <c r="G370" s="6">
        <v>1</v>
      </c>
      <c r="H370" s="6" t="s">
        <v>431</v>
      </c>
      <c r="I370" s="15" t="s">
        <v>8</v>
      </c>
      <c r="J370" s="43">
        <f>VLOOKUP(Orders[[#This Row],[item_id]], Items[], 6, 0)</f>
        <v>3.15</v>
      </c>
      <c r="K370" s="57">
        <f>IF(COUNTIF($A$2:A370, A370)=1, 1, 0)</f>
        <v>1</v>
      </c>
    </row>
    <row r="371" spans="1:11" ht="15.5" x14ac:dyDescent="0.35">
      <c r="A371" s="6" t="s">
        <v>432</v>
      </c>
      <c r="B371" s="13">
        <v>45338</v>
      </c>
      <c r="C371" s="30">
        <v>0.5131944444444444</v>
      </c>
      <c r="D371" s="9" t="s">
        <v>748</v>
      </c>
      <c r="E371" s="13" t="str">
        <f>TEXT(Orders[[#This Row],[Column1]],"hh:mm")&amp;" "&amp;Orders[[#This Row],[Column2]]</f>
        <v>12:19 PM</v>
      </c>
      <c r="F371" s="6" t="s">
        <v>46</v>
      </c>
      <c r="G371" s="6">
        <v>1</v>
      </c>
      <c r="H371" s="6" t="s">
        <v>433</v>
      </c>
      <c r="I371" s="15" t="s">
        <v>12</v>
      </c>
      <c r="J371" s="43">
        <f>VLOOKUP(Orders[[#This Row],[item_id]], Items[], 6, 0)</f>
        <v>4</v>
      </c>
      <c r="K371" s="57">
        <f>IF(COUNTIF($A$2:A371, A371)=1, 1, 0)</f>
        <v>1</v>
      </c>
    </row>
    <row r="372" spans="1:11" ht="15.5" x14ac:dyDescent="0.35">
      <c r="A372" s="6" t="s">
        <v>432</v>
      </c>
      <c r="B372" s="13">
        <v>45338</v>
      </c>
      <c r="C372" s="30">
        <v>0.5131944444444444</v>
      </c>
      <c r="D372" s="9" t="s">
        <v>748</v>
      </c>
      <c r="E372" s="13" t="str">
        <f>TEXT(Orders[[#This Row],[Column1]],"hh:mm")&amp;" "&amp;Orders[[#This Row],[Column2]]</f>
        <v>12:19 PM</v>
      </c>
      <c r="F372" s="6" t="s">
        <v>107</v>
      </c>
      <c r="G372" s="6">
        <v>1</v>
      </c>
      <c r="H372" s="6" t="s">
        <v>433</v>
      </c>
      <c r="I372" s="15" t="s">
        <v>12</v>
      </c>
      <c r="J372" s="43">
        <f>VLOOKUP(Orders[[#This Row],[item_id]], Items[], 6, 0)</f>
        <v>4.2</v>
      </c>
      <c r="K372" s="57">
        <f>IF(COUNTIF($A$2:A372, A372)=1, 1, 0)</f>
        <v>0</v>
      </c>
    </row>
    <row r="373" spans="1:11" ht="15.5" x14ac:dyDescent="0.35">
      <c r="A373" s="6" t="s">
        <v>434</v>
      </c>
      <c r="B373" s="13">
        <v>45338</v>
      </c>
      <c r="C373" s="30">
        <v>0.51736111111111116</v>
      </c>
      <c r="D373" s="9" t="s">
        <v>748</v>
      </c>
      <c r="E373" s="13" t="str">
        <f>TEXT(Orders[[#This Row],[Column1]],"hh:mm")&amp;" "&amp;Orders[[#This Row],[Column2]]</f>
        <v>12:25 PM</v>
      </c>
      <c r="F373" s="6" t="s">
        <v>32</v>
      </c>
      <c r="G373" s="6">
        <v>1</v>
      </c>
      <c r="H373" s="6" t="s">
        <v>435</v>
      </c>
      <c r="I373" s="15" t="s">
        <v>8</v>
      </c>
      <c r="J373" s="43">
        <f>VLOOKUP(Orders[[#This Row],[item_id]], Items[], 6, 0)</f>
        <v>4.5999999999999996</v>
      </c>
      <c r="K373" s="57">
        <f>IF(COUNTIF($A$2:A373, A373)=1, 1, 0)</f>
        <v>1</v>
      </c>
    </row>
    <row r="374" spans="1:11" ht="15.5" x14ac:dyDescent="0.35">
      <c r="A374" s="6" t="s">
        <v>436</v>
      </c>
      <c r="B374" s="13">
        <v>45338</v>
      </c>
      <c r="C374" s="30">
        <v>0.52222222222222225</v>
      </c>
      <c r="D374" s="9" t="s">
        <v>748</v>
      </c>
      <c r="E374" s="13" t="str">
        <f>TEXT(Orders[[#This Row],[Column1]],"hh:mm")&amp;" "&amp;Orders[[#This Row],[Column2]]</f>
        <v>12:32 PM</v>
      </c>
      <c r="F374" s="6" t="s">
        <v>22</v>
      </c>
      <c r="G374" s="6">
        <v>1</v>
      </c>
      <c r="H374" s="6" t="s">
        <v>329</v>
      </c>
      <c r="I374" s="15" t="s">
        <v>12</v>
      </c>
      <c r="J374" s="43">
        <f>VLOOKUP(Orders[[#This Row],[item_id]], Items[], 6, 0)</f>
        <v>3.45</v>
      </c>
      <c r="K374" s="57">
        <f>IF(COUNTIF($A$2:A374, A374)=1, 1, 0)</f>
        <v>1</v>
      </c>
    </row>
    <row r="375" spans="1:11" ht="15.5" x14ac:dyDescent="0.35">
      <c r="A375" s="6" t="s">
        <v>437</v>
      </c>
      <c r="B375" s="13">
        <v>45338</v>
      </c>
      <c r="C375" s="30">
        <v>0.52638888888888891</v>
      </c>
      <c r="D375" s="9" t="s">
        <v>748</v>
      </c>
      <c r="E375" s="13" t="str">
        <f>TEXT(Orders[[#This Row],[Column1]],"hh:mm")&amp;" "&amp;Orders[[#This Row],[Column2]]</f>
        <v>12:38 PM</v>
      </c>
      <c r="F375" s="6" t="s">
        <v>34</v>
      </c>
      <c r="G375" s="6">
        <v>1</v>
      </c>
      <c r="H375" s="6" t="s">
        <v>438</v>
      </c>
      <c r="I375" s="15" t="s">
        <v>8</v>
      </c>
      <c r="J375" s="43">
        <f>VLOOKUP(Orders[[#This Row],[item_id]], Items[], 6, 0)</f>
        <v>5.6</v>
      </c>
      <c r="K375" s="57">
        <f>IF(COUNTIF($A$2:A375, A375)=1, 1, 0)</f>
        <v>1</v>
      </c>
    </row>
    <row r="376" spans="1:11" ht="15.5" x14ac:dyDescent="0.35">
      <c r="A376" s="6" t="s">
        <v>439</v>
      </c>
      <c r="B376" s="13">
        <v>45338</v>
      </c>
      <c r="C376" s="30">
        <v>0.53125</v>
      </c>
      <c r="D376" s="9" t="s">
        <v>748</v>
      </c>
      <c r="E376" s="13" t="str">
        <f>TEXT(Orders[[#This Row],[Column1]],"hh:mm")&amp;" "&amp;Orders[[#This Row],[Column2]]</f>
        <v>12:45 PM</v>
      </c>
      <c r="F376" s="6" t="s">
        <v>54</v>
      </c>
      <c r="G376" s="6">
        <v>1</v>
      </c>
      <c r="H376" s="6" t="s">
        <v>291</v>
      </c>
      <c r="I376" s="15" t="s">
        <v>12</v>
      </c>
      <c r="J376" s="43">
        <f>VLOOKUP(Orders[[#This Row],[item_id]], Items[], 6, 0)</f>
        <v>3.75</v>
      </c>
      <c r="K376" s="57">
        <f>IF(COUNTIF($A$2:A376, A376)=1, 1, 0)</f>
        <v>1</v>
      </c>
    </row>
    <row r="377" spans="1:11" ht="15.5" x14ac:dyDescent="0.35">
      <c r="A377" s="6" t="s">
        <v>440</v>
      </c>
      <c r="B377" s="13">
        <v>45338</v>
      </c>
      <c r="C377" s="30">
        <v>0.53541666666666665</v>
      </c>
      <c r="D377" s="9" t="s">
        <v>748</v>
      </c>
      <c r="E377" s="13" t="str">
        <f>TEXT(Orders[[#This Row],[Column1]],"hh:mm")&amp;" "&amp;Orders[[#This Row],[Column2]]</f>
        <v>12:51 PM</v>
      </c>
      <c r="F377" s="6" t="s">
        <v>120</v>
      </c>
      <c r="G377" s="6">
        <v>1</v>
      </c>
      <c r="H377" s="6" t="s">
        <v>441</v>
      </c>
      <c r="I377" s="15" t="s">
        <v>8</v>
      </c>
      <c r="J377" s="43">
        <f>VLOOKUP(Orders[[#This Row],[item_id]], Items[], 6, 0)</f>
        <v>4.5999999999999996</v>
      </c>
      <c r="K377" s="57">
        <f>IF(COUNTIF($A$2:A377, A377)=1, 1, 0)</f>
        <v>1</v>
      </c>
    </row>
    <row r="378" spans="1:11" ht="15.5" x14ac:dyDescent="0.35">
      <c r="A378" s="6" t="s">
        <v>442</v>
      </c>
      <c r="B378" s="13">
        <v>45338</v>
      </c>
      <c r="C378" s="30">
        <v>0.54027777777777775</v>
      </c>
      <c r="D378" s="9" t="s">
        <v>748</v>
      </c>
      <c r="E378" s="13" t="str">
        <f>TEXT(Orders[[#This Row],[Column1]],"hh:mm")&amp;" "&amp;Orders[[#This Row],[Column2]]</f>
        <v>12:58 PM</v>
      </c>
      <c r="F378" s="6" t="s">
        <v>65</v>
      </c>
      <c r="G378" s="6">
        <v>1</v>
      </c>
      <c r="H378" s="6" t="s">
        <v>35</v>
      </c>
      <c r="I378" s="15" t="s">
        <v>12</v>
      </c>
      <c r="J378" s="43">
        <f>VLOOKUP(Orders[[#This Row],[item_id]], Items[], 6, 0)</f>
        <v>4</v>
      </c>
      <c r="K378" s="57">
        <f>IF(COUNTIF($A$2:A378, A378)=1, 1, 0)</f>
        <v>1</v>
      </c>
    </row>
    <row r="379" spans="1:11" ht="15.5" x14ac:dyDescent="0.35">
      <c r="A379" s="6" t="s">
        <v>442</v>
      </c>
      <c r="B379" s="13">
        <v>45338</v>
      </c>
      <c r="C379" s="30">
        <v>0.54027777777777775</v>
      </c>
      <c r="D379" s="9" t="s">
        <v>748</v>
      </c>
      <c r="E379" s="13" t="str">
        <f>TEXT(Orders[[#This Row],[Column1]],"hh:mm")&amp;" "&amp;Orders[[#This Row],[Column2]]</f>
        <v>12:58 PM</v>
      </c>
      <c r="F379" s="6" t="s">
        <v>34</v>
      </c>
      <c r="G379" s="6">
        <v>1</v>
      </c>
      <c r="H379" s="6" t="s">
        <v>35</v>
      </c>
      <c r="I379" s="15" t="s">
        <v>12</v>
      </c>
      <c r="J379" s="43">
        <f>VLOOKUP(Orders[[#This Row],[item_id]], Items[], 6, 0)</f>
        <v>5.6</v>
      </c>
      <c r="K379" s="57">
        <f>IF(COUNTIF($A$2:A379, A379)=1, 1, 0)</f>
        <v>0</v>
      </c>
    </row>
    <row r="380" spans="1:11" ht="15.5" x14ac:dyDescent="0.35">
      <c r="A380" s="6" t="s">
        <v>443</v>
      </c>
      <c r="B380" s="13">
        <v>45338</v>
      </c>
      <c r="C380" s="30">
        <v>4.4444444444444446E-2</v>
      </c>
      <c r="D380" s="9" t="s">
        <v>748</v>
      </c>
      <c r="E380" s="13" t="str">
        <f>TEXT(Orders[[#This Row],[Column1]],"hh:mm")&amp;" "&amp;Orders[[#This Row],[Column2]]</f>
        <v>01:04 PM</v>
      </c>
      <c r="F380" s="6" t="s">
        <v>30</v>
      </c>
      <c r="G380" s="6">
        <v>1</v>
      </c>
      <c r="H380" s="6" t="s">
        <v>444</v>
      </c>
      <c r="I380" s="15" t="s">
        <v>8</v>
      </c>
      <c r="J380" s="43">
        <f>VLOOKUP(Orders[[#This Row],[item_id]], Items[], 6, 0)</f>
        <v>4.2</v>
      </c>
      <c r="K380" s="57">
        <f>IF(COUNTIF($A$2:A380, A380)=1, 1, 0)</f>
        <v>1</v>
      </c>
    </row>
    <row r="381" spans="1:11" ht="15.5" x14ac:dyDescent="0.35">
      <c r="A381" s="6" t="s">
        <v>445</v>
      </c>
      <c r="B381" s="13">
        <v>45338</v>
      </c>
      <c r="C381" s="30">
        <v>4.9305555555555554E-2</v>
      </c>
      <c r="D381" s="9" t="s">
        <v>748</v>
      </c>
      <c r="E381" s="13" t="str">
        <f>TEXT(Orders[[#This Row],[Column1]],"hh:mm")&amp;" "&amp;Orders[[#This Row],[Column2]]</f>
        <v>01:11 PM</v>
      </c>
      <c r="F381" s="6" t="s">
        <v>10</v>
      </c>
      <c r="G381" s="6">
        <v>1</v>
      </c>
      <c r="H381" s="6" t="s">
        <v>380</v>
      </c>
      <c r="I381" s="15" t="s">
        <v>12</v>
      </c>
      <c r="J381" s="43">
        <f>VLOOKUP(Orders[[#This Row],[item_id]], Items[], 6, 0)</f>
        <v>4.5999999999999996</v>
      </c>
      <c r="K381" s="57">
        <f>IF(COUNTIF($A$2:A381, A381)=1, 1, 0)</f>
        <v>1</v>
      </c>
    </row>
    <row r="382" spans="1:11" ht="15.5" x14ac:dyDescent="0.35">
      <c r="A382" s="6" t="s">
        <v>446</v>
      </c>
      <c r="B382" s="13">
        <v>45338</v>
      </c>
      <c r="C382" s="30">
        <v>5.347222222222222E-2</v>
      </c>
      <c r="D382" s="9" t="s">
        <v>748</v>
      </c>
      <c r="E382" s="13" t="str">
        <f>TEXT(Orders[[#This Row],[Column1]],"hh:mm")&amp;" "&amp;Orders[[#This Row],[Column2]]</f>
        <v>01:17 PM</v>
      </c>
      <c r="F382" s="6" t="s">
        <v>19</v>
      </c>
      <c r="G382" s="6">
        <v>1</v>
      </c>
      <c r="H382" s="6" t="s">
        <v>447</v>
      </c>
      <c r="I382" s="15" t="s">
        <v>8</v>
      </c>
      <c r="J382" s="43">
        <f>VLOOKUP(Orders[[#This Row],[item_id]], Items[], 6, 0)</f>
        <v>5.5</v>
      </c>
      <c r="K382" s="57">
        <f>IF(COUNTIF($A$2:A382, A382)=1, 1, 0)</f>
        <v>1</v>
      </c>
    </row>
    <row r="383" spans="1:11" ht="15.5" x14ac:dyDescent="0.35">
      <c r="A383" s="6" t="s">
        <v>448</v>
      </c>
      <c r="B383" s="13">
        <v>45338</v>
      </c>
      <c r="C383" s="30">
        <v>5.8333333333333334E-2</v>
      </c>
      <c r="D383" s="9" t="s">
        <v>748</v>
      </c>
      <c r="E383" s="13" t="str">
        <f>TEXT(Orders[[#This Row],[Column1]],"hh:mm")&amp;" "&amp;Orders[[#This Row],[Column2]]</f>
        <v>01:24 PM</v>
      </c>
      <c r="F383" s="6" t="s">
        <v>6</v>
      </c>
      <c r="G383" s="6">
        <v>1</v>
      </c>
      <c r="H383" s="6" t="s">
        <v>409</v>
      </c>
      <c r="I383" s="15" t="s">
        <v>12</v>
      </c>
      <c r="J383" s="43">
        <f>VLOOKUP(Orders[[#This Row],[item_id]], Items[], 6, 0)</f>
        <v>2.15</v>
      </c>
      <c r="K383" s="57">
        <f>IF(COUNTIF($A$2:A383, A383)=1, 1, 0)</f>
        <v>1</v>
      </c>
    </row>
    <row r="384" spans="1:11" ht="15.5" x14ac:dyDescent="0.35">
      <c r="A384" s="6" t="s">
        <v>449</v>
      </c>
      <c r="B384" s="13">
        <v>45338</v>
      </c>
      <c r="C384" s="30">
        <v>6.25E-2</v>
      </c>
      <c r="D384" s="9" t="s">
        <v>748</v>
      </c>
      <c r="E384" s="13" t="str">
        <f>TEXT(Orders[[#This Row],[Column1]],"hh:mm")&amp;" "&amp;Orders[[#This Row],[Column2]]</f>
        <v>01:30 PM</v>
      </c>
      <c r="F384" s="6" t="s">
        <v>28</v>
      </c>
      <c r="G384" s="6">
        <v>1</v>
      </c>
      <c r="H384" s="6" t="s">
        <v>450</v>
      </c>
      <c r="I384" s="15" t="s">
        <v>8</v>
      </c>
      <c r="J384" s="43">
        <f>VLOOKUP(Orders[[#This Row],[item_id]], Items[], 6, 0)</f>
        <v>3.55</v>
      </c>
      <c r="K384" s="57">
        <f>IF(COUNTIF($A$2:A384, A384)=1, 1, 0)</f>
        <v>1</v>
      </c>
    </row>
    <row r="385" spans="1:11" ht="15.5" x14ac:dyDescent="0.35">
      <c r="A385" s="6" t="s">
        <v>451</v>
      </c>
      <c r="B385" s="13">
        <v>45338</v>
      </c>
      <c r="C385" s="30">
        <v>6.7361111111111108E-2</v>
      </c>
      <c r="D385" s="9" t="s">
        <v>748</v>
      </c>
      <c r="E385" s="13" t="str">
        <f>TEXT(Orders[[#This Row],[Column1]],"hh:mm")&amp;" "&amp;Orders[[#This Row],[Column2]]</f>
        <v>01:37 PM</v>
      </c>
      <c r="F385" s="6" t="s">
        <v>50</v>
      </c>
      <c r="G385" s="6">
        <v>1</v>
      </c>
      <c r="H385" s="6" t="s">
        <v>306</v>
      </c>
      <c r="I385" s="15" t="s">
        <v>12</v>
      </c>
      <c r="J385" s="43">
        <f>VLOOKUP(Orders[[#This Row],[item_id]], Items[], 6, 0)</f>
        <v>4.7</v>
      </c>
      <c r="K385" s="57">
        <f>IF(COUNTIF($A$2:A385, A385)=1, 1, 0)</f>
        <v>1</v>
      </c>
    </row>
    <row r="386" spans="1:11" ht="15.5" x14ac:dyDescent="0.35">
      <c r="A386" s="6" t="s">
        <v>452</v>
      </c>
      <c r="B386" s="13">
        <v>45338</v>
      </c>
      <c r="C386" s="30">
        <v>7.1527777777777773E-2</v>
      </c>
      <c r="D386" s="9" t="s">
        <v>748</v>
      </c>
      <c r="E386" s="13" t="str">
        <f>TEXT(Orders[[#This Row],[Column1]],"hh:mm")&amp;" "&amp;Orders[[#This Row],[Column2]]</f>
        <v>01:43 PM</v>
      </c>
      <c r="F386" s="6" t="s">
        <v>16</v>
      </c>
      <c r="G386" s="6">
        <v>1</v>
      </c>
      <c r="H386" s="6" t="s">
        <v>453</v>
      </c>
      <c r="I386" s="15" t="s">
        <v>8</v>
      </c>
      <c r="J386" s="43">
        <f>VLOOKUP(Orders[[#This Row],[item_id]], Items[], 6, 0)</f>
        <v>3.25</v>
      </c>
      <c r="K386" s="57">
        <f>IF(COUNTIF($A$2:A386, A386)=1, 1, 0)</f>
        <v>1</v>
      </c>
    </row>
    <row r="387" spans="1:11" ht="15.5" x14ac:dyDescent="0.35">
      <c r="A387" s="6" t="s">
        <v>454</v>
      </c>
      <c r="B387" s="13">
        <v>45338</v>
      </c>
      <c r="C387" s="30">
        <v>7.6388888888888895E-2</v>
      </c>
      <c r="D387" s="9" t="s">
        <v>748</v>
      </c>
      <c r="E387" s="13" t="str">
        <f>TEXT(Orders[[#This Row],[Column1]],"hh:mm")&amp;" "&amp;Orders[[#This Row],[Column2]]</f>
        <v>01:50 PM</v>
      </c>
      <c r="F387" s="6" t="s">
        <v>40</v>
      </c>
      <c r="G387" s="6">
        <v>1</v>
      </c>
      <c r="H387" s="6" t="s">
        <v>346</v>
      </c>
      <c r="I387" s="15" t="s">
        <v>12</v>
      </c>
      <c r="J387" s="43">
        <f>VLOOKUP(Orders[[#This Row],[item_id]], Items[], 6, 0)</f>
        <v>3.45</v>
      </c>
      <c r="K387" s="57">
        <f>IF(COUNTIF($A$2:A387, A387)=1, 1, 0)</f>
        <v>1</v>
      </c>
    </row>
    <row r="388" spans="1:11" ht="15.5" x14ac:dyDescent="0.35">
      <c r="A388" s="6" t="s">
        <v>455</v>
      </c>
      <c r="B388" s="13">
        <v>45338</v>
      </c>
      <c r="C388" s="30">
        <v>8.0555555555555561E-2</v>
      </c>
      <c r="D388" s="9" t="s">
        <v>748</v>
      </c>
      <c r="E388" s="13" t="str">
        <f>TEXT(Orders[[#This Row],[Column1]],"hh:mm")&amp;" "&amp;Orders[[#This Row],[Column2]]</f>
        <v>01:56 PM</v>
      </c>
      <c r="F388" s="6" t="s">
        <v>43</v>
      </c>
      <c r="G388" s="6">
        <v>1</v>
      </c>
      <c r="H388" s="6" t="s">
        <v>413</v>
      </c>
      <c r="I388" s="15" t="s">
        <v>8</v>
      </c>
      <c r="J388" s="43">
        <f>VLOOKUP(Orders[[#This Row],[item_id]], Items[], 6, 0)</f>
        <v>4.5999999999999996</v>
      </c>
      <c r="K388" s="57">
        <f>IF(COUNTIF($A$2:A388, A388)=1, 1, 0)</f>
        <v>1</v>
      </c>
    </row>
    <row r="389" spans="1:11" ht="15.5" x14ac:dyDescent="0.35">
      <c r="A389" s="6" t="s">
        <v>456</v>
      </c>
      <c r="B389" s="13">
        <v>45338</v>
      </c>
      <c r="C389" s="30">
        <v>8.5416666666666669E-2</v>
      </c>
      <c r="D389" s="9" t="s">
        <v>748</v>
      </c>
      <c r="E389" s="13" t="str">
        <f>TEXT(Orders[[#This Row],[Column1]],"hh:mm")&amp;" "&amp;Orders[[#This Row],[Column2]]</f>
        <v>02:03 PM</v>
      </c>
      <c r="F389" s="6" t="s">
        <v>86</v>
      </c>
      <c r="G389" s="6">
        <v>1</v>
      </c>
      <c r="H389" s="6" t="s">
        <v>457</v>
      </c>
      <c r="I389" s="15" t="s">
        <v>12</v>
      </c>
      <c r="J389" s="43">
        <f>VLOOKUP(Orders[[#This Row],[item_id]], Items[], 6, 0)</f>
        <v>3.45</v>
      </c>
      <c r="K389" s="57">
        <f>IF(COUNTIF($A$2:A389, A389)=1, 1, 0)</f>
        <v>1</v>
      </c>
    </row>
    <row r="390" spans="1:11" ht="15.5" x14ac:dyDescent="0.35">
      <c r="A390" s="6" t="s">
        <v>456</v>
      </c>
      <c r="B390" s="13">
        <v>45338</v>
      </c>
      <c r="C390" s="30">
        <v>8.5416666666666669E-2</v>
      </c>
      <c r="D390" s="9" t="s">
        <v>748</v>
      </c>
      <c r="E390" s="13" t="str">
        <f>TEXT(Orders[[#This Row],[Column1]],"hh:mm")&amp;" "&amp;Orders[[#This Row],[Column2]]</f>
        <v>02:03 PM</v>
      </c>
      <c r="F390" s="6" t="s">
        <v>19</v>
      </c>
      <c r="G390" s="6">
        <v>1</v>
      </c>
      <c r="H390" s="6" t="s">
        <v>457</v>
      </c>
      <c r="I390" s="15" t="s">
        <v>12</v>
      </c>
      <c r="J390" s="43">
        <f>VLOOKUP(Orders[[#This Row],[item_id]], Items[], 6, 0)</f>
        <v>5.5</v>
      </c>
      <c r="K390" s="57">
        <f>IF(COUNTIF($A$2:A390, A390)=1, 1, 0)</f>
        <v>0</v>
      </c>
    </row>
    <row r="391" spans="1:11" ht="15.5" x14ac:dyDescent="0.35">
      <c r="A391" s="6" t="s">
        <v>458</v>
      </c>
      <c r="B391" s="13">
        <v>45338</v>
      </c>
      <c r="C391" s="30">
        <v>8.9583333333333334E-2</v>
      </c>
      <c r="D391" s="9" t="s">
        <v>748</v>
      </c>
      <c r="E391" s="13" t="str">
        <f>TEXT(Orders[[#This Row],[Column1]],"hh:mm")&amp;" "&amp;Orders[[#This Row],[Column2]]</f>
        <v>02:09 PM</v>
      </c>
      <c r="F391" s="6" t="s">
        <v>57</v>
      </c>
      <c r="G391" s="6">
        <v>1</v>
      </c>
      <c r="H391" s="6" t="s">
        <v>352</v>
      </c>
      <c r="I391" s="15" t="s">
        <v>8</v>
      </c>
      <c r="J391" s="43">
        <f>VLOOKUP(Orders[[#This Row],[item_id]], Items[], 6, 0)</f>
        <v>3.75</v>
      </c>
      <c r="K391" s="57">
        <f>IF(COUNTIF($A$2:A391, A391)=1, 1, 0)</f>
        <v>1</v>
      </c>
    </row>
    <row r="392" spans="1:11" ht="15.5" x14ac:dyDescent="0.35">
      <c r="A392" s="6" t="s">
        <v>459</v>
      </c>
      <c r="B392" s="13">
        <v>45338</v>
      </c>
      <c r="C392" s="30">
        <v>9.4444444444444442E-2</v>
      </c>
      <c r="D392" s="9" t="s">
        <v>748</v>
      </c>
      <c r="E392" s="13" t="str">
        <f>TEXT(Orders[[#This Row],[Column1]],"hh:mm")&amp;" "&amp;Orders[[#This Row],[Column2]]</f>
        <v>02:16 PM</v>
      </c>
      <c r="F392" s="6" t="s">
        <v>48</v>
      </c>
      <c r="G392" s="6">
        <v>1</v>
      </c>
      <c r="H392" s="6" t="s">
        <v>354</v>
      </c>
      <c r="I392" s="15" t="s">
        <v>12</v>
      </c>
      <c r="J392" s="43">
        <f>VLOOKUP(Orders[[#This Row],[item_id]], Items[], 6, 0)</f>
        <v>3.35</v>
      </c>
      <c r="K392" s="57">
        <f>IF(COUNTIF($A$2:A392, A392)=1, 1, 0)</f>
        <v>1</v>
      </c>
    </row>
    <row r="393" spans="1:11" ht="15.5" x14ac:dyDescent="0.35">
      <c r="A393" s="6" t="s">
        <v>460</v>
      </c>
      <c r="B393" s="13">
        <v>45338</v>
      </c>
      <c r="C393" s="30">
        <v>9.8611111111111108E-2</v>
      </c>
      <c r="D393" s="9" t="s">
        <v>748</v>
      </c>
      <c r="E393" s="13" t="str">
        <f>TEXT(Orders[[#This Row],[Column1]],"hh:mm")&amp;" "&amp;Orders[[#This Row],[Column2]]</f>
        <v>02:22 PM</v>
      </c>
      <c r="F393" s="6" t="s">
        <v>36</v>
      </c>
      <c r="G393" s="6">
        <v>1</v>
      </c>
      <c r="H393" s="6" t="s">
        <v>356</v>
      </c>
      <c r="I393" s="15" t="s">
        <v>8</v>
      </c>
      <c r="J393" s="43">
        <f>VLOOKUP(Orders[[#This Row],[item_id]], Items[], 6, 0)</f>
        <v>4.5</v>
      </c>
      <c r="K393" s="57">
        <f>IF(COUNTIF($A$2:A393, A393)=1, 1, 0)</f>
        <v>1</v>
      </c>
    </row>
    <row r="394" spans="1:11" ht="15.5" x14ac:dyDescent="0.35">
      <c r="A394" s="6" t="s">
        <v>461</v>
      </c>
      <c r="B394" s="13">
        <v>45338</v>
      </c>
      <c r="C394" s="30">
        <v>0.1076388888888889</v>
      </c>
      <c r="D394" s="9" t="s">
        <v>748</v>
      </c>
      <c r="E394" s="13" t="str">
        <f>TEXT(Orders[[#This Row],[Column1]],"hh:mm")&amp;" "&amp;Orders[[#This Row],[Column2]]</f>
        <v>02:35 PM</v>
      </c>
      <c r="F394" s="6" t="s">
        <v>24</v>
      </c>
      <c r="G394" s="6">
        <v>1</v>
      </c>
      <c r="H394" s="6" t="s">
        <v>462</v>
      </c>
      <c r="I394" s="15" t="s">
        <v>8</v>
      </c>
      <c r="J394" s="43">
        <f>VLOOKUP(Orders[[#This Row],[item_id]], Items[], 6, 0)</f>
        <v>3.75</v>
      </c>
      <c r="K394" s="57">
        <f>IF(COUNTIF($A$2:A394, A394)=1, 1, 0)</f>
        <v>1</v>
      </c>
    </row>
    <row r="395" spans="1:11" ht="15.5" x14ac:dyDescent="0.35">
      <c r="A395" s="6" t="s">
        <v>463</v>
      </c>
      <c r="B395" s="13">
        <v>45338</v>
      </c>
      <c r="C395" s="30">
        <v>0.1125</v>
      </c>
      <c r="D395" s="9" t="s">
        <v>748</v>
      </c>
      <c r="E395" s="13" t="str">
        <f>TEXT(Orders[[#This Row],[Column1]],"hh:mm")&amp;" "&amp;Orders[[#This Row],[Column2]]</f>
        <v>02:42 PM</v>
      </c>
      <c r="F395" s="6" t="s">
        <v>26</v>
      </c>
      <c r="G395" s="6">
        <v>1</v>
      </c>
      <c r="H395" s="6" t="s">
        <v>464</v>
      </c>
      <c r="I395" s="15" t="s">
        <v>12</v>
      </c>
      <c r="J395" s="43">
        <f>VLOOKUP(Orders[[#This Row],[item_id]], Items[], 6, 0)</f>
        <v>3.15</v>
      </c>
      <c r="K395" s="57">
        <f>IF(COUNTIF($A$2:A395, A395)=1, 1, 0)</f>
        <v>1</v>
      </c>
    </row>
    <row r="396" spans="1:11" ht="15.5" x14ac:dyDescent="0.35">
      <c r="A396" s="6" t="s">
        <v>465</v>
      </c>
      <c r="B396" s="13">
        <v>45338</v>
      </c>
      <c r="C396" s="30">
        <v>0.11666666666666667</v>
      </c>
      <c r="D396" s="9" t="s">
        <v>748</v>
      </c>
      <c r="E396" s="13" t="str">
        <f>TEXT(Orders[[#This Row],[Column1]],"hh:mm")&amp;" "&amp;Orders[[#This Row],[Column2]]</f>
        <v>02:48 PM</v>
      </c>
      <c r="F396" s="6" t="s">
        <v>52</v>
      </c>
      <c r="G396" s="6">
        <v>1</v>
      </c>
      <c r="H396" s="6" t="s">
        <v>466</v>
      </c>
      <c r="I396" s="15" t="s">
        <v>8</v>
      </c>
      <c r="J396" s="43">
        <f>VLOOKUP(Orders[[#This Row],[item_id]], Items[], 6, 0)</f>
        <v>3.75</v>
      </c>
      <c r="K396" s="57">
        <f>IF(COUNTIF($A$2:A396, A396)=1, 1, 0)</f>
        <v>1</v>
      </c>
    </row>
    <row r="397" spans="1:11" ht="15.5" x14ac:dyDescent="0.35">
      <c r="A397" s="6" t="s">
        <v>467</v>
      </c>
      <c r="B397" s="13">
        <v>45338</v>
      </c>
      <c r="C397" s="30">
        <v>0.12152777777777778</v>
      </c>
      <c r="D397" s="9" t="s">
        <v>748</v>
      </c>
      <c r="E397" s="13" t="str">
        <f>TEXT(Orders[[#This Row],[Column1]],"hh:mm")&amp;" "&amp;Orders[[#This Row],[Column2]]</f>
        <v>02:55 PM</v>
      </c>
      <c r="F397" s="6" t="s">
        <v>46</v>
      </c>
      <c r="G397" s="6">
        <v>1</v>
      </c>
      <c r="H397" s="6" t="s">
        <v>468</v>
      </c>
      <c r="I397" s="15" t="s">
        <v>12</v>
      </c>
      <c r="J397" s="43">
        <f>VLOOKUP(Orders[[#This Row],[item_id]], Items[], 6, 0)</f>
        <v>4</v>
      </c>
      <c r="K397" s="57">
        <f>IF(COUNTIF($A$2:A397, A397)=1, 1, 0)</f>
        <v>1</v>
      </c>
    </row>
    <row r="398" spans="1:11" ht="15.5" x14ac:dyDescent="0.35">
      <c r="A398" s="6" t="s">
        <v>469</v>
      </c>
      <c r="B398" s="13">
        <v>45338</v>
      </c>
      <c r="C398" s="30">
        <v>0.13055555555555556</v>
      </c>
      <c r="D398" s="9" t="s">
        <v>748</v>
      </c>
      <c r="E398" s="13" t="str">
        <f>TEXT(Orders[[#This Row],[Column1]],"hh:mm")&amp;" "&amp;Orders[[#This Row],[Column2]]</f>
        <v>03:08 PM</v>
      </c>
      <c r="F398" s="6" t="s">
        <v>32</v>
      </c>
      <c r="G398" s="6">
        <v>1</v>
      </c>
      <c r="H398" s="6" t="s">
        <v>470</v>
      </c>
      <c r="I398" s="15" t="s">
        <v>12</v>
      </c>
      <c r="J398" s="43">
        <f>VLOOKUP(Orders[[#This Row],[item_id]], Items[], 6, 0)</f>
        <v>4.5999999999999996</v>
      </c>
      <c r="K398" s="57">
        <f>IF(COUNTIF($A$2:A398, A398)=1, 1, 0)</f>
        <v>1</v>
      </c>
    </row>
    <row r="399" spans="1:11" ht="15.5" x14ac:dyDescent="0.35">
      <c r="A399" s="6" t="s">
        <v>471</v>
      </c>
      <c r="B399" s="13">
        <v>45338</v>
      </c>
      <c r="C399" s="30">
        <v>0.13472222222222222</v>
      </c>
      <c r="D399" s="9" t="s">
        <v>748</v>
      </c>
      <c r="E399" s="13" t="str">
        <f>TEXT(Orders[[#This Row],[Column1]],"hh:mm")&amp;" "&amp;Orders[[#This Row],[Column2]]</f>
        <v>03:14 PM</v>
      </c>
      <c r="F399" s="6" t="s">
        <v>40</v>
      </c>
      <c r="G399" s="6">
        <v>1</v>
      </c>
      <c r="H399" s="6" t="s">
        <v>472</v>
      </c>
      <c r="I399" s="15" t="s">
        <v>8</v>
      </c>
      <c r="J399" s="43">
        <f>VLOOKUP(Orders[[#This Row],[item_id]], Items[], 6, 0)</f>
        <v>3.45</v>
      </c>
      <c r="K399" s="57">
        <f>IF(COUNTIF($A$2:A399, A399)=1, 1, 0)</f>
        <v>1</v>
      </c>
    </row>
    <row r="400" spans="1:11" ht="15.5" x14ac:dyDescent="0.35">
      <c r="A400" s="6" t="s">
        <v>473</v>
      </c>
      <c r="B400" s="13">
        <v>45338</v>
      </c>
      <c r="C400" s="30">
        <v>0.13958333333333334</v>
      </c>
      <c r="D400" s="9" t="s">
        <v>748</v>
      </c>
      <c r="E400" s="13" t="str">
        <f>TEXT(Orders[[#This Row],[Column1]],"hh:mm")&amp;" "&amp;Orders[[#This Row],[Column2]]</f>
        <v>03:21 PM</v>
      </c>
      <c r="F400" s="6" t="s">
        <v>10</v>
      </c>
      <c r="G400" s="6">
        <v>1</v>
      </c>
      <c r="H400" s="6" t="s">
        <v>474</v>
      </c>
      <c r="I400" s="15" t="s">
        <v>12</v>
      </c>
      <c r="J400" s="43">
        <f>VLOOKUP(Orders[[#This Row],[item_id]], Items[], 6, 0)</f>
        <v>4.5999999999999996</v>
      </c>
      <c r="K400" s="57">
        <f>IF(COUNTIF($A$2:A400, A400)=1, 1, 0)</f>
        <v>1</v>
      </c>
    </row>
    <row r="401" spans="1:11" ht="15.5" x14ac:dyDescent="0.35">
      <c r="A401" s="6" t="s">
        <v>475</v>
      </c>
      <c r="B401" s="13">
        <v>45338</v>
      </c>
      <c r="C401" s="30">
        <v>0.14861111111111111</v>
      </c>
      <c r="D401" s="9" t="s">
        <v>748</v>
      </c>
      <c r="E401" s="13" t="str">
        <f>TEXT(Orders[[#This Row],[Column1]],"hh:mm")&amp;" "&amp;Orders[[#This Row],[Column2]]</f>
        <v>03:34 PM</v>
      </c>
      <c r="F401" s="6" t="s">
        <v>52</v>
      </c>
      <c r="G401" s="6">
        <v>1</v>
      </c>
      <c r="H401" s="6" t="s">
        <v>280</v>
      </c>
      <c r="I401" s="15" t="s">
        <v>8</v>
      </c>
      <c r="J401" s="43">
        <f>VLOOKUP(Orders[[#This Row],[item_id]], Items[], 6, 0)</f>
        <v>3.75</v>
      </c>
      <c r="K401" s="57">
        <f>IF(COUNTIF($A$2:A401, A401)=1, 1, 0)</f>
        <v>1</v>
      </c>
    </row>
    <row r="402" spans="1:11" ht="15.5" x14ac:dyDescent="0.35">
      <c r="A402" s="6" t="s">
        <v>476</v>
      </c>
      <c r="B402" s="13">
        <v>45338</v>
      </c>
      <c r="C402" s="30">
        <v>0.16250000000000001</v>
      </c>
      <c r="D402" s="9" t="s">
        <v>748</v>
      </c>
      <c r="E402" s="13" t="str">
        <f>TEXT(Orders[[#This Row],[Column1]],"hh:mm")&amp;" "&amp;Orders[[#This Row],[Column2]]</f>
        <v>03:54 PM</v>
      </c>
      <c r="F402" s="6" t="s">
        <v>46</v>
      </c>
      <c r="G402" s="6">
        <v>1</v>
      </c>
      <c r="H402" s="6" t="s">
        <v>477</v>
      </c>
      <c r="I402" s="15" t="s">
        <v>12</v>
      </c>
      <c r="J402" s="43">
        <f>VLOOKUP(Orders[[#This Row],[item_id]], Items[], 6, 0)</f>
        <v>4</v>
      </c>
      <c r="K402" s="57">
        <f>IF(COUNTIF($A$2:A402, A402)=1, 1, 0)</f>
        <v>1</v>
      </c>
    </row>
    <row r="403" spans="1:11" ht="15.5" x14ac:dyDescent="0.35">
      <c r="A403" s="6" t="s">
        <v>478</v>
      </c>
      <c r="B403" s="13">
        <v>45338</v>
      </c>
      <c r="C403" s="30">
        <v>0.1763888888888889</v>
      </c>
      <c r="D403" s="9" t="s">
        <v>748</v>
      </c>
      <c r="E403" s="13" t="str">
        <f>TEXT(Orders[[#This Row],[Column1]],"hh:mm")&amp;" "&amp;Orders[[#This Row],[Column2]]</f>
        <v>04:14 PM</v>
      </c>
      <c r="F403" s="6" t="s">
        <v>26</v>
      </c>
      <c r="G403" s="6">
        <v>1</v>
      </c>
      <c r="H403" s="6" t="s">
        <v>479</v>
      </c>
      <c r="I403" s="15" t="s">
        <v>8</v>
      </c>
      <c r="J403" s="43">
        <f>VLOOKUP(Orders[[#This Row],[item_id]], Items[], 6, 0)</f>
        <v>3.15</v>
      </c>
      <c r="K403" s="57">
        <f>IF(COUNTIF($A$2:A403, A403)=1, 1, 0)</f>
        <v>1</v>
      </c>
    </row>
    <row r="404" spans="1:11" ht="15.5" x14ac:dyDescent="0.35">
      <c r="A404" s="6" t="s">
        <v>480</v>
      </c>
      <c r="B404" s="13">
        <v>45338</v>
      </c>
      <c r="C404" s="30">
        <v>0.19027777777777777</v>
      </c>
      <c r="D404" s="9" t="s">
        <v>748</v>
      </c>
      <c r="E404" s="13" t="str">
        <f>TEXT(Orders[[#This Row],[Column1]],"hh:mm")&amp;" "&amp;Orders[[#This Row],[Column2]]</f>
        <v>04:34 PM</v>
      </c>
      <c r="F404" s="6" t="s">
        <v>32</v>
      </c>
      <c r="G404" s="6">
        <v>1</v>
      </c>
      <c r="H404" s="6" t="s">
        <v>481</v>
      </c>
      <c r="I404" s="15" t="s">
        <v>12</v>
      </c>
      <c r="J404" s="43">
        <f>VLOOKUP(Orders[[#This Row],[item_id]], Items[], 6, 0)</f>
        <v>4.5999999999999996</v>
      </c>
      <c r="K404" s="57">
        <f>IF(COUNTIF($A$2:A404, A404)=1, 1, 0)</f>
        <v>1</v>
      </c>
    </row>
    <row r="405" spans="1:11" ht="15.5" x14ac:dyDescent="0.35">
      <c r="A405" s="6" t="s">
        <v>482</v>
      </c>
      <c r="B405" s="13">
        <v>45338</v>
      </c>
      <c r="C405" s="30">
        <v>0.20416666666666666</v>
      </c>
      <c r="D405" s="9" t="s">
        <v>748</v>
      </c>
      <c r="E405" s="13" t="str">
        <f>TEXT(Orders[[#This Row],[Column1]],"hh:mm")&amp;" "&amp;Orders[[#This Row],[Column2]]</f>
        <v>04:54 PM</v>
      </c>
      <c r="F405" s="6" t="s">
        <v>22</v>
      </c>
      <c r="G405" s="6">
        <v>1</v>
      </c>
      <c r="H405" s="6" t="s">
        <v>483</v>
      </c>
      <c r="I405" s="15" t="s">
        <v>8</v>
      </c>
      <c r="J405" s="43">
        <f>VLOOKUP(Orders[[#This Row],[item_id]], Items[], 6, 0)</f>
        <v>3.45</v>
      </c>
      <c r="K405" s="57">
        <f>IF(COUNTIF($A$2:A405, A405)=1, 1, 0)</f>
        <v>1</v>
      </c>
    </row>
    <row r="406" spans="1:11" ht="15.5" x14ac:dyDescent="0.35">
      <c r="A406" s="6" t="s">
        <v>484</v>
      </c>
      <c r="B406" s="13">
        <v>45338</v>
      </c>
      <c r="C406" s="30">
        <v>0.20833333333333334</v>
      </c>
      <c r="D406" s="9" t="s">
        <v>748</v>
      </c>
      <c r="E406" s="13" t="str">
        <f>TEXT(Orders[[#This Row],[Column1]],"hh:mm")&amp;" "&amp;Orders[[#This Row],[Column2]]</f>
        <v>05:00 PM</v>
      </c>
      <c r="F406" s="6" t="s">
        <v>10</v>
      </c>
      <c r="G406" s="6">
        <v>1</v>
      </c>
      <c r="H406" s="6" t="s">
        <v>401</v>
      </c>
      <c r="I406" s="15" t="s">
        <v>12</v>
      </c>
      <c r="J406" s="43">
        <f>VLOOKUP(Orders[[#This Row],[item_id]], Items[], 6, 0)</f>
        <v>4.5999999999999996</v>
      </c>
      <c r="K406" s="57">
        <f>IF(COUNTIF($A$2:A406, A406)=1, 1, 0)</f>
        <v>1</v>
      </c>
    </row>
    <row r="407" spans="1:11" ht="15.5" x14ac:dyDescent="0.35">
      <c r="A407" s="6" t="s">
        <v>485</v>
      </c>
      <c r="B407" s="13">
        <v>45339</v>
      </c>
      <c r="C407" s="30">
        <v>0.29375000000000001</v>
      </c>
      <c r="D407" s="9" t="s">
        <v>747</v>
      </c>
      <c r="E407" s="13" t="str">
        <f>TEXT(Orders[[#This Row],[Column1]],"hh:mm")&amp;" "&amp;Orders[[#This Row],[Column2]]</f>
        <v>07:03 AM</v>
      </c>
      <c r="F407" s="6" t="s">
        <v>22</v>
      </c>
      <c r="G407" s="6">
        <v>1</v>
      </c>
      <c r="H407" s="6" t="s">
        <v>486</v>
      </c>
      <c r="I407" s="15" t="s">
        <v>12</v>
      </c>
      <c r="J407" s="43">
        <f>VLOOKUP(Orders[[#This Row],[item_id]], Items[], 6, 0)</f>
        <v>3.45</v>
      </c>
      <c r="K407" s="57">
        <f>IF(COUNTIF($A$2:A407, A407)=1, 1, 0)</f>
        <v>1</v>
      </c>
    </row>
    <row r="408" spans="1:11" ht="15.5" x14ac:dyDescent="0.35">
      <c r="A408" s="6" t="s">
        <v>487</v>
      </c>
      <c r="B408" s="13">
        <v>45339</v>
      </c>
      <c r="C408" s="30">
        <v>0.29722222222222222</v>
      </c>
      <c r="D408" s="9" t="s">
        <v>747</v>
      </c>
      <c r="E408" s="13" t="str">
        <f>TEXT(Orders[[#This Row],[Column1]],"hh:mm")&amp;" "&amp;Orders[[#This Row],[Column2]]</f>
        <v>07:08 AM</v>
      </c>
      <c r="F408" s="6" t="s">
        <v>65</v>
      </c>
      <c r="G408" s="6">
        <v>1</v>
      </c>
      <c r="H408" s="6" t="s">
        <v>488</v>
      </c>
      <c r="I408" s="15" t="s">
        <v>8</v>
      </c>
      <c r="J408" s="43">
        <f>VLOOKUP(Orders[[#This Row],[item_id]], Items[], 6, 0)</f>
        <v>4</v>
      </c>
      <c r="K408" s="57">
        <f>IF(COUNTIF($A$2:A408, A408)=1, 1, 0)</f>
        <v>1</v>
      </c>
    </row>
    <row r="409" spans="1:11" ht="15.5" x14ac:dyDescent="0.35">
      <c r="A409" s="6" t="s">
        <v>487</v>
      </c>
      <c r="B409" s="13">
        <v>45339</v>
      </c>
      <c r="C409" s="30">
        <v>0.29722222222222222</v>
      </c>
      <c r="D409" s="9" t="s">
        <v>747</v>
      </c>
      <c r="E409" s="13" t="str">
        <f>TEXT(Orders[[#This Row],[Column1]],"hh:mm")&amp;" "&amp;Orders[[#This Row],[Column2]]</f>
        <v>07:08 AM</v>
      </c>
      <c r="F409" s="6" t="s">
        <v>34</v>
      </c>
      <c r="G409" s="6">
        <v>1</v>
      </c>
      <c r="H409" s="6" t="s">
        <v>488</v>
      </c>
      <c r="I409" s="15" t="s">
        <v>12</v>
      </c>
      <c r="J409" s="43">
        <f>VLOOKUP(Orders[[#This Row],[item_id]], Items[], 6, 0)</f>
        <v>5.6</v>
      </c>
      <c r="K409" s="57">
        <f>IF(COUNTIF($A$2:A409, A409)=1, 1, 0)</f>
        <v>0</v>
      </c>
    </row>
    <row r="410" spans="1:11" ht="15.5" x14ac:dyDescent="0.35">
      <c r="A410" s="6" t="s">
        <v>489</v>
      </c>
      <c r="B410" s="13">
        <v>45339</v>
      </c>
      <c r="C410" s="30">
        <v>0.30069444444444443</v>
      </c>
      <c r="D410" s="9" t="s">
        <v>747</v>
      </c>
      <c r="E410" s="13" t="str">
        <f>TEXT(Orders[[#This Row],[Column1]],"hh:mm")&amp;" "&amp;Orders[[#This Row],[Column2]]</f>
        <v>07:13 AM</v>
      </c>
      <c r="F410" s="6" t="s">
        <v>54</v>
      </c>
      <c r="G410" s="6">
        <v>1</v>
      </c>
      <c r="H410" s="6" t="s">
        <v>490</v>
      </c>
      <c r="I410" s="15" t="s">
        <v>12</v>
      </c>
      <c r="J410" s="43">
        <f>VLOOKUP(Orders[[#This Row],[item_id]], Items[], 6, 0)</f>
        <v>3.75</v>
      </c>
      <c r="K410" s="57">
        <f>IF(COUNTIF($A$2:A410, A410)=1, 1, 0)</f>
        <v>1</v>
      </c>
    </row>
    <row r="411" spans="1:11" ht="15.5" x14ac:dyDescent="0.35">
      <c r="A411" s="6" t="s">
        <v>491</v>
      </c>
      <c r="B411" s="13">
        <v>45339</v>
      </c>
      <c r="C411" s="30">
        <v>0.30416666666666664</v>
      </c>
      <c r="D411" s="9" t="s">
        <v>747</v>
      </c>
      <c r="E411" s="13" t="str">
        <f>TEXT(Orders[[#This Row],[Column1]],"hh:mm")&amp;" "&amp;Orders[[#This Row],[Column2]]</f>
        <v>07:18 AM</v>
      </c>
      <c r="F411" s="6" t="s">
        <v>34</v>
      </c>
      <c r="G411" s="6">
        <v>1</v>
      </c>
      <c r="H411" s="6" t="s">
        <v>304</v>
      </c>
      <c r="I411" s="15" t="s">
        <v>8</v>
      </c>
      <c r="J411" s="43">
        <f>VLOOKUP(Orders[[#This Row],[item_id]], Items[], 6, 0)</f>
        <v>5.6</v>
      </c>
      <c r="K411" s="57">
        <f>IF(COUNTIF($A$2:A411, A411)=1, 1, 0)</f>
        <v>1</v>
      </c>
    </row>
    <row r="412" spans="1:11" ht="15.5" x14ac:dyDescent="0.35">
      <c r="A412" s="6" t="s">
        <v>491</v>
      </c>
      <c r="B412" s="13">
        <v>45339</v>
      </c>
      <c r="C412" s="30">
        <v>0.30416666666666664</v>
      </c>
      <c r="D412" s="9" t="s">
        <v>747</v>
      </c>
      <c r="E412" s="13" t="str">
        <f>TEXT(Orders[[#This Row],[Column1]],"hh:mm")&amp;" "&amp;Orders[[#This Row],[Column2]]</f>
        <v>07:18 AM</v>
      </c>
      <c r="F412" s="6" t="s">
        <v>28</v>
      </c>
      <c r="G412" s="6">
        <v>1</v>
      </c>
      <c r="H412" s="6" t="s">
        <v>304</v>
      </c>
      <c r="I412" s="15" t="s">
        <v>12</v>
      </c>
      <c r="J412" s="43">
        <f>VLOOKUP(Orders[[#This Row],[item_id]], Items[], 6, 0)</f>
        <v>3.55</v>
      </c>
      <c r="K412" s="57">
        <f>IF(COUNTIF($A$2:A412, A412)=1, 1, 0)</f>
        <v>0</v>
      </c>
    </row>
    <row r="413" spans="1:11" ht="15.5" x14ac:dyDescent="0.35">
      <c r="A413" s="6" t="s">
        <v>492</v>
      </c>
      <c r="B413" s="13">
        <v>45339</v>
      </c>
      <c r="C413" s="30">
        <v>0.30763888888888891</v>
      </c>
      <c r="D413" s="9" t="s">
        <v>747</v>
      </c>
      <c r="E413" s="13" t="str">
        <f>TEXT(Orders[[#This Row],[Column1]],"hh:mm")&amp;" "&amp;Orders[[#This Row],[Column2]]</f>
        <v>07:23 AM</v>
      </c>
      <c r="F413" s="6" t="s">
        <v>46</v>
      </c>
      <c r="G413" s="6">
        <v>1</v>
      </c>
      <c r="H413" s="6" t="s">
        <v>306</v>
      </c>
      <c r="I413" s="15" t="s">
        <v>12</v>
      </c>
      <c r="J413" s="43">
        <f>VLOOKUP(Orders[[#This Row],[item_id]], Items[], 6, 0)</f>
        <v>4</v>
      </c>
      <c r="K413" s="57">
        <f>IF(COUNTIF($A$2:A413, A413)=1, 1, 0)</f>
        <v>1</v>
      </c>
    </row>
    <row r="414" spans="1:11" ht="15.5" x14ac:dyDescent="0.35">
      <c r="A414" s="6" t="s">
        <v>493</v>
      </c>
      <c r="B414" s="13">
        <v>45339</v>
      </c>
      <c r="C414" s="30">
        <v>0.31111111111111112</v>
      </c>
      <c r="D414" s="9" t="s">
        <v>747</v>
      </c>
      <c r="E414" s="13" t="str">
        <f>TEXT(Orders[[#This Row],[Column1]],"hh:mm")&amp;" "&amp;Orders[[#This Row],[Column2]]</f>
        <v>07:28 AM</v>
      </c>
      <c r="F414" s="6" t="s">
        <v>10</v>
      </c>
      <c r="G414" s="6">
        <v>1</v>
      </c>
      <c r="H414" s="6" t="s">
        <v>344</v>
      </c>
      <c r="I414" s="15" t="s">
        <v>8</v>
      </c>
      <c r="J414" s="43">
        <f>VLOOKUP(Orders[[#This Row],[item_id]], Items[], 6, 0)</f>
        <v>4.5999999999999996</v>
      </c>
      <c r="K414" s="57">
        <f>IF(COUNTIF($A$2:A414, A414)=1, 1, 0)</f>
        <v>1</v>
      </c>
    </row>
    <row r="415" spans="1:11" ht="15.5" x14ac:dyDescent="0.35">
      <c r="A415" s="6" t="s">
        <v>493</v>
      </c>
      <c r="B415" s="13">
        <v>45339</v>
      </c>
      <c r="C415" s="30">
        <v>0.31111111111111112</v>
      </c>
      <c r="D415" s="9" t="s">
        <v>747</v>
      </c>
      <c r="E415" s="13" t="str">
        <f>TEXT(Orders[[#This Row],[Column1]],"hh:mm")&amp;" "&amp;Orders[[#This Row],[Column2]]</f>
        <v>07:28 AM</v>
      </c>
      <c r="F415" s="6" t="s">
        <v>43</v>
      </c>
      <c r="G415" s="6">
        <v>1</v>
      </c>
      <c r="H415" s="6" t="s">
        <v>344</v>
      </c>
      <c r="I415" s="15" t="s">
        <v>12</v>
      </c>
      <c r="J415" s="43">
        <f>VLOOKUP(Orders[[#This Row],[item_id]], Items[], 6, 0)</f>
        <v>4.5999999999999996</v>
      </c>
      <c r="K415" s="57">
        <f>IF(COUNTIF($A$2:A415, A415)=1, 1, 0)</f>
        <v>0</v>
      </c>
    </row>
    <row r="416" spans="1:11" ht="15.5" x14ac:dyDescent="0.35">
      <c r="A416" s="6" t="s">
        <v>494</v>
      </c>
      <c r="B416" s="13">
        <v>45339</v>
      </c>
      <c r="C416" s="30">
        <v>0.31527777777777777</v>
      </c>
      <c r="D416" s="9" t="s">
        <v>747</v>
      </c>
      <c r="E416" s="13" t="str">
        <f>TEXT(Orders[[#This Row],[Column1]],"hh:mm")&amp;" "&amp;Orders[[#This Row],[Column2]]</f>
        <v>07:34 AM</v>
      </c>
      <c r="F416" s="6" t="s">
        <v>52</v>
      </c>
      <c r="G416" s="6">
        <v>1</v>
      </c>
      <c r="H416" s="6" t="s">
        <v>346</v>
      </c>
      <c r="I416" s="15" t="s">
        <v>12</v>
      </c>
      <c r="J416" s="43">
        <f>VLOOKUP(Orders[[#This Row],[item_id]], Items[], 6, 0)</f>
        <v>3.75</v>
      </c>
      <c r="K416" s="57">
        <f>IF(COUNTIF($A$2:A416, A416)=1, 1, 0)</f>
        <v>1</v>
      </c>
    </row>
    <row r="417" spans="1:11" ht="15.5" x14ac:dyDescent="0.35">
      <c r="A417" s="6" t="s">
        <v>495</v>
      </c>
      <c r="B417" s="13">
        <v>45339</v>
      </c>
      <c r="C417" s="30">
        <v>0.31874999999999998</v>
      </c>
      <c r="D417" s="9" t="s">
        <v>747</v>
      </c>
      <c r="E417" s="13" t="str">
        <f>TEXT(Orders[[#This Row],[Column1]],"hh:mm")&amp;" "&amp;Orders[[#This Row],[Column2]]</f>
        <v>07:39 AM</v>
      </c>
      <c r="F417" s="6" t="s">
        <v>26</v>
      </c>
      <c r="G417" s="6">
        <v>1</v>
      </c>
      <c r="H417" s="6" t="s">
        <v>348</v>
      </c>
      <c r="I417" s="15" t="s">
        <v>8</v>
      </c>
      <c r="J417" s="43">
        <f>VLOOKUP(Orders[[#This Row],[item_id]], Items[], 6, 0)</f>
        <v>3.15</v>
      </c>
      <c r="K417" s="57">
        <f>IF(COUNTIF($A$2:A417, A417)=1, 1, 0)</f>
        <v>1</v>
      </c>
    </row>
    <row r="418" spans="1:11" ht="15.5" x14ac:dyDescent="0.35">
      <c r="A418" s="6" t="s">
        <v>496</v>
      </c>
      <c r="B418" s="13">
        <v>45339</v>
      </c>
      <c r="C418" s="30">
        <v>0.32222222222222224</v>
      </c>
      <c r="D418" s="9" t="s">
        <v>747</v>
      </c>
      <c r="E418" s="13" t="str">
        <f>TEXT(Orders[[#This Row],[Column1]],"hh:mm")&amp;" "&amp;Orders[[#This Row],[Column2]]</f>
        <v>07:44 AM</v>
      </c>
      <c r="F418" s="6" t="s">
        <v>50</v>
      </c>
      <c r="G418" s="6">
        <v>1</v>
      </c>
      <c r="H418" s="6" t="s">
        <v>350</v>
      </c>
      <c r="I418" s="15" t="s">
        <v>12</v>
      </c>
      <c r="J418" s="43">
        <f>VLOOKUP(Orders[[#This Row],[item_id]], Items[], 6, 0)</f>
        <v>4.7</v>
      </c>
      <c r="K418" s="57">
        <f>IF(COUNTIF($A$2:A418, A418)=1, 1, 0)</f>
        <v>1</v>
      </c>
    </row>
    <row r="419" spans="1:11" ht="15.5" x14ac:dyDescent="0.35">
      <c r="A419" s="6" t="s">
        <v>496</v>
      </c>
      <c r="B419" s="13">
        <v>45339</v>
      </c>
      <c r="C419" s="30">
        <v>0.32222222222222224</v>
      </c>
      <c r="D419" s="9" t="s">
        <v>747</v>
      </c>
      <c r="E419" s="13" t="str">
        <f>TEXT(Orders[[#This Row],[Column1]],"hh:mm")&amp;" "&amp;Orders[[#This Row],[Column2]]</f>
        <v>07:44 AM</v>
      </c>
      <c r="F419" s="6" t="s">
        <v>32</v>
      </c>
      <c r="G419" s="6">
        <v>1</v>
      </c>
      <c r="H419" s="6" t="s">
        <v>350</v>
      </c>
      <c r="I419" s="15" t="s">
        <v>12</v>
      </c>
      <c r="J419" s="43">
        <f>VLOOKUP(Orders[[#This Row],[item_id]], Items[], 6, 0)</f>
        <v>4.5999999999999996</v>
      </c>
      <c r="K419" s="57">
        <f>IF(COUNTIF($A$2:A419, A419)=1, 1, 0)</f>
        <v>0</v>
      </c>
    </row>
    <row r="420" spans="1:11" ht="15.5" x14ac:dyDescent="0.35">
      <c r="A420" s="6" t="s">
        <v>497</v>
      </c>
      <c r="B420" s="13">
        <v>45339</v>
      </c>
      <c r="C420" s="30">
        <v>0.32569444444444445</v>
      </c>
      <c r="D420" s="9" t="s">
        <v>747</v>
      </c>
      <c r="E420" s="13" t="str">
        <f>TEXT(Orders[[#This Row],[Column1]],"hh:mm")&amp;" "&amp;Orders[[#This Row],[Column2]]</f>
        <v>07:49 AM</v>
      </c>
      <c r="F420" s="6" t="s">
        <v>19</v>
      </c>
      <c r="G420" s="6">
        <v>1</v>
      </c>
      <c r="H420" s="6" t="s">
        <v>416</v>
      </c>
      <c r="I420" s="15" t="s">
        <v>8</v>
      </c>
      <c r="J420" s="43">
        <f>VLOOKUP(Orders[[#This Row],[item_id]], Items[], 6, 0)</f>
        <v>5.5</v>
      </c>
      <c r="K420" s="57">
        <f>IF(COUNTIF($A$2:A420, A420)=1, 1, 0)</f>
        <v>1</v>
      </c>
    </row>
    <row r="421" spans="1:11" ht="15.5" x14ac:dyDescent="0.35">
      <c r="A421" s="6" t="s">
        <v>498</v>
      </c>
      <c r="B421" s="13">
        <v>45339</v>
      </c>
      <c r="C421" s="30">
        <v>0.32916666666666666</v>
      </c>
      <c r="D421" s="9" t="s">
        <v>747</v>
      </c>
      <c r="E421" s="13" t="str">
        <f>TEXT(Orders[[#This Row],[Column1]],"hh:mm")&amp;" "&amp;Orders[[#This Row],[Column2]]</f>
        <v>07:54 AM</v>
      </c>
      <c r="F421" s="6" t="s">
        <v>40</v>
      </c>
      <c r="G421" s="6">
        <v>1</v>
      </c>
      <c r="H421" s="6" t="s">
        <v>499</v>
      </c>
      <c r="I421" s="15" t="s">
        <v>12</v>
      </c>
      <c r="J421" s="43">
        <f>VLOOKUP(Orders[[#This Row],[item_id]], Items[], 6, 0)</f>
        <v>3.45</v>
      </c>
      <c r="K421" s="57">
        <f>IF(COUNTIF($A$2:A421, A421)=1, 1, 0)</f>
        <v>1</v>
      </c>
    </row>
    <row r="422" spans="1:11" ht="15.5" x14ac:dyDescent="0.35">
      <c r="A422" s="6" t="s">
        <v>500</v>
      </c>
      <c r="B422" s="13">
        <v>45339</v>
      </c>
      <c r="C422" s="30">
        <v>0.33263888888888887</v>
      </c>
      <c r="D422" s="9" t="s">
        <v>747</v>
      </c>
      <c r="E422" s="13" t="str">
        <f>TEXT(Orders[[#This Row],[Column1]],"hh:mm")&amp;" "&amp;Orders[[#This Row],[Column2]]</f>
        <v>07:59 AM</v>
      </c>
      <c r="F422" s="6" t="s">
        <v>24</v>
      </c>
      <c r="G422" s="6">
        <v>1</v>
      </c>
      <c r="H422" s="6" t="s">
        <v>501</v>
      </c>
      <c r="I422" s="15" t="s">
        <v>8</v>
      </c>
      <c r="J422" s="43">
        <f>VLOOKUP(Orders[[#This Row],[item_id]], Items[], 6, 0)</f>
        <v>3.75</v>
      </c>
      <c r="K422" s="57">
        <f>IF(COUNTIF($A$2:A422, A422)=1, 1, 0)</f>
        <v>1</v>
      </c>
    </row>
    <row r="423" spans="1:11" ht="15.5" x14ac:dyDescent="0.35">
      <c r="A423" s="6" t="s">
        <v>500</v>
      </c>
      <c r="B423" s="13">
        <v>45339</v>
      </c>
      <c r="C423" s="30">
        <v>0.33263888888888887</v>
      </c>
      <c r="D423" s="9" t="s">
        <v>747</v>
      </c>
      <c r="E423" s="13" t="str">
        <f>TEXT(Orders[[#This Row],[Column1]],"hh:mm")&amp;" "&amp;Orders[[#This Row],[Column2]]</f>
        <v>07:59 AM</v>
      </c>
      <c r="F423" s="6" t="s">
        <v>6</v>
      </c>
      <c r="G423" s="6">
        <v>1</v>
      </c>
      <c r="H423" s="6" t="s">
        <v>501</v>
      </c>
      <c r="I423" s="15" t="s">
        <v>12</v>
      </c>
      <c r="J423" s="43">
        <f>VLOOKUP(Orders[[#This Row],[item_id]], Items[], 6, 0)</f>
        <v>2.15</v>
      </c>
      <c r="K423" s="57">
        <f>IF(COUNTIF($A$2:A423, A423)=1, 1, 0)</f>
        <v>0</v>
      </c>
    </row>
    <row r="424" spans="1:11" ht="15.5" x14ac:dyDescent="0.35">
      <c r="A424" s="6" t="s">
        <v>502</v>
      </c>
      <c r="B424" s="13">
        <v>45339</v>
      </c>
      <c r="C424" s="30">
        <v>0.33611111111111114</v>
      </c>
      <c r="D424" s="9" t="s">
        <v>747</v>
      </c>
      <c r="E424" s="13" t="str">
        <f>TEXT(Orders[[#This Row],[Column1]],"hh:mm")&amp;" "&amp;Orders[[#This Row],[Column2]]</f>
        <v>08:04 AM</v>
      </c>
      <c r="F424" s="6" t="s">
        <v>36</v>
      </c>
      <c r="G424" s="6">
        <v>1</v>
      </c>
      <c r="H424" s="6" t="s">
        <v>272</v>
      </c>
      <c r="I424" s="15" t="s">
        <v>12</v>
      </c>
      <c r="J424" s="43">
        <f>VLOOKUP(Orders[[#This Row],[item_id]], Items[], 6, 0)</f>
        <v>4.5</v>
      </c>
      <c r="K424" s="57">
        <f>IF(COUNTIF($A$2:A424, A424)=1, 1, 0)</f>
        <v>1</v>
      </c>
    </row>
    <row r="425" spans="1:11" ht="15.5" x14ac:dyDescent="0.35">
      <c r="A425" s="6" t="s">
        <v>503</v>
      </c>
      <c r="B425" s="13">
        <v>45339</v>
      </c>
      <c r="C425" s="30">
        <v>0.34027777777777779</v>
      </c>
      <c r="D425" s="9" t="s">
        <v>747</v>
      </c>
      <c r="E425" s="13" t="str">
        <f>TEXT(Orders[[#This Row],[Column1]],"hh:mm")&amp;" "&amp;Orders[[#This Row],[Column2]]</f>
        <v>08:10 AM</v>
      </c>
      <c r="F425" s="6" t="s">
        <v>19</v>
      </c>
      <c r="G425" s="6">
        <v>1</v>
      </c>
      <c r="H425" s="6" t="s">
        <v>504</v>
      </c>
      <c r="I425" s="15" t="s">
        <v>8</v>
      </c>
      <c r="J425" s="43">
        <f>VLOOKUP(Orders[[#This Row],[item_id]], Items[], 6, 0)</f>
        <v>5.5</v>
      </c>
      <c r="K425" s="57">
        <f>IF(COUNTIF($A$2:A425, A425)=1, 1, 0)</f>
        <v>1</v>
      </c>
    </row>
    <row r="426" spans="1:11" ht="15.5" x14ac:dyDescent="0.35">
      <c r="A426" s="6" t="s">
        <v>505</v>
      </c>
      <c r="B426" s="13">
        <v>45339</v>
      </c>
      <c r="C426" s="30">
        <v>0.34375</v>
      </c>
      <c r="D426" s="9" t="s">
        <v>747</v>
      </c>
      <c r="E426" s="13" t="str">
        <f>TEXT(Orders[[#This Row],[Column1]],"hh:mm")&amp;" "&amp;Orders[[#This Row],[Column2]]</f>
        <v>08:15 AM</v>
      </c>
      <c r="F426" s="6" t="s">
        <v>30</v>
      </c>
      <c r="G426" s="6">
        <v>1</v>
      </c>
      <c r="H426" s="6" t="s">
        <v>506</v>
      </c>
      <c r="I426" s="15" t="s">
        <v>12</v>
      </c>
      <c r="J426" s="43">
        <f>VLOOKUP(Orders[[#This Row],[item_id]], Items[], 6, 0)</f>
        <v>4.2</v>
      </c>
      <c r="K426" s="57">
        <f>IF(COUNTIF($A$2:A426, A426)=1, 1, 0)</f>
        <v>1</v>
      </c>
    </row>
    <row r="427" spans="1:11" ht="15.5" x14ac:dyDescent="0.35">
      <c r="A427" s="6" t="s">
        <v>505</v>
      </c>
      <c r="B427" s="13">
        <v>45339</v>
      </c>
      <c r="C427" s="30">
        <v>0.34375</v>
      </c>
      <c r="D427" s="9" t="s">
        <v>747</v>
      </c>
      <c r="E427" s="13" t="str">
        <f>TEXT(Orders[[#This Row],[Column1]],"hh:mm")&amp;" "&amp;Orders[[#This Row],[Column2]]</f>
        <v>08:15 AM</v>
      </c>
      <c r="F427" s="6" t="s">
        <v>48</v>
      </c>
      <c r="G427" s="6">
        <v>1</v>
      </c>
      <c r="H427" s="6" t="s">
        <v>506</v>
      </c>
      <c r="I427" s="15" t="s">
        <v>12</v>
      </c>
      <c r="J427" s="43">
        <f>VLOOKUP(Orders[[#This Row],[item_id]], Items[], 6, 0)</f>
        <v>3.35</v>
      </c>
      <c r="K427" s="57">
        <f>IF(COUNTIF($A$2:A427, A427)=1, 1, 0)</f>
        <v>0</v>
      </c>
    </row>
    <row r="428" spans="1:11" ht="15.5" x14ac:dyDescent="0.35">
      <c r="A428" s="6" t="s">
        <v>507</v>
      </c>
      <c r="B428" s="13">
        <v>45339</v>
      </c>
      <c r="C428" s="30">
        <v>0.34722222222222221</v>
      </c>
      <c r="D428" s="9" t="s">
        <v>747</v>
      </c>
      <c r="E428" s="13" t="str">
        <f>TEXT(Orders[[#This Row],[Column1]],"hh:mm")&amp;" "&amp;Orders[[#This Row],[Column2]]</f>
        <v>08:20 AM</v>
      </c>
      <c r="F428" s="6" t="s">
        <v>120</v>
      </c>
      <c r="G428" s="6">
        <v>1</v>
      </c>
      <c r="H428" s="6" t="s">
        <v>508</v>
      </c>
      <c r="I428" s="15" t="s">
        <v>8</v>
      </c>
      <c r="J428" s="43">
        <f>VLOOKUP(Orders[[#This Row],[item_id]], Items[], 6, 0)</f>
        <v>4.5999999999999996</v>
      </c>
      <c r="K428" s="57">
        <f>IF(COUNTIF($A$2:A428, A428)=1, 1, 0)</f>
        <v>1</v>
      </c>
    </row>
    <row r="429" spans="1:11" ht="15.5" x14ac:dyDescent="0.35">
      <c r="A429" s="6" t="s">
        <v>509</v>
      </c>
      <c r="B429" s="13">
        <v>45339</v>
      </c>
      <c r="C429" s="30">
        <v>0.35416666666666669</v>
      </c>
      <c r="D429" s="9" t="s">
        <v>747</v>
      </c>
      <c r="E429" s="13" t="str">
        <f>TEXT(Orders[[#This Row],[Column1]],"hh:mm")&amp;" "&amp;Orders[[#This Row],[Column2]]</f>
        <v>08:30 AM</v>
      </c>
      <c r="F429" s="6" t="s">
        <v>107</v>
      </c>
      <c r="G429" s="6">
        <v>1</v>
      </c>
      <c r="H429" s="6" t="s">
        <v>510</v>
      </c>
      <c r="I429" s="15" t="s">
        <v>8</v>
      </c>
      <c r="J429" s="43">
        <f>VLOOKUP(Orders[[#This Row],[item_id]], Items[], 6, 0)</f>
        <v>4.2</v>
      </c>
      <c r="K429" s="57">
        <f>IF(COUNTIF($A$2:A429, A429)=1, 1, 0)</f>
        <v>1</v>
      </c>
    </row>
    <row r="430" spans="1:11" ht="15.5" x14ac:dyDescent="0.35">
      <c r="A430" s="6" t="s">
        <v>509</v>
      </c>
      <c r="B430" s="13">
        <v>45339</v>
      </c>
      <c r="C430" s="30">
        <v>0.35416666666666669</v>
      </c>
      <c r="D430" s="9" t="s">
        <v>747</v>
      </c>
      <c r="E430" s="13" t="str">
        <f>TEXT(Orders[[#This Row],[Column1]],"hh:mm")&amp;" "&amp;Orders[[#This Row],[Column2]]</f>
        <v>08:30 AM</v>
      </c>
      <c r="F430" s="6" t="s">
        <v>16</v>
      </c>
      <c r="G430" s="6">
        <v>1</v>
      </c>
      <c r="H430" s="6" t="s">
        <v>510</v>
      </c>
      <c r="I430" s="15" t="s">
        <v>12</v>
      </c>
      <c r="J430" s="43">
        <f>VLOOKUP(Orders[[#This Row],[item_id]], Items[], 6, 0)</f>
        <v>3.25</v>
      </c>
      <c r="K430" s="57">
        <f>IF(COUNTIF($A$2:A430, A430)=1, 1, 0)</f>
        <v>0</v>
      </c>
    </row>
    <row r="431" spans="1:11" ht="15.5" x14ac:dyDescent="0.35">
      <c r="A431" s="6" t="s">
        <v>511</v>
      </c>
      <c r="B431" s="13">
        <v>45339</v>
      </c>
      <c r="C431" s="30">
        <v>0.3576388888888889</v>
      </c>
      <c r="D431" s="9" t="s">
        <v>747</v>
      </c>
      <c r="E431" s="13" t="str">
        <f>TEXT(Orders[[#This Row],[Column1]],"hh:mm")&amp;" "&amp;Orders[[#This Row],[Column2]]</f>
        <v>08:35 AM</v>
      </c>
      <c r="F431" s="6" t="s">
        <v>57</v>
      </c>
      <c r="G431" s="6">
        <v>1</v>
      </c>
      <c r="H431" s="6" t="s">
        <v>512</v>
      </c>
      <c r="I431" s="15" t="s">
        <v>12</v>
      </c>
      <c r="J431" s="43">
        <f>VLOOKUP(Orders[[#This Row],[item_id]], Items[], 6, 0)</f>
        <v>3.75</v>
      </c>
      <c r="K431" s="57">
        <f>IF(COUNTIF($A$2:A431, A431)=1, 1, 0)</f>
        <v>1</v>
      </c>
    </row>
    <row r="432" spans="1:11" ht="15.5" x14ac:dyDescent="0.35">
      <c r="A432" s="6" t="s">
        <v>513</v>
      </c>
      <c r="B432" s="13">
        <v>45339</v>
      </c>
      <c r="C432" s="30">
        <v>0.36458333333333331</v>
      </c>
      <c r="D432" s="9" t="s">
        <v>747</v>
      </c>
      <c r="E432" s="13" t="str">
        <f>TEXT(Orders[[#This Row],[Column1]],"hh:mm")&amp;" "&amp;Orders[[#This Row],[Column2]]</f>
        <v>08:45 AM</v>
      </c>
      <c r="F432" s="6" t="s">
        <v>86</v>
      </c>
      <c r="G432" s="6">
        <v>1</v>
      </c>
      <c r="H432" s="6" t="s">
        <v>474</v>
      </c>
      <c r="I432" s="15" t="s">
        <v>12</v>
      </c>
      <c r="J432" s="43">
        <f>VLOOKUP(Orders[[#This Row],[item_id]], Items[], 6, 0)</f>
        <v>3.45</v>
      </c>
      <c r="K432" s="57">
        <f>IF(COUNTIF($A$2:A432, A432)=1, 1, 0)</f>
        <v>1</v>
      </c>
    </row>
    <row r="433" spans="1:11" ht="15.5" x14ac:dyDescent="0.35">
      <c r="A433" s="6" t="s">
        <v>514</v>
      </c>
      <c r="B433" s="13">
        <v>45339</v>
      </c>
      <c r="C433" s="30">
        <v>0.36875000000000002</v>
      </c>
      <c r="D433" s="9" t="s">
        <v>747</v>
      </c>
      <c r="E433" s="13" t="str">
        <f>TEXT(Orders[[#This Row],[Column1]],"hh:mm")&amp;" "&amp;Orders[[#This Row],[Column2]]</f>
        <v>08:51 AM</v>
      </c>
      <c r="F433" s="6" t="s">
        <v>43</v>
      </c>
      <c r="G433" s="6">
        <v>1</v>
      </c>
      <c r="H433" s="6" t="s">
        <v>438</v>
      </c>
      <c r="I433" s="15" t="s">
        <v>8</v>
      </c>
      <c r="J433" s="43">
        <f>VLOOKUP(Orders[[#This Row],[item_id]], Items[], 6, 0)</f>
        <v>4.5999999999999996</v>
      </c>
      <c r="K433" s="57">
        <f>IF(COUNTIF($A$2:A433, A433)=1, 1, 0)</f>
        <v>1</v>
      </c>
    </row>
    <row r="434" spans="1:11" ht="15.5" x14ac:dyDescent="0.35">
      <c r="A434" s="6" t="s">
        <v>514</v>
      </c>
      <c r="B434" s="13">
        <v>45339</v>
      </c>
      <c r="C434" s="30">
        <v>0.36875000000000002</v>
      </c>
      <c r="D434" s="9" t="s">
        <v>747</v>
      </c>
      <c r="E434" s="13" t="str">
        <f>TEXT(Orders[[#This Row],[Column1]],"hh:mm")&amp;" "&amp;Orders[[#This Row],[Column2]]</f>
        <v>08:51 AM</v>
      </c>
      <c r="F434" s="6" t="s">
        <v>34</v>
      </c>
      <c r="G434" s="6">
        <v>1</v>
      </c>
      <c r="H434" s="6" t="s">
        <v>438</v>
      </c>
      <c r="I434" s="15" t="s">
        <v>12</v>
      </c>
      <c r="J434" s="43">
        <f>VLOOKUP(Orders[[#This Row],[item_id]], Items[], 6, 0)</f>
        <v>5.6</v>
      </c>
      <c r="K434" s="57">
        <f>IF(COUNTIF($A$2:A434, A434)=1, 1, 0)</f>
        <v>0</v>
      </c>
    </row>
    <row r="435" spans="1:11" ht="15.5" x14ac:dyDescent="0.35">
      <c r="A435" s="6" t="s">
        <v>515</v>
      </c>
      <c r="B435" s="13">
        <v>45339</v>
      </c>
      <c r="C435" s="30">
        <v>0.37222222222222223</v>
      </c>
      <c r="D435" s="9" t="s">
        <v>747</v>
      </c>
      <c r="E435" s="13" t="str">
        <f>TEXT(Orders[[#This Row],[Column1]],"hh:mm")&amp;" "&amp;Orders[[#This Row],[Column2]]</f>
        <v>08:56 AM</v>
      </c>
      <c r="F435" s="6" t="s">
        <v>22</v>
      </c>
      <c r="G435" s="6">
        <v>1</v>
      </c>
      <c r="H435" s="6" t="s">
        <v>516</v>
      </c>
      <c r="I435" s="15" t="s">
        <v>12</v>
      </c>
      <c r="J435" s="43">
        <f>VLOOKUP(Orders[[#This Row],[item_id]], Items[], 6, 0)</f>
        <v>3.45</v>
      </c>
      <c r="K435" s="57">
        <f>IF(COUNTIF($A$2:A435, A435)=1, 1, 0)</f>
        <v>1</v>
      </c>
    </row>
    <row r="436" spans="1:11" ht="15.5" x14ac:dyDescent="0.35">
      <c r="A436" s="6" t="s">
        <v>517</v>
      </c>
      <c r="B436" s="13">
        <v>45339</v>
      </c>
      <c r="C436" s="30">
        <v>0.37569444444444444</v>
      </c>
      <c r="D436" s="9" t="s">
        <v>747</v>
      </c>
      <c r="E436" s="13" t="str">
        <f>TEXT(Orders[[#This Row],[Column1]],"hh:mm")&amp;" "&amp;Orders[[#This Row],[Column2]]</f>
        <v>09:01 AM</v>
      </c>
      <c r="F436" s="6" t="s">
        <v>65</v>
      </c>
      <c r="G436" s="6">
        <v>1</v>
      </c>
      <c r="H436" s="6" t="s">
        <v>518</v>
      </c>
      <c r="I436" s="15" t="s">
        <v>8</v>
      </c>
      <c r="J436" s="43">
        <f>VLOOKUP(Orders[[#This Row],[item_id]], Items[], 6, 0)</f>
        <v>4</v>
      </c>
      <c r="K436" s="57">
        <f>IF(COUNTIF($A$2:A436, A436)=1, 1, 0)</f>
        <v>1</v>
      </c>
    </row>
    <row r="437" spans="1:11" ht="15.5" x14ac:dyDescent="0.35">
      <c r="A437" s="6" t="s">
        <v>519</v>
      </c>
      <c r="B437" s="13">
        <v>45339</v>
      </c>
      <c r="C437" s="30">
        <v>0.37916666666666665</v>
      </c>
      <c r="D437" s="9" t="s">
        <v>747</v>
      </c>
      <c r="E437" s="13" t="str">
        <f>TEXT(Orders[[#This Row],[Column1]],"hh:mm")&amp;" "&amp;Orders[[#This Row],[Column2]]</f>
        <v>09:06 AM</v>
      </c>
      <c r="F437" s="6" t="s">
        <v>54</v>
      </c>
      <c r="G437" s="6">
        <v>1</v>
      </c>
      <c r="H437" s="6" t="s">
        <v>520</v>
      </c>
      <c r="I437" s="15" t="s">
        <v>12</v>
      </c>
      <c r="J437" s="43">
        <f>VLOOKUP(Orders[[#This Row],[item_id]], Items[], 6, 0)</f>
        <v>3.75</v>
      </c>
      <c r="K437" s="57">
        <f>IF(COUNTIF($A$2:A437, A437)=1, 1, 0)</f>
        <v>1</v>
      </c>
    </row>
    <row r="438" spans="1:11" ht="15.5" x14ac:dyDescent="0.35">
      <c r="A438" s="6" t="s">
        <v>519</v>
      </c>
      <c r="B438" s="13">
        <v>45339</v>
      </c>
      <c r="C438" s="30">
        <v>0.37916666666666665</v>
      </c>
      <c r="D438" s="9" t="s">
        <v>747</v>
      </c>
      <c r="E438" s="13" t="str">
        <f>TEXT(Orders[[#This Row],[Column1]],"hh:mm")&amp;" "&amp;Orders[[#This Row],[Column2]]</f>
        <v>09:06 AM</v>
      </c>
      <c r="F438" s="6" t="s">
        <v>28</v>
      </c>
      <c r="G438" s="6">
        <v>1</v>
      </c>
      <c r="H438" s="6" t="s">
        <v>520</v>
      </c>
      <c r="I438" s="15" t="s">
        <v>12</v>
      </c>
      <c r="J438" s="43">
        <f>VLOOKUP(Orders[[#This Row],[item_id]], Items[], 6, 0)</f>
        <v>3.55</v>
      </c>
      <c r="K438" s="57">
        <f>IF(COUNTIF($A$2:A438, A438)=1, 1, 0)</f>
        <v>0</v>
      </c>
    </row>
    <row r="439" spans="1:11" ht="15.5" x14ac:dyDescent="0.35">
      <c r="A439" s="6" t="s">
        <v>521</v>
      </c>
      <c r="B439" s="13">
        <v>45339</v>
      </c>
      <c r="C439" s="30">
        <v>0.38263888888888886</v>
      </c>
      <c r="D439" s="9" t="s">
        <v>747</v>
      </c>
      <c r="E439" s="13" t="str">
        <f>TEXT(Orders[[#This Row],[Column1]],"hh:mm")&amp;" "&amp;Orders[[#This Row],[Column2]]</f>
        <v>09:11 AM</v>
      </c>
      <c r="F439" s="6" t="s">
        <v>46</v>
      </c>
      <c r="G439" s="6">
        <v>1</v>
      </c>
      <c r="H439" s="6" t="s">
        <v>522</v>
      </c>
      <c r="I439" s="15" t="s">
        <v>8</v>
      </c>
      <c r="J439" s="43">
        <f>VLOOKUP(Orders[[#This Row],[item_id]], Items[], 6, 0)</f>
        <v>4</v>
      </c>
      <c r="K439" s="57">
        <f>IF(COUNTIF($A$2:A439, A439)=1, 1, 0)</f>
        <v>1</v>
      </c>
    </row>
    <row r="440" spans="1:11" ht="15.5" x14ac:dyDescent="0.35">
      <c r="A440" s="6" t="s">
        <v>523</v>
      </c>
      <c r="B440" s="13">
        <v>45339</v>
      </c>
      <c r="C440" s="30">
        <v>0.38611111111111113</v>
      </c>
      <c r="D440" s="9" t="s">
        <v>747</v>
      </c>
      <c r="E440" s="13" t="str">
        <f>TEXT(Orders[[#This Row],[Column1]],"hh:mm")&amp;" "&amp;Orders[[#This Row],[Column2]]</f>
        <v>09:16 AM</v>
      </c>
      <c r="F440" s="6" t="s">
        <v>34</v>
      </c>
      <c r="G440" s="6">
        <v>1</v>
      </c>
      <c r="H440" s="6" t="s">
        <v>134</v>
      </c>
      <c r="I440" s="15" t="s">
        <v>12</v>
      </c>
      <c r="J440" s="43">
        <f>VLOOKUP(Orders[[#This Row],[item_id]], Items[], 6, 0)</f>
        <v>5.6</v>
      </c>
      <c r="K440" s="57">
        <f>IF(COUNTIF($A$2:A440, A440)=1, 1, 0)</f>
        <v>1</v>
      </c>
    </row>
    <row r="441" spans="1:11" ht="15.5" x14ac:dyDescent="0.35">
      <c r="A441" s="6" t="s">
        <v>524</v>
      </c>
      <c r="B441" s="13">
        <v>45339</v>
      </c>
      <c r="C441" s="30">
        <v>0.38958333333333334</v>
      </c>
      <c r="D441" s="9" t="s">
        <v>747</v>
      </c>
      <c r="E441" s="13" t="str">
        <f>TEXT(Orders[[#This Row],[Column1]],"hh:mm")&amp;" "&amp;Orders[[#This Row],[Column2]]</f>
        <v>09:21 AM</v>
      </c>
      <c r="F441" s="6" t="s">
        <v>50</v>
      </c>
      <c r="G441" s="6">
        <v>1</v>
      </c>
      <c r="H441" s="6" t="s">
        <v>525</v>
      </c>
      <c r="I441" s="15" t="s">
        <v>8</v>
      </c>
      <c r="J441" s="43">
        <f>VLOOKUP(Orders[[#This Row],[item_id]], Items[], 6, 0)</f>
        <v>4.7</v>
      </c>
      <c r="K441" s="57">
        <f>IF(COUNTIF($A$2:A441, A441)=1, 1, 0)</f>
        <v>1</v>
      </c>
    </row>
    <row r="442" spans="1:11" ht="15.5" x14ac:dyDescent="0.35">
      <c r="A442" s="6" t="s">
        <v>526</v>
      </c>
      <c r="B442" s="13">
        <v>45339</v>
      </c>
      <c r="C442" s="30">
        <v>0.39374999999999999</v>
      </c>
      <c r="D442" s="9" t="s">
        <v>747</v>
      </c>
      <c r="E442" s="13" t="str">
        <f>TEXT(Orders[[#This Row],[Column1]],"hh:mm")&amp;" "&amp;Orders[[#This Row],[Column2]]</f>
        <v>09:27 AM</v>
      </c>
      <c r="F442" s="6" t="s">
        <v>32</v>
      </c>
      <c r="G442" s="6">
        <v>1</v>
      </c>
      <c r="H442" s="6" t="s">
        <v>409</v>
      </c>
      <c r="I442" s="15" t="s">
        <v>12</v>
      </c>
      <c r="J442" s="43">
        <f>VLOOKUP(Orders[[#This Row],[item_id]], Items[], 6, 0)</f>
        <v>4.5999999999999996</v>
      </c>
      <c r="K442" s="57">
        <f>IF(COUNTIF($A$2:A442, A442)=1, 1, 0)</f>
        <v>1</v>
      </c>
    </row>
    <row r="443" spans="1:11" ht="15.5" x14ac:dyDescent="0.35">
      <c r="A443" s="6" t="s">
        <v>526</v>
      </c>
      <c r="B443" s="13">
        <v>45339</v>
      </c>
      <c r="C443" s="30">
        <v>0.39374999999999999</v>
      </c>
      <c r="D443" s="9" t="s">
        <v>747</v>
      </c>
      <c r="E443" s="13" t="str">
        <f>TEXT(Orders[[#This Row],[Column1]],"hh:mm")&amp;" "&amp;Orders[[#This Row],[Column2]]</f>
        <v>09:27 AM</v>
      </c>
      <c r="F443" s="6" t="s">
        <v>52</v>
      </c>
      <c r="G443" s="6">
        <v>1</v>
      </c>
      <c r="H443" s="6" t="s">
        <v>409</v>
      </c>
      <c r="I443" s="15" t="s">
        <v>12</v>
      </c>
      <c r="J443" s="43">
        <f>VLOOKUP(Orders[[#This Row],[item_id]], Items[], 6, 0)</f>
        <v>3.75</v>
      </c>
      <c r="K443" s="57">
        <f>IF(COUNTIF($A$2:A443, A443)=1, 1, 0)</f>
        <v>0</v>
      </c>
    </row>
    <row r="444" spans="1:11" ht="15.5" x14ac:dyDescent="0.35">
      <c r="A444" s="6" t="s">
        <v>527</v>
      </c>
      <c r="B444" s="13">
        <v>45339</v>
      </c>
      <c r="C444" s="30">
        <v>0.3972222222222222</v>
      </c>
      <c r="D444" s="9" t="s">
        <v>747</v>
      </c>
      <c r="E444" s="13" t="str">
        <f>TEXT(Orders[[#This Row],[Column1]],"hh:mm")&amp;" "&amp;Orders[[#This Row],[Column2]]</f>
        <v>09:32 AM</v>
      </c>
      <c r="F444" s="6" t="s">
        <v>26</v>
      </c>
      <c r="G444" s="6">
        <v>1</v>
      </c>
      <c r="H444" s="6" t="s">
        <v>528</v>
      </c>
      <c r="I444" s="15" t="s">
        <v>8</v>
      </c>
      <c r="J444" s="43">
        <f>VLOOKUP(Orders[[#This Row],[item_id]], Items[], 6, 0)</f>
        <v>3.15</v>
      </c>
      <c r="K444" s="57">
        <f>IF(COUNTIF($A$2:A444, A444)=1, 1, 0)</f>
        <v>1</v>
      </c>
    </row>
    <row r="445" spans="1:11" ht="15.5" x14ac:dyDescent="0.35">
      <c r="A445" s="6" t="s">
        <v>529</v>
      </c>
      <c r="B445" s="13">
        <v>45339</v>
      </c>
      <c r="C445" s="30">
        <v>0.40069444444444446</v>
      </c>
      <c r="D445" s="9" t="s">
        <v>747</v>
      </c>
      <c r="E445" s="13" t="str">
        <f>TEXT(Orders[[#This Row],[Column1]],"hh:mm")&amp;" "&amp;Orders[[#This Row],[Column2]]</f>
        <v>09:37 AM</v>
      </c>
      <c r="F445" s="6" t="s">
        <v>36</v>
      </c>
      <c r="G445" s="6">
        <v>1</v>
      </c>
      <c r="H445" s="6" t="s">
        <v>530</v>
      </c>
      <c r="I445" s="15" t="s">
        <v>12</v>
      </c>
      <c r="J445" s="43">
        <f>VLOOKUP(Orders[[#This Row],[item_id]], Items[], 6, 0)</f>
        <v>4.5</v>
      </c>
      <c r="K445" s="57">
        <f>IF(COUNTIF($A$2:A445, A445)=1, 1, 0)</f>
        <v>1</v>
      </c>
    </row>
    <row r="446" spans="1:11" ht="15.5" x14ac:dyDescent="0.35">
      <c r="A446" s="6" t="s">
        <v>531</v>
      </c>
      <c r="B446" s="13">
        <v>45339</v>
      </c>
      <c r="C446" s="30">
        <v>0.40416666666666667</v>
      </c>
      <c r="D446" s="9" t="s">
        <v>747</v>
      </c>
      <c r="E446" s="13" t="str">
        <f>TEXT(Orders[[#This Row],[Column1]],"hh:mm")&amp;" "&amp;Orders[[#This Row],[Column2]]</f>
        <v>09:42 AM</v>
      </c>
      <c r="F446" s="6" t="s">
        <v>19</v>
      </c>
      <c r="G446" s="6">
        <v>1</v>
      </c>
      <c r="H446" s="6" t="s">
        <v>532</v>
      </c>
      <c r="I446" s="15" t="s">
        <v>8</v>
      </c>
      <c r="J446" s="43">
        <f>VLOOKUP(Orders[[#This Row],[item_id]], Items[], 6, 0)</f>
        <v>5.5</v>
      </c>
      <c r="K446" s="57">
        <f>IF(COUNTIF($A$2:A446, A446)=1, 1, 0)</f>
        <v>1</v>
      </c>
    </row>
    <row r="447" spans="1:11" ht="15.5" x14ac:dyDescent="0.35">
      <c r="A447" s="6" t="s">
        <v>533</v>
      </c>
      <c r="B447" s="13">
        <v>45339</v>
      </c>
      <c r="C447" s="30">
        <v>0.40763888888888888</v>
      </c>
      <c r="D447" s="9" t="s">
        <v>747</v>
      </c>
      <c r="E447" s="13" t="str">
        <f>TEXT(Orders[[#This Row],[Column1]],"hh:mm")&amp;" "&amp;Orders[[#This Row],[Column2]]</f>
        <v>09:47 AM</v>
      </c>
      <c r="F447" s="6" t="s">
        <v>40</v>
      </c>
      <c r="G447" s="6">
        <v>1</v>
      </c>
      <c r="H447" s="6" t="s">
        <v>534</v>
      </c>
      <c r="I447" s="15" t="s">
        <v>12</v>
      </c>
      <c r="J447" s="43">
        <f>VLOOKUP(Orders[[#This Row],[item_id]], Items[], 6, 0)</f>
        <v>3.45</v>
      </c>
      <c r="K447" s="57">
        <f>IF(COUNTIF($A$2:A447, A447)=1, 1, 0)</f>
        <v>1</v>
      </c>
    </row>
    <row r="448" spans="1:11" ht="15.5" x14ac:dyDescent="0.35">
      <c r="A448" s="6" t="s">
        <v>535</v>
      </c>
      <c r="B448" s="13">
        <v>45339</v>
      </c>
      <c r="C448" s="30">
        <v>0.41111111111111109</v>
      </c>
      <c r="D448" s="9" t="s">
        <v>747</v>
      </c>
      <c r="E448" s="13" t="str">
        <f>TEXT(Orders[[#This Row],[Column1]],"hh:mm")&amp;" "&amp;Orders[[#This Row],[Column2]]</f>
        <v>09:52 AM</v>
      </c>
      <c r="F448" s="6" t="s">
        <v>24</v>
      </c>
      <c r="G448" s="6">
        <v>1</v>
      </c>
      <c r="H448" s="6" t="s">
        <v>536</v>
      </c>
      <c r="I448" s="15" t="s">
        <v>8</v>
      </c>
      <c r="J448" s="43">
        <f>VLOOKUP(Orders[[#This Row],[item_id]], Items[], 6, 0)</f>
        <v>3.75</v>
      </c>
      <c r="K448" s="57">
        <f>IF(COUNTIF($A$2:A448, A448)=1, 1, 0)</f>
        <v>1</v>
      </c>
    </row>
    <row r="449" spans="1:11" ht="15.5" x14ac:dyDescent="0.35">
      <c r="A449" s="6" t="s">
        <v>535</v>
      </c>
      <c r="B449" s="13">
        <v>45339</v>
      </c>
      <c r="C449" s="30">
        <v>0.41111111111111109</v>
      </c>
      <c r="D449" s="9" t="s">
        <v>747</v>
      </c>
      <c r="E449" s="13" t="str">
        <f>TEXT(Orders[[#This Row],[Column1]],"hh:mm")&amp;" "&amp;Orders[[#This Row],[Column2]]</f>
        <v>09:52 AM</v>
      </c>
      <c r="F449" s="6" t="s">
        <v>19</v>
      </c>
      <c r="G449" s="6">
        <v>1</v>
      </c>
      <c r="H449" s="6" t="s">
        <v>536</v>
      </c>
      <c r="I449" s="15" t="s">
        <v>12</v>
      </c>
      <c r="J449" s="43">
        <f>VLOOKUP(Orders[[#This Row],[item_id]], Items[], 6, 0)</f>
        <v>5.5</v>
      </c>
      <c r="K449" s="57">
        <f>IF(COUNTIF($A$2:A449, A449)=1, 1, 0)</f>
        <v>0</v>
      </c>
    </row>
    <row r="450" spans="1:11" ht="15.5" x14ac:dyDescent="0.35">
      <c r="A450" s="6" t="s">
        <v>537</v>
      </c>
      <c r="B450" s="13">
        <v>45339</v>
      </c>
      <c r="C450" s="30">
        <v>0.41458333333333336</v>
      </c>
      <c r="D450" s="9" t="s">
        <v>747</v>
      </c>
      <c r="E450" s="13" t="str">
        <f>TEXT(Orders[[#This Row],[Column1]],"hh:mm")&amp;" "&amp;Orders[[#This Row],[Column2]]</f>
        <v>09:57 AM</v>
      </c>
      <c r="F450" s="6" t="s">
        <v>6</v>
      </c>
      <c r="G450" s="6">
        <v>1</v>
      </c>
      <c r="H450" s="6" t="s">
        <v>350</v>
      </c>
      <c r="I450" s="15" t="s">
        <v>12</v>
      </c>
      <c r="J450" s="43">
        <f>VLOOKUP(Orders[[#This Row],[item_id]], Items[], 6, 0)</f>
        <v>2.15</v>
      </c>
      <c r="K450" s="57">
        <f>IF(COUNTIF($A$2:A450, A450)=1, 1, 0)</f>
        <v>1</v>
      </c>
    </row>
    <row r="451" spans="1:11" ht="15.5" x14ac:dyDescent="0.35">
      <c r="A451" s="6" t="s">
        <v>537</v>
      </c>
      <c r="B451" s="13">
        <v>45339</v>
      </c>
      <c r="C451" s="30">
        <v>0.42222222222222222</v>
      </c>
      <c r="D451" s="9" t="s">
        <v>747</v>
      </c>
      <c r="E451" s="13" t="str">
        <f>TEXT(Orders[[#This Row],[Column1]],"hh:mm")&amp;" "&amp;Orders[[#This Row],[Column2]]</f>
        <v>10:08 AM</v>
      </c>
      <c r="F451" s="6" t="s">
        <v>24</v>
      </c>
      <c r="G451" s="6">
        <v>1</v>
      </c>
      <c r="H451" s="6" t="s">
        <v>413</v>
      </c>
      <c r="I451" s="15" t="s">
        <v>12</v>
      </c>
      <c r="J451" s="43">
        <f>VLOOKUP(Orders[[#This Row],[item_id]], Items[], 6, 0)</f>
        <v>3.75</v>
      </c>
      <c r="K451" s="57">
        <f>IF(COUNTIF($A$2:A451, A451)=1, 1, 0)</f>
        <v>0</v>
      </c>
    </row>
    <row r="452" spans="1:11" ht="15.5" x14ac:dyDescent="0.35">
      <c r="A452" s="6" t="s">
        <v>538</v>
      </c>
      <c r="B452" s="13">
        <v>45339</v>
      </c>
      <c r="C452" s="30">
        <v>0.43333333333333335</v>
      </c>
      <c r="D452" s="9" t="s">
        <v>747</v>
      </c>
      <c r="E452" s="13" t="str">
        <f>TEXT(Orders[[#This Row],[Column1]],"hh:mm")&amp;" "&amp;Orders[[#This Row],[Column2]]</f>
        <v>10:24 AM</v>
      </c>
      <c r="F452" s="6" t="s">
        <v>19</v>
      </c>
      <c r="G452" s="6">
        <v>1</v>
      </c>
      <c r="H452" s="6" t="s">
        <v>7</v>
      </c>
      <c r="I452" s="15" t="s">
        <v>12</v>
      </c>
      <c r="J452" s="43">
        <f>VLOOKUP(Orders[[#This Row],[item_id]], Items[], 6, 0)</f>
        <v>5.5</v>
      </c>
      <c r="K452" s="57">
        <f>IF(COUNTIF($A$2:A452, A452)=1, 1, 0)</f>
        <v>1</v>
      </c>
    </row>
    <row r="453" spans="1:11" ht="15.5" x14ac:dyDescent="0.35">
      <c r="A453" s="6" t="s">
        <v>538</v>
      </c>
      <c r="B453" s="13">
        <v>45339</v>
      </c>
      <c r="C453" s="30">
        <v>0.43333333333333335</v>
      </c>
      <c r="D453" s="9" t="s">
        <v>747</v>
      </c>
      <c r="E453" s="13" t="str">
        <f>TEXT(Orders[[#This Row],[Column1]],"hh:mm")&amp;" "&amp;Orders[[#This Row],[Column2]]</f>
        <v>10:24 AM</v>
      </c>
      <c r="F453" s="6" t="s">
        <v>6</v>
      </c>
      <c r="G453" s="6">
        <v>1</v>
      </c>
      <c r="H453" s="6" t="s">
        <v>7</v>
      </c>
      <c r="I453" s="15" t="s">
        <v>12</v>
      </c>
      <c r="J453" s="43">
        <f>VLOOKUP(Orders[[#This Row],[item_id]], Items[], 6, 0)</f>
        <v>2.15</v>
      </c>
      <c r="K453" s="57">
        <f>IF(COUNTIF($A$2:A453, A453)=1, 1, 0)</f>
        <v>0</v>
      </c>
    </row>
    <row r="454" spans="1:11" ht="15.5" x14ac:dyDescent="0.35">
      <c r="A454" s="6" t="s">
        <v>539</v>
      </c>
      <c r="B454" s="13">
        <v>45339</v>
      </c>
      <c r="C454" s="30">
        <v>0.44444444444444442</v>
      </c>
      <c r="D454" s="9" t="s">
        <v>747</v>
      </c>
      <c r="E454" s="13" t="str">
        <f>TEXT(Orders[[#This Row],[Column1]],"hh:mm")&amp;" "&amp;Orders[[#This Row],[Column2]]</f>
        <v>10:40 AM</v>
      </c>
      <c r="F454" s="6" t="s">
        <v>57</v>
      </c>
      <c r="G454" s="6">
        <v>1</v>
      </c>
      <c r="H454" s="6" t="s">
        <v>41</v>
      </c>
      <c r="I454" s="15" t="s">
        <v>8</v>
      </c>
      <c r="J454" s="43">
        <f>VLOOKUP(Orders[[#This Row],[item_id]], Items[], 6, 0)</f>
        <v>3.75</v>
      </c>
      <c r="K454" s="57">
        <f>IF(COUNTIF($A$2:A454, A454)=1, 1, 0)</f>
        <v>1</v>
      </c>
    </row>
    <row r="455" spans="1:11" ht="15.5" x14ac:dyDescent="0.35">
      <c r="A455" s="6" t="s">
        <v>540</v>
      </c>
      <c r="B455" s="13">
        <v>45339</v>
      </c>
      <c r="C455" s="30">
        <v>0.45555555555555555</v>
      </c>
      <c r="D455" s="9" t="s">
        <v>747</v>
      </c>
      <c r="E455" s="13" t="str">
        <f>TEXT(Orders[[#This Row],[Column1]],"hh:mm")&amp;" "&amp;Orders[[#This Row],[Column2]]</f>
        <v>10:56 AM</v>
      </c>
      <c r="F455" s="6" t="s">
        <v>120</v>
      </c>
      <c r="G455" s="6">
        <v>1</v>
      </c>
      <c r="H455" s="6" t="s">
        <v>541</v>
      </c>
      <c r="I455" s="15" t="s">
        <v>12</v>
      </c>
      <c r="J455" s="43">
        <f>VLOOKUP(Orders[[#This Row],[item_id]], Items[], 6, 0)</f>
        <v>4.5999999999999996</v>
      </c>
      <c r="K455" s="57">
        <f>IF(COUNTIF($A$2:A455, A455)=1, 1, 0)</f>
        <v>1</v>
      </c>
    </row>
    <row r="456" spans="1:11" ht="15.5" x14ac:dyDescent="0.35">
      <c r="A456" s="6" t="s">
        <v>542</v>
      </c>
      <c r="B456" s="13">
        <v>45339</v>
      </c>
      <c r="C456" s="30">
        <v>0.46666666666666667</v>
      </c>
      <c r="D456" s="9" t="s">
        <v>747</v>
      </c>
      <c r="E456" s="13" t="str">
        <f>TEXT(Orders[[#This Row],[Column1]],"hh:mm")&amp;" "&amp;Orders[[#This Row],[Column2]]</f>
        <v>11:12 AM</v>
      </c>
      <c r="F456" s="6" t="s">
        <v>26</v>
      </c>
      <c r="G456" s="6">
        <v>1</v>
      </c>
      <c r="H456" s="6" t="s">
        <v>312</v>
      </c>
      <c r="I456" s="15" t="s">
        <v>8</v>
      </c>
      <c r="J456" s="43">
        <f>VLOOKUP(Orders[[#This Row],[item_id]], Items[], 6, 0)</f>
        <v>3.15</v>
      </c>
      <c r="K456" s="57">
        <f>IF(COUNTIF($A$2:A456, A456)=1, 1, 0)</f>
        <v>1</v>
      </c>
    </row>
    <row r="457" spans="1:11" ht="15.5" x14ac:dyDescent="0.35">
      <c r="A457" s="6" t="s">
        <v>543</v>
      </c>
      <c r="B457" s="13">
        <v>45339</v>
      </c>
      <c r="C457" s="30">
        <v>0.4777777777777778</v>
      </c>
      <c r="D457" s="9" t="s">
        <v>747</v>
      </c>
      <c r="E457" s="13" t="str">
        <f>TEXT(Orders[[#This Row],[Column1]],"hh:mm")&amp;" "&amp;Orders[[#This Row],[Column2]]</f>
        <v>11:28 AM</v>
      </c>
      <c r="F457" s="6" t="s">
        <v>19</v>
      </c>
      <c r="G457" s="6">
        <v>1</v>
      </c>
      <c r="H457" s="6" t="s">
        <v>314</v>
      </c>
      <c r="I457" s="15" t="s">
        <v>12</v>
      </c>
      <c r="J457" s="43">
        <f>VLOOKUP(Orders[[#This Row],[item_id]], Items[], 6, 0)</f>
        <v>5.5</v>
      </c>
      <c r="K457" s="57">
        <f>IF(COUNTIF($A$2:A457, A457)=1, 1, 0)</f>
        <v>1</v>
      </c>
    </row>
    <row r="458" spans="1:11" ht="15.5" x14ac:dyDescent="0.35">
      <c r="A458" s="6" t="s">
        <v>544</v>
      </c>
      <c r="B458" s="13">
        <v>45339</v>
      </c>
      <c r="C458" s="30">
        <v>0.48888888888888887</v>
      </c>
      <c r="D458" s="9" t="s">
        <v>747</v>
      </c>
      <c r="E458" s="13" t="str">
        <f>TEXT(Orders[[#This Row],[Column1]],"hh:mm")&amp;" "&amp;Orders[[#This Row],[Column2]]</f>
        <v>11:44 AM</v>
      </c>
      <c r="F458" s="6" t="s">
        <v>107</v>
      </c>
      <c r="G458" s="6">
        <v>1</v>
      </c>
      <c r="H458" s="6" t="s">
        <v>316</v>
      </c>
      <c r="I458" s="15" t="s">
        <v>8</v>
      </c>
      <c r="J458" s="43">
        <f>VLOOKUP(Orders[[#This Row],[item_id]], Items[], 6, 0)</f>
        <v>4.2</v>
      </c>
      <c r="K458" s="57">
        <f>IF(COUNTIF($A$2:A458, A458)=1, 1, 0)</f>
        <v>1</v>
      </c>
    </row>
    <row r="459" spans="1:11" ht="15.5" x14ac:dyDescent="0.35">
      <c r="A459" s="6" t="s">
        <v>545</v>
      </c>
      <c r="B459" s="13">
        <v>45339</v>
      </c>
      <c r="C459" s="30">
        <v>0.5</v>
      </c>
      <c r="D459" s="9" t="s">
        <v>748</v>
      </c>
      <c r="E459" s="13" t="str">
        <f>TEXT(Orders[[#This Row],[Column1]],"hh:mm")&amp;" "&amp;Orders[[#This Row],[Column2]]</f>
        <v>12:00 PM</v>
      </c>
      <c r="F459" s="6" t="s">
        <v>48</v>
      </c>
      <c r="G459" s="6">
        <v>1</v>
      </c>
      <c r="H459" s="6" t="s">
        <v>318</v>
      </c>
      <c r="I459" s="15" t="s">
        <v>12</v>
      </c>
      <c r="J459" s="43">
        <f>VLOOKUP(Orders[[#This Row],[item_id]], Items[], 6, 0)</f>
        <v>3.35</v>
      </c>
      <c r="K459" s="57">
        <f>IF(COUNTIF($A$2:A459, A459)=1, 1, 0)</f>
        <v>1</v>
      </c>
    </row>
    <row r="460" spans="1:11" ht="15.5" x14ac:dyDescent="0.35">
      <c r="A460" s="6" t="s">
        <v>546</v>
      </c>
      <c r="B460" s="13">
        <v>45339</v>
      </c>
      <c r="C460" s="30">
        <v>0.51111111111111107</v>
      </c>
      <c r="D460" s="9" t="s">
        <v>748</v>
      </c>
      <c r="E460" s="13" t="str">
        <f>TEXT(Orders[[#This Row],[Column1]],"hh:mm")&amp;" "&amp;Orders[[#This Row],[Column2]]</f>
        <v>12:16 PM</v>
      </c>
      <c r="F460" s="6" t="s">
        <v>65</v>
      </c>
      <c r="G460" s="6">
        <v>1</v>
      </c>
      <c r="H460" s="6" t="s">
        <v>547</v>
      </c>
      <c r="I460" s="15" t="s">
        <v>8</v>
      </c>
      <c r="J460" s="43">
        <f>VLOOKUP(Orders[[#This Row],[item_id]], Items[], 6, 0)</f>
        <v>4</v>
      </c>
      <c r="K460" s="57">
        <f>IF(COUNTIF($A$2:A460, A460)=1, 1, 0)</f>
        <v>1</v>
      </c>
    </row>
    <row r="461" spans="1:11" ht="15.5" x14ac:dyDescent="0.35">
      <c r="A461" s="6" t="s">
        <v>548</v>
      </c>
      <c r="B461" s="13">
        <v>45339</v>
      </c>
      <c r="C461" s="30">
        <v>0.5</v>
      </c>
      <c r="D461" s="9" t="s">
        <v>748</v>
      </c>
      <c r="E461" s="13" t="str">
        <f>TEXT(Orders[[#This Row],[Column1]],"hh:mm")&amp;" "&amp;Orders[[#This Row],[Column2]]</f>
        <v>12:00 PM</v>
      </c>
      <c r="F461" s="6" t="s">
        <v>52</v>
      </c>
      <c r="G461" s="6">
        <v>1</v>
      </c>
      <c r="H461" s="6" t="s">
        <v>363</v>
      </c>
      <c r="I461" s="15" t="s">
        <v>12</v>
      </c>
      <c r="J461" s="43">
        <f>VLOOKUP(Orders[[#This Row],[item_id]], Items[], 6, 0)</f>
        <v>3.75</v>
      </c>
      <c r="K461" s="57">
        <f>IF(COUNTIF($A$2:A461, A461)=1, 1, 0)</f>
        <v>1</v>
      </c>
    </row>
    <row r="462" spans="1:11" ht="15.5" x14ac:dyDescent="0.35">
      <c r="A462" s="6" t="s">
        <v>549</v>
      </c>
      <c r="B462" s="13">
        <v>45339</v>
      </c>
      <c r="C462" s="30">
        <v>0.50486111111111109</v>
      </c>
      <c r="D462" s="9" t="s">
        <v>748</v>
      </c>
      <c r="E462" s="13" t="str">
        <f>TEXT(Orders[[#This Row],[Column1]],"hh:mm")&amp;" "&amp;Orders[[#This Row],[Column2]]</f>
        <v>12:07 PM</v>
      </c>
      <c r="F462" s="6" t="s">
        <v>54</v>
      </c>
      <c r="G462" s="6">
        <v>1</v>
      </c>
      <c r="H462" s="6" t="s">
        <v>431</v>
      </c>
      <c r="I462" s="15" t="s">
        <v>8</v>
      </c>
      <c r="J462" s="43">
        <f>VLOOKUP(Orders[[#This Row],[item_id]], Items[], 6, 0)</f>
        <v>3.75</v>
      </c>
      <c r="K462" s="57">
        <f>IF(COUNTIF($A$2:A462, A462)=1, 1, 0)</f>
        <v>1</v>
      </c>
    </row>
    <row r="463" spans="1:11" ht="15.5" x14ac:dyDescent="0.35">
      <c r="A463" s="6" t="s">
        <v>549</v>
      </c>
      <c r="B463" s="13">
        <v>45339</v>
      </c>
      <c r="C463" s="30">
        <v>0.50486111111111109</v>
      </c>
      <c r="D463" s="9" t="s">
        <v>748</v>
      </c>
      <c r="E463" s="13" t="str">
        <f>TEXT(Orders[[#This Row],[Column1]],"hh:mm")&amp;" "&amp;Orders[[#This Row],[Column2]]</f>
        <v>12:07 PM</v>
      </c>
      <c r="F463" s="6" t="s">
        <v>30</v>
      </c>
      <c r="G463" s="6">
        <v>1</v>
      </c>
      <c r="H463" s="6" t="s">
        <v>431</v>
      </c>
      <c r="I463" s="15" t="s">
        <v>12</v>
      </c>
      <c r="J463" s="43">
        <f>VLOOKUP(Orders[[#This Row],[item_id]], Items[], 6, 0)</f>
        <v>4.2</v>
      </c>
      <c r="K463" s="57">
        <f>IF(COUNTIF($A$2:A463, A463)=1, 1, 0)</f>
        <v>0</v>
      </c>
    </row>
    <row r="464" spans="1:11" ht="15.5" x14ac:dyDescent="0.35">
      <c r="A464" s="6" t="s">
        <v>550</v>
      </c>
      <c r="B464" s="13">
        <v>45339</v>
      </c>
      <c r="C464" s="30">
        <v>0.50972222222222219</v>
      </c>
      <c r="D464" s="9" t="s">
        <v>748</v>
      </c>
      <c r="E464" s="13" t="str">
        <f>TEXT(Orders[[#This Row],[Column1]],"hh:mm")&amp;" "&amp;Orders[[#This Row],[Column2]]</f>
        <v>12:14 PM</v>
      </c>
      <c r="F464" s="6" t="s">
        <v>32</v>
      </c>
      <c r="G464" s="6">
        <v>1</v>
      </c>
      <c r="H464" s="6" t="s">
        <v>433</v>
      </c>
      <c r="I464" s="15" t="s">
        <v>12</v>
      </c>
      <c r="J464" s="43">
        <f>VLOOKUP(Orders[[#This Row],[item_id]], Items[], 6, 0)</f>
        <v>4.5999999999999996</v>
      </c>
      <c r="K464" s="57">
        <f>IF(COUNTIF($A$2:A464, A464)=1, 1, 0)</f>
        <v>1</v>
      </c>
    </row>
    <row r="465" spans="1:11" ht="15.5" x14ac:dyDescent="0.35">
      <c r="A465" s="6" t="s">
        <v>551</v>
      </c>
      <c r="B465" s="13">
        <v>45339</v>
      </c>
      <c r="C465" s="30">
        <v>0.51458333333333328</v>
      </c>
      <c r="D465" s="9" t="s">
        <v>748</v>
      </c>
      <c r="E465" s="13" t="str">
        <f>TEXT(Orders[[#This Row],[Column1]],"hh:mm")&amp;" "&amp;Orders[[#This Row],[Column2]]</f>
        <v>12:21 PM</v>
      </c>
      <c r="F465" s="6" t="s">
        <v>36</v>
      </c>
      <c r="G465" s="6">
        <v>1</v>
      </c>
      <c r="H465" s="6" t="s">
        <v>327</v>
      </c>
      <c r="I465" s="15" t="s">
        <v>8</v>
      </c>
      <c r="J465" s="43">
        <f>VLOOKUP(Orders[[#This Row],[item_id]], Items[], 6, 0)</f>
        <v>4.5</v>
      </c>
      <c r="K465" s="57">
        <f>IF(COUNTIF($A$2:A465, A465)=1, 1, 0)</f>
        <v>1</v>
      </c>
    </row>
    <row r="466" spans="1:11" ht="15.5" x14ac:dyDescent="0.35">
      <c r="A466" s="6" t="s">
        <v>552</v>
      </c>
      <c r="B466" s="13">
        <v>45339</v>
      </c>
      <c r="C466" s="30">
        <v>0.51944444444444449</v>
      </c>
      <c r="D466" s="9" t="s">
        <v>748</v>
      </c>
      <c r="E466" s="13" t="str">
        <f>TEXT(Orders[[#This Row],[Column1]],"hh:mm")&amp;" "&amp;Orders[[#This Row],[Column2]]</f>
        <v>12:28 PM</v>
      </c>
      <c r="F466" s="6" t="s">
        <v>34</v>
      </c>
      <c r="G466" s="6">
        <v>1</v>
      </c>
      <c r="H466" s="6" t="s">
        <v>329</v>
      </c>
      <c r="I466" s="15" t="s">
        <v>12</v>
      </c>
      <c r="J466" s="43">
        <f>VLOOKUP(Orders[[#This Row],[item_id]], Items[], 6, 0)</f>
        <v>5.6</v>
      </c>
      <c r="K466" s="57">
        <f>IF(COUNTIF($A$2:A466, A466)=1, 1, 0)</f>
        <v>1</v>
      </c>
    </row>
    <row r="467" spans="1:11" ht="15.5" x14ac:dyDescent="0.35">
      <c r="A467" s="6" t="s">
        <v>553</v>
      </c>
      <c r="B467" s="13">
        <v>45339</v>
      </c>
      <c r="C467" s="30">
        <v>0.52430555555555558</v>
      </c>
      <c r="D467" s="9" t="s">
        <v>748</v>
      </c>
      <c r="E467" s="13" t="str">
        <f>TEXT(Orders[[#This Row],[Column1]],"hh:mm")&amp;" "&amp;Orders[[#This Row],[Column2]]</f>
        <v>12:35 PM</v>
      </c>
      <c r="F467" s="6" t="s">
        <v>46</v>
      </c>
      <c r="G467" s="6">
        <v>1</v>
      </c>
      <c r="H467" s="6" t="s">
        <v>331</v>
      </c>
      <c r="I467" s="15" t="s">
        <v>8</v>
      </c>
      <c r="J467" s="43">
        <f>VLOOKUP(Orders[[#This Row],[item_id]], Items[], 6, 0)</f>
        <v>4</v>
      </c>
      <c r="K467" s="57">
        <f>IF(COUNTIF($A$2:A467, A467)=1, 1, 0)</f>
        <v>1</v>
      </c>
    </row>
    <row r="468" spans="1:11" ht="15.5" x14ac:dyDescent="0.35">
      <c r="A468" s="6" t="s">
        <v>554</v>
      </c>
      <c r="B468" s="13">
        <v>45339</v>
      </c>
      <c r="C468" s="30">
        <v>0.52916666666666667</v>
      </c>
      <c r="D468" s="9" t="s">
        <v>748</v>
      </c>
      <c r="E468" s="13" t="str">
        <f>TEXT(Orders[[#This Row],[Column1]],"hh:mm")&amp;" "&amp;Orders[[#This Row],[Column2]]</f>
        <v>12:42 PM</v>
      </c>
      <c r="F468" s="6" t="s">
        <v>86</v>
      </c>
      <c r="G468" s="6">
        <v>1</v>
      </c>
      <c r="H468" s="6" t="s">
        <v>333</v>
      </c>
      <c r="I468" s="15" t="s">
        <v>12</v>
      </c>
      <c r="J468" s="43">
        <f>VLOOKUP(Orders[[#This Row],[item_id]], Items[], 6, 0)</f>
        <v>3.45</v>
      </c>
      <c r="K468" s="57">
        <f>IF(COUNTIF($A$2:A468, A468)=1, 1, 0)</f>
        <v>1</v>
      </c>
    </row>
    <row r="469" spans="1:11" ht="15.5" x14ac:dyDescent="0.35">
      <c r="A469" s="6" t="s">
        <v>555</v>
      </c>
      <c r="B469" s="13">
        <v>45339</v>
      </c>
      <c r="C469" s="30">
        <v>0.53402777777777777</v>
      </c>
      <c r="D469" s="9" t="s">
        <v>748</v>
      </c>
      <c r="E469" s="13" t="str">
        <f>TEXT(Orders[[#This Row],[Column1]],"hh:mm")&amp;" "&amp;Orders[[#This Row],[Column2]]</f>
        <v>12:49 PM</v>
      </c>
      <c r="F469" s="6" t="s">
        <v>19</v>
      </c>
      <c r="G469" s="6">
        <v>1</v>
      </c>
      <c r="H469" s="6" t="s">
        <v>556</v>
      </c>
      <c r="I469" s="15" t="s">
        <v>8</v>
      </c>
      <c r="J469" s="43">
        <f>VLOOKUP(Orders[[#This Row],[item_id]], Items[], 6, 0)</f>
        <v>5.5</v>
      </c>
      <c r="K469" s="57">
        <f>IF(COUNTIF($A$2:A469, A469)=1, 1, 0)</f>
        <v>1</v>
      </c>
    </row>
    <row r="470" spans="1:11" ht="15.5" x14ac:dyDescent="0.35">
      <c r="A470" s="6" t="s">
        <v>557</v>
      </c>
      <c r="B470" s="13">
        <v>45339</v>
      </c>
      <c r="C470" s="30">
        <v>0.53888888888888886</v>
      </c>
      <c r="D470" s="9" t="s">
        <v>748</v>
      </c>
      <c r="E470" s="13" t="str">
        <f>TEXT(Orders[[#This Row],[Column1]],"hh:mm")&amp;" "&amp;Orders[[#This Row],[Column2]]</f>
        <v>12:56 PM</v>
      </c>
      <c r="F470" s="6" t="s">
        <v>40</v>
      </c>
      <c r="G470" s="6">
        <v>1</v>
      </c>
      <c r="H470" s="6" t="s">
        <v>35</v>
      </c>
      <c r="I470" s="15" t="s">
        <v>12</v>
      </c>
      <c r="J470" s="43">
        <f>VLOOKUP(Orders[[#This Row],[item_id]], Items[], 6, 0)</f>
        <v>3.45</v>
      </c>
      <c r="K470" s="57">
        <f>IF(COUNTIF($A$2:A470, A470)=1, 1, 0)</f>
        <v>1</v>
      </c>
    </row>
    <row r="471" spans="1:11" ht="15.5" x14ac:dyDescent="0.35">
      <c r="A471" s="6" t="s">
        <v>558</v>
      </c>
      <c r="B471" s="13">
        <v>45339</v>
      </c>
      <c r="C471" s="30">
        <v>4.3749999999999997E-2</v>
      </c>
      <c r="D471" s="9" t="s">
        <v>748</v>
      </c>
      <c r="E471" s="13" t="str">
        <f>TEXT(Orders[[#This Row],[Column1]],"hh:mm")&amp;" "&amp;Orders[[#This Row],[Column2]]</f>
        <v>01:03 PM</v>
      </c>
      <c r="F471" s="6" t="s">
        <v>28</v>
      </c>
      <c r="G471" s="6">
        <v>1</v>
      </c>
      <c r="H471" s="6" t="s">
        <v>296</v>
      </c>
      <c r="I471" s="15" t="s">
        <v>8</v>
      </c>
      <c r="J471" s="43">
        <f>VLOOKUP(Orders[[#This Row],[item_id]], Items[], 6, 0)</f>
        <v>3.55</v>
      </c>
      <c r="K471" s="57">
        <f>IF(COUNTIF($A$2:A471, A471)=1, 1, 0)</f>
        <v>1</v>
      </c>
    </row>
    <row r="472" spans="1:11" ht="15.5" x14ac:dyDescent="0.35">
      <c r="A472" s="6" t="s">
        <v>558</v>
      </c>
      <c r="B472" s="13">
        <v>45339</v>
      </c>
      <c r="C472" s="30">
        <v>4.3749999999999997E-2</v>
      </c>
      <c r="D472" s="9" t="s">
        <v>748</v>
      </c>
      <c r="E472" s="13" t="str">
        <f>TEXT(Orders[[#This Row],[Column1]],"hh:mm")&amp;" "&amp;Orders[[#This Row],[Column2]]</f>
        <v>01:03 PM</v>
      </c>
      <c r="F472" s="6" t="s">
        <v>10</v>
      </c>
      <c r="G472" s="6">
        <v>1</v>
      </c>
      <c r="H472" s="6" t="s">
        <v>296</v>
      </c>
      <c r="I472" s="15" t="s">
        <v>12</v>
      </c>
      <c r="J472" s="43">
        <f>VLOOKUP(Orders[[#This Row],[item_id]], Items[], 6, 0)</f>
        <v>4.5999999999999996</v>
      </c>
      <c r="K472" s="57">
        <f>IF(COUNTIF($A$2:A472, A472)=1, 1, 0)</f>
        <v>0</v>
      </c>
    </row>
    <row r="473" spans="1:11" ht="15.5" x14ac:dyDescent="0.35">
      <c r="A473" s="6" t="s">
        <v>559</v>
      </c>
      <c r="B473" s="13">
        <v>45339</v>
      </c>
      <c r="C473" s="30">
        <v>4.8611111111111112E-2</v>
      </c>
      <c r="D473" s="9" t="s">
        <v>748</v>
      </c>
      <c r="E473" s="13" t="str">
        <f>TEXT(Orders[[#This Row],[Column1]],"hh:mm")&amp;" "&amp;Orders[[#This Row],[Column2]]</f>
        <v>01:10 PM</v>
      </c>
      <c r="F473" s="6" t="s">
        <v>22</v>
      </c>
      <c r="G473" s="6">
        <v>1</v>
      </c>
      <c r="H473" s="6" t="s">
        <v>134</v>
      </c>
      <c r="I473" s="15" t="s">
        <v>12</v>
      </c>
      <c r="J473" s="43">
        <f>VLOOKUP(Orders[[#This Row],[item_id]], Items[], 6, 0)</f>
        <v>3.45</v>
      </c>
      <c r="K473" s="57">
        <f>IF(COUNTIF($A$2:A473, A473)=1, 1, 0)</f>
        <v>1</v>
      </c>
    </row>
    <row r="474" spans="1:11" ht="15.5" x14ac:dyDescent="0.35">
      <c r="A474" s="6" t="s">
        <v>560</v>
      </c>
      <c r="B474" s="13">
        <v>45339</v>
      </c>
      <c r="C474" s="30">
        <v>5.347222222222222E-2</v>
      </c>
      <c r="D474" s="9" t="s">
        <v>748</v>
      </c>
      <c r="E474" s="13" t="str">
        <f>TEXT(Orders[[#This Row],[Column1]],"hh:mm")&amp;" "&amp;Orders[[#This Row],[Column2]]</f>
        <v>01:17 PM</v>
      </c>
      <c r="F474" s="6" t="s">
        <v>6</v>
      </c>
      <c r="G474" s="6">
        <v>1</v>
      </c>
      <c r="H474" s="6" t="s">
        <v>300</v>
      </c>
      <c r="I474" s="15" t="s">
        <v>8</v>
      </c>
      <c r="J474" s="43">
        <f>VLOOKUP(Orders[[#This Row],[item_id]], Items[], 6, 0)</f>
        <v>2.15</v>
      </c>
      <c r="K474" s="57">
        <f>IF(COUNTIF($A$2:A474, A474)=1, 1, 0)</f>
        <v>1</v>
      </c>
    </row>
    <row r="475" spans="1:11" ht="15.5" x14ac:dyDescent="0.35">
      <c r="A475" s="6" t="s">
        <v>561</v>
      </c>
      <c r="B475" s="13">
        <v>45339</v>
      </c>
      <c r="C475" s="30">
        <v>5.8333333333333334E-2</v>
      </c>
      <c r="D475" s="9" t="s">
        <v>748</v>
      </c>
      <c r="E475" s="13" t="str">
        <f>TEXT(Orders[[#This Row],[Column1]],"hh:mm")&amp;" "&amp;Orders[[#This Row],[Column2]]</f>
        <v>01:24 PM</v>
      </c>
      <c r="F475" s="6" t="s">
        <v>65</v>
      </c>
      <c r="G475" s="6">
        <v>1</v>
      </c>
      <c r="H475" s="6" t="s">
        <v>302</v>
      </c>
      <c r="I475" s="15" t="s">
        <v>12</v>
      </c>
      <c r="J475" s="43">
        <f>VLOOKUP(Orders[[#This Row],[item_id]], Items[], 6, 0)</f>
        <v>4</v>
      </c>
      <c r="K475" s="57">
        <f>IF(COUNTIF($A$2:A475, A475)=1, 1, 0)</f>
        <v>1</v>
      </c>
    </row>
    <row r="476" spans="1:11" ht="15.5" x14ac:dyDescent="0.35">
      <c r="A476" s="6" t="s">
        <v>562</v>
      </c>
      <c r="B476" s="13">
        <v>45339</v>
      </c>
      <c r="C476" s="30">
        <v>6.3194444444444442E-2</v>
      </c>
      <c r="D476" s="9" t="s">
        <v>748</v>
      </c>
      <c r="E476" s="13" t="str">
        <f>TEXT(Orders[[#This Row],[Column1]],"hh:mm")&amp;" "&amp;Orders[[#This Row],[Column2]]</f>
        <v>01:31 PM</v>
      </c>
      <c r="F476" s="6" t="s">
        <v>26</v>
      </c>
      <c r="G476" s="6">
        <v>1</v>
      </c>
      <c r="H476" s="6" t="s">
        <v>563</v>
      </c>
      <c r="I476" s="15" t="s">
        <v>8</v>
      </c>
      <c r="J476" s="43">
        <f>VLOOKUP(Orders[[#This Row],[item_id]], Items[], 6, 0)</f>
        <v>3.15</v>
      </c>
      <c r="K476" s="57">
        <f>IF(COUNTIF($A$2:A476, A476)=1, 1, 0)</f>
        <v>1</v>
      </c>
    </row>
    <row r="477" spans="1:11" ht="15.5" x14ac:dyDescent="0.35">
      <c r="A477" s="6" t="s">
        <v>564</v>
      </c>
      <c r="B477" s="13">
        <v>45339</v>
      </c>
      <c r="C477" s="30">
        <v>6.805555555555555E-2</v>
      </c>
      <c r="D477" s="9" t="s">
        <v>748</v>
      </c>
      <c r="E477" s="13" t="str">
        <f>TEXT(Orders[[#This Row],[Column1]],"hh:mm")&amp;" "&amp;Orders[[#This Row],[Column2]]</f>
        <v>01:38 PM</v>
      </c>
      <c r="F477" s="6" t="s">
        <v>50</v>
      </c>
      <c r="G477" s="6">
        <v>1</v>
      </c>
      <c r="H477" s="6" t="s">
        <v>306</v>
      </c>
      <c r="I477" s="15" t="s">
        <v>12</v>
      </c>
      <c r="J477" s="43">
        <f>VLOOKUP(Orders[[#This Row],[item_id]], Items[], 6, 0)</f>
        <v>4.7</v>
      </c>
      <c r="K477" s="57">
        <f>IF(COUNTIF($A$2:A477, A477)=1, 1, 0)</f>
        <v>1</v>
      </c>
    </row>
    <row r="478" spans="1:11" ht="15.5" x14ac:dyDescent="0.35">
      <c r="A478" s="6" t="s">
        <v>564</v>
      </c>
      <c r="B478" s="13">
        <v>45339</v>
      </c>
      <c r="C478" s="30">
        <v>6.805555555555555E-2</v>
      </c>
      <c r="D478" s="9" t="s">
        <v>748</v>
      </c>
      <c r="E478" s="13" t="str">
        <f>TEXT(Orders[[#This Row],[Column1]],"hh:mm")&amp;" "&amp;Orders[[#This Row],[Column2]]</f>
        <v>01:38 PM</v>
      </c>
      <c r="F478" s="6" t="s">
        <v>19</v>
      </c>
      <c r="G478" s="6">
        <v>1</v>
      </c>
      <c r="H478" s="6" t="s">
        <v>306</v>
      </c>
      <c r="I478" s="15" t="s">
        <v>12</v>
      </c>
      <c r="J478" s="43">
        <f>VLOOKUP(Orders[[#This Row],[item_id]], Items[], 6, 0)</f>
        <v>5.5</v>
      </c>
      <c r="K478" s="57">
        <f>IF(COUNTIF($A$2:A478, A478)=1, 1, 0)</f>
        <v>0</v>
      </c>
    </row>
    <row r="479" spans="1:11" ht="15.5" x14ac:dyDescent="0.35">
      <c r="A479" s="6" t="s">
        <v>565</v>
      </c>
      <c r="B479" s="13">
        <v>45339</v>
      </c>
      <c r="C479" s="30">
        <v>7.2916666666666671E-2</v>
      </c>
      <c r="D479" s="9" t="s">
        <v>748</v>
      </c>
      <c r="E479" s="13" t="str">
        <f>TEXT(Orders[[#This Row],[Column1]],"hh:mm")&amp;" "&amp;Orders[[#This Row],[Column2]]</f>
        <v>01:45 PM</v>
      </c>
      <c r="F479" s="6" t="s">
        <v>120</v>
      </c>
      <c r="G479" s="6">
        <v>1</v>
      </c>
      <c r="H479" s="6" t="s">
        <v>344</v>
      </c>
      <c r="I479" s="15" t="s">
        <v>8</v>
      </c>
      <c r="J479" s="43">
        <f>VLOOKUP(Orders[[#This Row],[item_id]], Items[], 6, 0)</f>
        <v>4.5999999999999996</v>
      </c>
      <c r="K479" s="57">
        <f>IF(COUNTIF($A$2:A479, A479)=1, 1, 0)</f>
        <v>1</v>
      </c>
    </row>
    <row r="480" spans="1:11" ht="15.5" x14ac:dyDescent="0.35">
      <c r="A480" s="6" t="s">
        <v>566</v>
      </c>
      <c r="B480" s="13">
        <v>45339</v>
      </c>
      <c r="C480" s="30">
        <v>7.7777777777777779E-2</v>
      </c>
      <c r="D480" s="9" t="s">
        <v>748</v>
      </c>
      <c r="E480" s="13" t="str">
        <f>TEXT(Orders[[#This Row],[Column1]],"hh:mm")&amp;" "&amp;Orders[[#This Row],[Column2]]</f>
        <v>01:52 PM</v>
      </c>
      <c r="F480" s="6" t="s">
        <v>34</v>
      </c>
      <c r="G480" s="6">
        <v>1</v>
      </c>
      <c r="H480" s="6" t="s">
        <v>567</v>
      </c>
      <c r="I480" s="15" t="s">
        <v>12</v>
      </c>
      <c r="J480" s="43">
        <f>VLOOKUP(Orders[[#This Row],[item_id]], Items[], 6, 0)</f>
        <v>5.6</v>
      </c>
      <c r="K480" s="57">
        <f>IF(COUNTIF($A$2:A480, A480)=1, 1, 0)</f>
        <v>1</v>
      </c>
    </row>
    <row r="481" spans="1:11" ht="15.5" x14ac:dyDescent="0.35">
      <c r="A481" s="6" t="s">
        <v>568</v>
      </c>
      <c r="B481" s="13">
        <v>45339</v>
      </c>
      <c r="C481" s="30">
        <v>8.2638888888888887E-2</v>
      </c>
      <c r="D481" s="9" t="s">
        <v>748</v>
      </c>
      <c r="E481" s="13" t="str">
        <f>TEXT(Orders[[#This Row],[Column1]],"hh:mm")&amp;" "&amp;Orders[[#This Row],[Column2]]</f>
        <v>01:59 PM</v>
      </c>
      <c r="F481" s="6" t="s">
        <v>16</v>
      </c>
      <c r="G481" s="6">
        <v>1</v>
      </c>
      <c r="H481" s="6" t="s">
        <v>413</v>
      </c>
      <c r="I481" s="15" t="s">
        <v>8</v>
      </c>
      <c r="J481" s="43">
        <f>VLOOKUP(Orders[[#This Row],[item_id]], Items[], 6, 0)</f>
        <v>3.25</v>
      </c>
      <c r="K481" s="57">
        <f>IF(COUNTIF($A$2:A481, A481)=1, 1, 0)</f>
        <v>1</v>
      </c>
    </row>
    <row r="482" spans="1:11" ht="15.5" x14ac:dyDescent="0.35">
      <c r="A482" s="6" t="s">
        <v>569</v>
      </c>
      <c r="B482" s="13">
        <v>45339</v>
      </c>
      <c r="C482" s="30">
        <v>8.7499999999999994E-2</v>
      </c>
      <c r="D482" s="9" t="s">
        <v>748</v>
      </c>
      <c r="E482" s="13" t="str">
        <f>TEXT(Orders[[#This Row],[Column1]],"hh:mm")&amp;" "&amp;Orders[[#This Row],[Column2]]</f>
        <v>02:06 PM</v>
      </c>
      <c r="F482" s="6" t="s">
        <v>43</v>
      </c>
      <c r="G482" s="6">
        <v>1</v>
      </c>
      <c r="H482" s="6" t="s">
        <v>457</v>
      </c>
      <c r="I482" s="15" t="s">
        <v>12</v>
      </c>
      <c r="J482" s="43">
        <f>VLOOKUP(Orders[[#This Row],[item_id]], Items[], 6, 0)</f>
        <v>4.5999999999999996</v>
      </c>
      <c r="K482" s="57">
        <f>IF(COUNTIF($A$2:A482, A482)=1, 1, 0)</f>
        <v>1</v>
      </c>
    </row>
    <row r="483" spans="1:11" ht="15.5" x14ac:dyDescent="0.35">
      <c r="A483" s="6" t="s">
        <v>570</v>
      </c>
      <c r="B483" s="13">
        <v>45339</v>
      </c>
      <c r="C483" s="30">
        <v>9.2361111111111116E-2</v>
      </c>
      <c r="D483" s="9" t="s">
        <v>748</v>
      </c>
      <c r="E483" s="13" t="str">
        <f>TEXT(Orders[[#This Row],[Column1]],"hh:mm")&amp;" "&amp;Orders[[#This Row],[Column2]]</f>
        <v>02:13 PM</v>
      </c>
      <c r="F483" s="6" t="s">
        <v>57</v>
      </c>
      <c r="G483" s="6">
        <v>1</v>
      </c>
      <c r="H483" s="6" t="s">
        <v>352</v>
      </c>
      <c r="I483" s="15" t="s">
        <v>8</v>
      </c>
      <c r="J483" s="43">
        <f>VLOOKUP(Orders[[#This Row],[item_id]], Items[], 6, 0)</f>
        <v>3.75</v>
      </c>
      <c r="K483" s="57">
        <f>IF(COUNTIF($A$2:A483, A483)=1, 1, 0)</f>
        <v>1</v>
      </c>
    </row>
    <row r="484" spans="1:11" ht="15.5" x14ac:dyDescent="0.35">
      <c r="A484" s="6" t="s">
        <v>571</v>
      </c>
      <c r="B484" s="13">
        <v>45339</v>
      </c>
      <c r="C484" s="30">
        <v>9.7222222222222224E-2</v>
      </c>
      <c r="D484" s="9" t="s">
        <v>748</v>
      </c>
      <c r="E484" s="13" t="str">
        <f>TEXT(Orders[[#This Row],[Column1]],"hh:mm")&amp;" "&amp;Orders[[#This Row],[Column2]]</f>
        <v>02:20 PM</v>
      </c>
      <c r="F484" s="6" t="s">
        <v>107</v>
      </c>
      <c r="G484" s="6">
        <v>1</v>
      </c>
      <c r="H484" s="6" t="s">
        <v>572</v>
      </c>
      <c r="I484" s="15" t="s">
        <v>12</v>
      </c>
      <c r="J484" s="43">
        <f>VLOOKUP(Orders[[#This Row],[item_id]], Items[], 6, 0)</f>
        <v>4.2</v>
      </c>
      <c r="K484" s="57">
        <f>IF(COUNTIF($A$2:A484, A484)=1, 1, 0)</f>
        <v>1</v>
      </c>
    </row>
    <row r="485" spans="1:11" ht="15.5" x14ac:dyDescent="0.35">
      <c r="A485" s="6" t="s">
        <v>573</v>
      </c>
      <c r="B485" s="13">
        <v>45339</v>
      </c>
      <c r="C485" s="30">
        <v>0.10208333333333333</v>
      </c>
      <c r="D485" s="9" t="s">
        <v>748</v>
      </c>
      <c r="E485" s="13" t="str">
        <f>TEXT(Orders[[#This Row],[Column1]],"hh:mm")&amp;" "&amp;Orders[[#This Row],[Column2]]</f>
        <v>02:27 PM</v>
      </c>
      <c r="F485" s="6" t="s">
        <v>48</v>
      </c>
      <c r="G485" s="6">
        <v>1</v>
      </c>
      <c r="H485" s="6" t="s">
        <v>356</v>
      </c>
      <c r="I485" s="15" t="s">
        <v>8</v>
      </c>
      <c r="J485" s="43">
        <f>VLOOKUP(Orders[[#This Row],[item_id]], Items[], 6, 0)</f>
        <v>3.35</v>
      </c>
      <c r="K485" s="57">
        <f>IF(COUNTIF($A$2:A485, A485)=1, 1, 0)</f>
        <v>1</v>
      </c>
    </row>
    <row r="486" spans="1:11" ht="15.5" x14ac:dyDescent="0.35">
      <c r="A486" s="6" t="s">
        <v>573</v>
      </c>
      <c r="B486" s="13">
        <v>45339</v>
      </c>
      <c r="C486" s="30">
        <v>0.10208333333333333</v>
      </c>
      <c r="D486" s="9" t="s">
        <v>748</v>
      </c>
      <c r="E486" s="13" t="str">
        <f>TEXT(Orders[[#This Row],[Column1]],"hh:mm")&amp;" "&amp;Orders[[#This Row],[Column2]]</f>
        <v>02:27 PM</v>
      </c>
      <c r="F486" s="6" t="s">
        <v>24</v>
      </c>
      <c r="G486" s="6">
        <v>1</v>
      </c>
      <c r="H486" s="6" t="s">
        <v>356</v>
      </c>
      <c r="I486" s="15" t="s">
        <v>12</v>
      </c>
      <c r="J486" s="43">
        <f>VLOOKUP(Orders[[#This Row],[item_id]], Items[], 6, 0)</f>
        <v>3.75</v>
      </c>
      <c r="K486" s="57">
        <f>IF(COUNTIF($A$2:A486, A486)=1, 1, 0)</f>
        <v>0</v>
      </c>
    </row>
    <row r="487" spans="1:11" ht="15.5" x14ac:dyDescent="0.35">
      <c r="A487" s="6" t="s">
        <v>574</v>
      </c>
      <c r="B487" s="13">
        <v>45339</v>
      </c>
      <c r="C487" s="30">
        <v>0.11180555555555556</v>
      </c>
      <c r="D487" s="9" t="s">
        <v>748</v>
      </c>
      <c r="E487" s="13" t="str">
        <f>TEXT(Orders[[#This Row],[Column1]],"hh:mm")&amp;" "&amp;Orders[[#This Row],[Column2]]</f>
        <v>02:41 PM</v>
      </c>
      <c r="F487" s="6" t="s">
        <v>46</v>
      </c>
      <c r="G487" s="6">
        <v>1</v>
      </c>
      <c r="H487" s="6" t="s">
        <v>575</v>
      </c>
      <c r="I487" s="15" t="s">
        <v>8</v>
      </c>
      <c r="J487" s="43">
        <f>VLOOKUP(Orders[[#This Row],[item_id]], Items[], 6, 0)</f>
        <v>4</v>
      </c>
      <c r="K487" s="57">
        <f>IF(COUNTIF($A$2:A487, A487)=1, 1, 0)</f>
        <v>1</v>
      </c>
    </row>
    <row r="488" spans="1:11" ht="15.5" x14ac:dyDescent="0.35">
      <c r="A488" s="6" t="s">
        <v>576</v>
      </c>
      <c r="B488" s="13">
        <v>45339</v>
      </c>
      <c r="C488" s="30">
        <v>0.11666666666666667</v>
      </c>
      <c r="D488" s="9" t="s">
        <v>748</v>
      </c>
      <c r="E488" s="13" t="str">
        <f>TEXT(Orders[[#This Row],[Column1]],"hh:mm")&amp;" "&amp;Orders[[#This Row],[Column2]]</f>
        <v>02:48 PM</v>
      </c>
      <c r="F488" s="6" t="s">
        <v>30</v>
      </c>
      <c r="G488" s="6">
        <v>1</v>
      </c>
      <c r="H488" s="6" t="s">
        <v>425</v>
      </c>
      <c r="I488" s="15" t="s">
        <v>12</v>
      </c>
      <c r="J488" s="43">
        <f>VLOOKUP(Orders[[#This Row],[item_id]], Items[], 6, 0)</f>
        <v>4.2</v>
      </c>
      <c r="K488" s="57">
        <f>IF(COUNTIF($A$2:A488, A488)=1, 1, 0)</f>
        <v>1</v>
      </c>
    </row>
    <row r="489" spans="1:11" ht="15.5" x14ac:dyDescent="0.35">
      <c r="A489" s="6" t="s">
        <v>577</v>
      </c>
      <c r="B489" s="13">
        <v>45339</v>
      </c>
      <c r="C489" s="30">
        <v>0.12152777777777778</v>
      </c>
      <c r="D489" s="9" t="s">
        <v>748</v>
      </c>
      <c r="E489" s="13" t="str">
        <f>TEXT(Orders[[#This Row],[Column1]],"hh:mm")&amp;" "&amp;Orders[[#This Row],[Column2]]</f>
        <v>02:55 PM</v>
      </c>
      <c r="F489" s="6" t="s">
        <v>34</v>
      </c>
      <c r="G489" s="6">
        <v>1</v>
      </c>
      <c r="H489" s="6" t="s">
        <v>578</v>
      </c>
      <c r="I489" s="15" t="s">
        <v>8</v>
      </c>
      <c r="J489" s="43">
        <f>VLOOKUP(Orders[[#This Row],[item_id]], Items[], 6, 0)</f>
        <v>5.6</v>
      </c>
      <c r="K489" s="57">
        <f>IF(COUNTIF($A$2:A489, A489)=1, 1, 0)</f>
        <v>1</v>
      </c>
    </row>
    <row r="490" spans="1:11" ht="15.5" x14ac:dyDescent="0.35">
      <c r="A490" s="6" t="s">
        <v>579</v>
      </c>
      <c r="B490" s="13">
        <v>45339</v>
      </c>
      <c r="C490" s="30">
        <v>0.12638888888888888</v>
      </c>
      <c r="D490" s="9" t="s">
        <v>748</v>
      </c>
      <c r="E490" s="13" t="str">
        <f>TEXT(Orders[[#This Row],[Column1]],"hh:mm")&amp;" "&amp;Orders[[#This Row],[Column2]]</f>
        <v>03:02 PM</v>
      </c>
      <c r="F490" s="6" t="s">
        <v>32</v>
      </c>
      <c r="G490" s="6">
        <v>1</v>
      </c>
      <c r="H490" s="6" t="s">
        <v>429</v>
      </c>
      <c r="I490" s="15" t="s">
        <v>12</v>
      </c>
      <c r="J490" s="43">
        <f>VLOOKUP(Orders[[#This Row],[item_id]], Items[], 6, 0)</f>
        <v>4.5999999999999996</v>
      </c>
      <c r="K490" s="57">
        <f>IF(COUNTIF($A$2:A490, A490)=1, 1, 0)</f>
        <v>1</v>
      </c>
    </row>
    <row r="491" spans="1:11" ht="15.5" x14ac:dyDescent="0.35">
      <c r="A491" s="6" t="s">
        <v>579</v>
      </c>
      <c r="B491" s="13">
        <v>45339</v>
      </c>
      <c r="C491" s="30">
        <v>0.12638888888888888</v>
      </c>
      <c r="D491" s="9" t="s">
        <v>748</v>
      </c>
      <c r="E491" s="13" t="str">
        <f>TEXT(Orders[[#This Row],[Column1]],"hh:mm")&amp;" "&amp;Orders[[#This Row],[Column2]]</f>
        <v>03:02 PM</v>
      </c>
      <c r="F491" s="6" t="s">
        <v>36</v>
      </c>
      <c r="G491" s="6">
        <v>1</v>
      </c>
      <c r="H491" s="6" t="s">
        <v>429</v>
      </c>
      <c r="I491" s="15" t="s">
        <v>12</v>
      </c>
      <c r="J491" s="43">
        <f>VLOOKUP(Orders[[#This Row],[item_id]], Items[], 6, 0)</f>
        <v>4.5</v>
      </c>
      <c r="K491" s="57">
        <f>IF(COUNTIF($A$2:A491, A491)=1, 1, 0)</f>
        <v>0</v>
      </c>
    </row>
    <row r="492" spans="1:11" ht="15.5" x14ac:dyDescent="0.35">
      <c r="A492" s="6" t="s">
        <v>580</v>
      </c>
      <c r="B492" s="13">
        <v>45339</v>
      </c>
      <c r="C492" s="30">
        <v>0.14097222222222222</v>
      </c>
      <c r="D492" s="9" t="s">
        <v>748</v>
      </c>
      <c r="E492" s="13" t="str">
        <f>TEXT(Orders[[#This Row],[Column1]],"hh:mm")&amp;" "&amp;Orders[[#This Row],[Column2]]</f>
        <v>03:23 PM</v>
      </c>
      <c r="F492" s="6" t="s">
        <v>86</v>
      </c>
      <c r="G492" s="6">
        <v>1</v>
      </c>
      <c r="H492" s="6" t="s">
        <v>368</v>
      </c>
      <c r="I492" s="15" t="s">
        <v>8</v>
      </c>
      <c r="J492" s="43">
        <f>VLOOKUP(Orders[[#This Row],[item_id]], Items[], 6, 0)</f>
        <v>3.45</v>
      </c>
      <c r="K492" s="57">
        <f>IF(COUNTIF($A$2:A492, A492)=1, 1, 0)</f>
        <v>1</v>
      </c>
    </row>
    <row r="493" spans="1:11" ht="15.5" x14ac:dyDescent="0.35">
      <c r="A493" s="6" t="s">
        <v>581</v>
      </c>
      <c r="B493" s="13">
        <v>45339</v>
      </c>
      <c r="C493" s="30">
        <v>0.15208333333333332</v>
      </c>
      <c r="D493" s="9" t="s">
        <v>748</v>
      </c>
      <c r="E493" s="13" t="str">
        <f>TEXT(Orders[[#This Row],[Column1]],"hh:mm")&amp;" "&amp;Orders[[#This Row],[Column2]]</f>
        <v>03:39 PM</v>
      </c>
      <c r="F493" s="6" t="s">
        <v>19</v>
      </c>
      <c r="G493" s="6">
        <v>1</v>
      </c>
      <c r="H493" s="6" t="s">
        <v>329</v>
      </c>
      <c r="I493" s="15" t="s">
        <v>12</v>
      </c>
      <c r="J493" s="43">
        <f>VLOOKUP(Orders[[#This Row],[item_id]], Items[], 6, 0)</f>
        <v>5.5</v>
      </c>
      <c r="K493" s="57">
        <f>IF(COUNTIF($A$2:A493, A493)=1, 1, 0)</f>
        <v>1</v>
      </c>
    </row>
    <row r="494" spans="1:11" ht="15.5" x14ac:dyDescent="0.35">
      <c r="A494" s="6" t="s">
        <v>582</v>
      </c>
      <c r="B494" s="13">
        <v>45339</v>
      </c>
      <c r="C494" s="30">
        <v>0.16319444444444445</v>
      </c>
      <c r="D494" s="9" t="s">
        <v>748</v>
      </c>
      <c r="E494" s="13" t="str">
        <f>TEXT(Orders[[#This Row],[Column1]],"hh:mm")&amp;" "&amp;Orders[[#This Row],[Column2]]</f>
        <v>03:55 PM</v>
      </c>
      <c r="F494" s="6" t="s">
        <v>46</v>
      </c>
      <c r="G494" s="6">
        <v>1</v>
      </c>
      <c r="H494" s="6" t="s">
        <v>575</v>
      </c>
      <c r="I494" s="15" t="s">
        <v>8</v>
      </c>
      <c r="J494" s="43">
        <f>VLOOKUP(Orders[[#This Row],[item_id]], Items[], 6, 0)</f>
        <v>4</v>
      </c>
      <c r="K494" s="57">
        <f>IF(COUNTIF($A$2:A494, A494)=1, 1, 0)</f>
        <v>1</v>
      </c>
    </row>
    <row r="495" spans="1:11" ht="15.5" x14ac:dyDescent="0.35">
      <c r="A495" s="6" t="s">
        <v>583</v>
      </c>
      <c r="B495" s="13">
        <v>45339</v>
      </c>
      <c r="C495" s="30">
        <v>0.17430555555555555</v>
      </c>
      <c r="D495" s="9" t="s">
        <v>748</v>
      </c>
      <c r="E495" s="13" t="str">
        <f>TEXT(Orders[[#This Row],[Column1]],"hh:mm")&amp;" "&amp;Orders[[#This Row],[Column2]]</f>
        <v>04:11 PM</v>
      </c>
      <c r="F495" s="6" t="s">
        <v>34</v>
      </c>
      <c r="G495" s="6">
        <v>1</v>
      </c>
      <c r="H495" s="6" t="s">
        <v>425</v>
      </c>
      <c r="I495" s="15" t="s">
        <v>12</v>
      </c>
      <c r="J495" s="43">
        <f>VLOOKUP(Orders[[#This Row],[item_id]], Items[], 6, 0)</f>
        <v>5.6</v>
      </c>
      <c r="K495" s="57">
        <f>IF(COUNTIF($A$2:A495, A495)=1, 1, 0)</f>
        <v>1</v>
      </c>
    </row>
    <row r="496" spans="1:11" ht="15.5" x14ac:dyDescent="0.35">
      <c r="A496" s="6" t="s">
        <v>584</v>
      </c>
      <c r="B496" s="13">
        <v>45339</v>
      </c>
      <c r="C496" s="30">
        <v>0.18541666666666667</v>
      </c>
      <c r="D496" s="9" t="s">
        <v>748</v>
      </c>
      <c r="E496" s="13" t="str">
        <f>TEXT(Orders[[#This Row],[Column1]],"hh:mm")&amp;" "&amp;Orders[[#This Row],[Column2]]</f>
        <v>04:27 PM</v>
      </c>
      <c r="F496" s="6" t="s">
        <v>30</v>
      </c>
      <c r="G496" s="6">
        <v>1</v>
      </c>
      <c r="H496" s="6" t="s">
        <v>578</v>
      </c>
      <c r="I496" s="15" t="s">
        <v>8</v>
      </c>
      <c r="J496" s="43">
        <f>VLOOKUP(Orders[[#This Row],[item_id]], Items[], 6, 0)</f>
        <v>4.2</v>
      </c>
      <c r="K496" s="57">
        <f>IF(COUNTIF($A$2:A496, A496)=1, 1, 0)</f>
        <v>1</v>
      </c>
    </row>
    <row r="497" spans="1:11" ht="15.5" x14ac:dyDescent="0.35">
      <c r="A497" s="6" t="s">
        <v>585</v>
      </c>
      <c r="B497" s="13">
        <v>45339</v>
      </c>
      <c r="C497" s="30">
        <v>0.19652777777777777</v>
      </c>
      <c r="D497" s="9" t="s">
        <v>748</v>
      </c>
      <c r="E497" s="13" t="str">
        <f>TEXT(Orders[[#This Row],[Column1]],"hh:mm")&amp;" "&amp;Orders[[#This Row],[Column2]]</f>
        <v>04:43 PM</v>
      </c>
      <c r="F497" s="6" t="s">
        <v>32</v>
      </c>
      <c r="G497" s="6">
        <v>1</v>
      </c>
      <c r="H497" s="6" t="s">
        <v>429</v>
      </c>
      <c r="I497" s="15" t="s">
        <v>12</v>
      </c>
      <c r="J497" s="43">
        <f>VLOOKUP(Orders[[#This Row],[item_id]], Items[], 6, 0)</f>
        <v>4.5999999999999996</v>
      </c>
      <c r="K497" s="57">
        <f>IF(COUNTIF($A$2:A497, A497)=1, 1, 0)</f>
        <v>1</v>
      </c>
    </row>
    <row r="498" spans="1:11" ht="15.5" x14ac:dyDescent="0.35">
      <c r="A498" s="6" t="s">
        <v>586</v>
      </c>
      <c r="B498" s="13">
        <v>45339</v>
      </c>
      <c r="C498" s="30">
        <v>0.2076388888888889</v>
      </c>
      <c r="D498" s="9" t="s">
        <v>748</v>
      </c>
      <c r="E498" s="13" t="str">
        <f>TEXT(Orders[[#This Row],[Column1]],"hh:mm")&amp;" "&amp;Orders[[#This Row],[Column2]]</f>
        <v>04:59 PM</v>
      </c>
      <c r="F498" s="6" t="s">
        <v>57</v>
      </c>
      <c r="G498" s="6">
        <v>1</v>
      </c>
      <c r="H498" s="6" t="s">
        <v>431</v>
      </c>
      <c r="I498" s="15" t="s">
        <v>8</v>
      </c>
      <c r="J498" s="43">
        <f>VLOOKUP(Orders[[#This Row],[item_id]], Items[], 6, 0)</f>
        <v>3.75</v>
      </c>
      <c r="K498" s="57">
        <f>IF(COUNTIF($A$2:A498, A498)=1, 1, 0)</f>
        <v>1</v>
      </c>
    </row>
    <row r="499" spans="1:11" ht="15.5" x14ac:dyDescent="0.35">
      <c r="A499" s="20" t="s">
        <v>587</v>
      </c>
      <c r="B499" s="26">
        <v>45339</v>
      </c>
      <c r="C499" s="31">
        <v>0.20833333333333334</v>
      </c>
      <c r="D499" s="21" t="s">
        <v>748</v>
      </c>
      <c r="E499" s="26" t="str">
        <f>TEXT(Orders[[#This Row],[Column1]],"hh:mm")&amp;" "&amp;Orders[[#This Row],[Column2]]</f>
        <v>05:00 PM</v>
      </c>
      <c r="F499" s="20" t="s">
        <v>34</v>
      </c>
      <c r="G499" s="20">
        <v>1</v>
      </c>
      <c r="H499" s="20" t="s">
        <v>433</v>
      </c>
      <c r="I499" s="22" t="s">
        <v>12</v>
      </c>
      <c r="J499" s="43">
        <f>VLOOKUP(Orders[[#This Row],[item_id]], Items[], 6, 0)</f>
        <v>5.6</v>
      </c>
      <c r="K499" s="57">
        <f>IF(COUNTIF($A$2:A499, A499)=1, 1, 0)</f>
        <v>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62FD-B93E-465B-9E04-3C630C94FBD3}">
  <dimension ref="A1:J29"/>
  <sheetViews>
    <sheetView workbookViewId="0">
      <selection activeCell="D31" sqref="D31"/>
    </sheetView>
  </sheetViews>
  <sheetFormatPr defaultRowHeight="14.5" x14ac:dyDescent="0.35"/>
  <cols>
    <col min="1" max="1" width="10" customWidth="1"/>
    <col min="2" max="2" width="15.7265625" customWidth="1"/>
    <col min="3" max="3" width="27.26953125" customWidth="1"/>
    <col min="4" max="4" width="16.26953125" customWidth="1"/>
    <col min="5" max="5" width="11.453125" customWidth="1"/>
    <col min="6" max="6" width="13.81640625" style="40" bestFit="1" customWidth="1"/>
    <col min="7" max="7" width="16.1796875" style="34" bestFit="1" customWidth="1"/>
    <col min="8" max="8" width="11" bestFit="1" customWidth="1"/>
    <col min="9" max="9" width="8.453125" bestFit="1" customWidth="1"/>
  </cols>
  <sheetData>
    <row r="1" spans="1:10" ht="15.5" x14ac:dyDescent="0.35">
      <c r="A1" s="16" t="s">
        <v>1</v>
      </c>
      <c r="B1" s="17" t="s">
        <v>636</v>
      </c>
      <c r="C1" s="17" t="s">
        <v>588</v>
      </c>
      <c r="D1" s="17" t="s">
        <v>589</v>
      </c>
      <c r="E1" s="17" t="s">
        <v>590</v>
      </c>
      <c r="F1" s="38" t="s">
        <v>591</v>
      </c>
      <c r="G1" s="33" t="s">
        <v>750</v>
      </c>
      <c r="H1" s="17" t="s">
        <v>754</v>
      </c>
      <c r="I1" s="17" t="s">
        <v>765</v>
      </c>
      <c r="J1" s="17" t="s">
        <v>766</v>
      </c>
    </row>
    <row r="2" spans="1:10" ht="15.5" x14ac:dyDescent="0.35">
      <c r="A2" s="14" t="s">
        <v>22</v>
      </c>
      <c r="B2" s="6" t="s">
        <v>592</v>
      </c>
      <c r="C2" s="6" t="s">
        <v>593</v>
      </c>
      <c r="D2" s="6" t="s">
        <v>594</v>
      </c>
      <c r="E2" s="6" t="s">
        <v>595</v>
      </c>
      <c r="F2" s="36">
        <v>3.45</v>
      </c>
      <c r="G2" s="35">
        <f>SUMIFS(Orders[quantity],Orders[item_id],INDEX(Items[item_id],MATCH(A2,Items[item_id],0)))</f>
        <v>21</v>
      </c>
      <c r="H2" s="32">
        <f>Items[[#This Row],[ item_price ]]*Items[[#This Row],[Sold_Quantity]]</f>
        <v>72.45</v>
      </c>
      <c r="I2" s="63">
        <f>VLOOKUP(Items[[#This Row],[recipe_id]], Recipes[], 9, 0)</f>
        <v>5.2919999999999998</v>
      </c>
      <c r="J2" s="64">
        <f>Items[[#This Row],[Revenue]]-Items[[#This Row],[Costt]]</f>
        <v>67.158000000000001</v>
      </c>
    </row>
    <row r="3" spans="1:10" ht="15.5" x14ac:dyDescent="0.35">
      <c r="A3" s="14" t="s">
        <v>57</v>
      </c>
      <c r="B3" s="6" t="s">
        <v>596</v>
      </c>
      <c r="C3" s="6" t="s">
        <v>593</v>
      </c>
      <c r="D3" s="6" t="s">
        <v>594</v>
      </c>
      <c r="E3" s="6" t="s">
        <v>597</v>
      </c>
      <c r="F3" s="36">
        <v>3.75</v>
      </c>
      <c r="G3" s="35">
        <f>SUMIFS(Orders[quantity],Orders[item_id],INDEX(Items[item_id],MATCH(A3,Items[item_id],0)))</f>
        <v>19</v>
      </c>
      <c r="H3" s="32">
        <f>Items[[#This Row],[ item_price ]]*Items[[#This Row],[Sold_Quantity]]</f>
        <v>71.25</v>
      </c>
      <c r="I3" s="63">
        <f>VLOOKUP(Items[[#This Row],[recipe_id]], Recipes[], 9, 0)</f>
        <v>6.3839999999999995</v>
      </c>
      <c r="J3" s="64">
        <f>Items[[#This Row],[Revenue]]-Items[[#This Row],[Costt]]</f>
        <v>64.866</v>
      </c>
    </row>
    <row r="4" spans="1:10" ht="15.5" x14ac:dyDescent="0.35">
      <c r="A4" s="14" t="s">
        <v>40</v>
      </c>
      <c r="B4" s="6" t="s">
        <v>598</v>
      </c>
      <c r="C4" s="6" t="s">
        <v>599</v>
      </c>
      <c r="D4" s="6" t="s">
        <v>594</v>
      </c>
      <c r="E4" s="6" t="s">
        <v>595</v>
      </c>
      <c r="F4" s="36">
        <v>3.45</v>
      </c>
      <c r="G4" s="35">
        <f>SUMIFS(Orders[quantity],Orders[item_id],INDEX(Items[item_id],MATCH(A4,Items[item_id],0)))</f>
        <v>19</v>
      </c>
      <c r="H4" s="32">
        <f>Items[[#This Row],[ item_price ]]*Items[[#This Row],[Sold_Quantity]]</f>
        <v>65.55</v>
      </c>
      <c r="I4" s="63">
        <f>VLOOKUP(Items[[#This Row],[recipe_id]], Recipes[], 9, 0)</f>
        <v>4.7879999999999994</v>
      </c>
      <c r="J4" s="64">
        <f>Items[[#This Row],[Revenue]]-Items[[#This Row],[Costt]]</f>
        <v>60.762</v>
      </c>
    </row>
    <row r="5" spans="1:10" ht="15.5" x14ac:dyDescent="0.35">
      <c r="A5" s="14" t="s">
        <v>54</v>
      </c>
      <c r="B5" s="6" t="s">
        <v>600</v>
      </c>
      <c r="C5" s="6" t="s">
        <v>599</v>
      </c>
      <c r="D5" s="6" t="s">
        <v>594</v>
      </c>
      <c r="E5" s="6" t="s">
        <v>597</v>
      </c>
      <c r="F5" s="36">
        <v>3.75</v>
      </c>
      <c r="G5" s="35">
        <f>SUMIFS(Orders[quantity],Orders[item_id],INDEX(Items[item_id],MATCH(A5,Items[item_id],0)))</f>
        <v>19</v>
      </c>
      <c r="H5" s="32">
        <f>Items[[#This Row],[ item_price ]]*Items[[#This Row],[Sold_Quantity]]</f>
        <v>71.25</v>
      </c>
      <c r="I5" s="63">
        <f>VLOOKUP(Items[[#This Row],[recipe_id]], Recipes[], 9, 0)</f>
        <v>6.3839999999999995</v>
      </c>
      <c r="J5" s="64">
        <f>Items[[#This Row],[Revenue]]-Items[[#This Row],[Costt]]</f>
        <v>64.866</v>
      </c>
    </row>
    <row r="6" spans="1:10" ht="15.5" x14ac:dyDescent="0.35">
      <c r="A6" s="14" t="s">
        <v>26</v>
      </c>
      <c r="B6" s="6" t="s">
        <v>601</v>
      </c>
      <c r="C6" s="6" t="s">
        <v>602</v>
      </c>
      <c r="D6" s="6" t="s">
        <v>594</v>
      </c>
      <c r="E6" s="6" t="s">
        <v>603</v>
      </c>
      <c r="F6" s="36">
        <v>3.15</v>
      </c>
      <c r="G6" s="35">
        <f>SUMIFS(Orders[quantity],Orders[item_id],INDEX(Items[item_id],MATCH(A6,Items[item_id],0)))</f>
        <v>27</v>
      </c>
      <c r="H6" s="32">
        <f>Items[[#This Row],[ item_price ]]*Items[[#This Row],[Sold_Quantity]]</f>
        <v>85.05</v>
      </c>
      <c r="I6" s="63">
        <f>VLOOKUP(Items[[#This Row],[recipe_id]], Recipes[], 9, 0)</f>
        <v>7.7759999999999998</v>
      </c>
      <c r="J6" s="64">
        <f>Items[[#This Row],[Revenue]]-Items[[#This Row],[Costt]]</f>
        <v>77.274000000000001</v>
      </c>
    </row>
    <row r="7" spans="1:10" ht="15.5" x14ac:dyDescent="0.35">
      <c r="A7" s="14" t="s">
        <v>30</v>
      </c>
      <c r="B7" s="6" t="s">
        <v>604</v>
      </c>
      <c r="C7" s="6" t="s">
        <v>605</v>
      </c>
      <c r="D7" s="6" t="s">
        <v>594</v>
      </c>
      <c r="E7" s="6" t="s">
        <v>595</v>
      </c>
      <c r="F7" s="36">
        <v>4.2</v>
      </c>
      <c r="G7" s="35">
        <f>SUMIFS(Orders[quantity],Orders[item_id],INDEX(Items[item_id],MATCH(A7,Items[item_id],0)))</f>
        <v>20</v>
      </c>
      <c r="H7" s="32">
        <f>Items[[#This Row],[ item_price ]]*Items[[#This Row],[Sold_Quantity]]</f>
        <v>84</v>
      </c>
      <c r="I7" s="63">
        <f>VLOOKUP(Items[[#This Row],[recipe_id]], Recipes[], 9, 0)</f>
        <v>8.1959999999999997</v>
      </c>
      <c r="J7" s="64">
        <f>Items[[#This Row],[Revenue]]-Items[[#This Row],[Costt]]</f>
        <v>75.804000000000002</v>
      </c>
    </row>
    <row r="8" spans="1:10" ht="15.5" x14ac:dyDescent="0.35">
      <c r="A8" s="14" t="s">
        <v>43</v>
      </c>
      <c r="B8" s="6" t="s">
        <v>606</v>
      </c>
      <c r="C8" s="6" t="s">
        <v>605</v>
      </c>
      <c r="D8" s="6" t="s">
        <v>594</v>
      </c>
      <c r="E8" s="6" t="s">
        <v>597</v>
      </c>
      <c r="F8" s="36">
        <v>4.5999999999999996</v>
      </c>
      <c r="G8" s="35">
        <f>SUMIFS(Orders[quantity],Orders[item_id],INDEX(Items[item_id],MATCH(A8,Items[item_id],0)))</f>
        <v>17</v>
      </c>
      <c r="H8" s="32">
        <f>Items[[#This Row],[ item_price ]]*Items[[#This Row],[Sold_Quantity]]</f>
        <v>78.199999999999989</v>
      </c>
      <c r="I8" s="63">
        <f>VLOOKUP(Items[[#This Row],[recipe_id]], Recipes[], 9, 0)</f>
        <v>9.6339000000000006</v>
      </c>
      <c r="J8" s="64">
        <f>Items[[#This Row],[Revenue]]-Items[[#This Row],[Costt]]</f>
        <v>68.566099999999992</v>
      </c>
    </row>
    <row r="9" spans="1:10" ht="15.5" x14ac:dyDescent="0.35">
      <c r="A9" s="14" t="s">
        <v>6</v>
      </c>
      <c r="B9" s="6" t="s">
        <v>607</v>
      </c>
      <c r="C9" s="6" t="s">
        <v>608</v>
      </c>
      <c r="D9" s="6" t="s">
        <v>594</v>
      </c>
      <c r="E9" s="6" t="s">
        <v>603</v>
      </c>
      <c r="F9" s="36">
        <v>2.15</v>
      </c>
      <c r="G9" s="35">
        <f>SUMIFS(Orders[quantity],Orders[item_id],INDEX(Items[item_id],MATCH(A9,Items[item_id],0)))</f>
        <v>19</v>
      </c>
      <c r="H9" s="32">
        <f>Items[[#This Row],[ item_price ]]*Items[[#This Row],[Sold_Quantity]]</f>
        <v>40.85</v>
      </c>
      <c r="I9" s="63">
        <f>VLOOKUP(Items[[#This Row],[recipe_id]], Recipes[], 9, 0)</f>
        <v>1.8240000000000001</v>
      </c>
      <c r="J9" s="64">
        <f>Items[[#This Row],[Revenue]]-Items[[#This Row],[Costt]]</f>
        <v>39.026000000000003</v>
      </c>
    </row>
    <row r="10" spans="1:10" ht="15.5" x14ac:dyDescent="0.35">
      <c r="A10" s="14" t="s">
        <v>46</v>
      </c>
      <c r="B10" s="6" t="s">
        <v>609</v>
      </c>
      <c r="C10" s="6" t="s">
        <v>610</v>
      </c>
      <c r="D10" s="6" t="s">
        <v>594</v>
      </c>
      <c r="E10" s="6" t="s">
        <v>595</v>
      </c>
      <c r="F10" s="36">
        <v>4</v>
      </c>
      <c r="G10" s="35">
        <f>SUMIFS(Orders[quantity],Orders[item_id],INDEX(Items[item_id],MATCH(A10,Items[item_id],0)))</f>
        <v>26</v>
      </c>
      <c r="H10" s="32">
        <f>Items[[#This Row],[ item_price ]]*Items[[#This Row],[Sold_Quantity]]</f>
        <v>104</v>
      </c>
      <c r="I10" s="63">
        <f>VLOOKUP(Items[[#This Row],[recipe_id]], Recipes[], 9, 0)</f>
        <v>10.654800000000002</v>
      </c>
      <c r="J10" s="64">
        <f>Items[[#This Row],[Revenue]]-Items[[#This Row],[Costt]]</f>
        <v>93.345200000000006</v>
      </c>
    </row>
    <row r="11" spans="1:10" ht="15.5" x14ac:dyDescent="0.35">
      <c r="A11" s="14" t="s">
        <v>120</v>
      </c>
      <c r="B11" s="6" t="s">
        <v>611</v>
      </c>
      <c r="C11" s="6" t="s">
        <v>610</v>
      </c>
      <c r="D11" s="6" t="s">
        <v>594</v>
      </c>
      <c r="E11" s="6" t="s">
        <v>597</v>
      </c>
      <c r="F11" s="36">
        <v>4.5999999999999996</v>
      </c>
      <c r="G11" s="35">
        <f>SUMIFS(Orders[quantity],Orders[item_id],INDEX(Items[item_id],MATCH(A11,Items[item_id],0)))</f>
        <v>13</v>
      </c>
      <c r="H11" s="32">
        <f>Items[[#This Row],[ item_price ]]*Items[[#This Row],[Sold_Quantity]]</f>
        <v>59.8</v>
      </c>
      <c r="I11" s="63">
        <f>VLOOKUP(Items[[#This Row],[recipe_id]], Recipes[], 9, 0)</f>
        <v>7.3671000000000006</v>
      </c>
      <c r="J11" s="64">
        <f>Items[[#This Row],[Revenue]]-Items[[#This Row],[Costt]]</f>
        <v>52.432899999999997</v>
      </c>
    </row>
    <row r="12" spans="1:10" ht="15.5" x14ac:dyDescent="0.35">
      <c r="A12" s="14" t="s">
        <v>36</v>
      </c>
      <c r="B12" s="6" t="s">
        <v>612</v>
      </c>
      <c r="C12" s="6" t="s">
        <v>756</v>
      </c>
      <c r="D12" s="6" t="s">
        <v>594</v>
      </c>
      <c r="E12" s="6" t="s">
        <v>595</v>
      </c>
      <c r="F12" s="36">
        <v>4.5</v>
      </c>
      <c r="G12" s="35">
        <f>SUMIFS(Orders[quantity],Orders[item_id],INDEX(Items[item_id],MATCH(A12,Items[item_id],0)))</f>
        <v>23</v>
      </c>
      <c r="H12" s="32">
        <f>Items[[#This Row],[ item_price ]]*Items[[#This Row],[Sold_Quantity]]</f>
        <v>103.5</v>
      </c>
      <c r="I12" s="63">
        <f>VLOOKUP(Items[[#This Row],[recipe_id]], Recipes[], 9, 0)</f>
        <v>9.4253999999999998</v>
      </c>
      <c r="J12" s="64">
        <f>Items[[#This Row],[Revenue]]-Items[[#This Row],[Costt]]</f>
        <v>94.074600000000004</v>
      </c>
    </row>
    <row r="13" spans="1:10" ht="15.5" x14ac:dyDescent="0.35">
      <c r="A13" s="14" t="s">
        <v>50</v>
      </c>
      <c r="B13" s="6" t="s">
        <v>614</v>
      </c>
      <c r="C13" s="6" t="s">
        <v>613</v>
      </c>
      <c r="D13" s="6" t="s">
        <v>594</v>
      </c>
      <c r="E13" s="6" t="s">
        <v>597</v>
      </c>
      <c r="F13" s="36">
        <v>4.7</v>
      </c>
      <c r="G13" s="35">
        <f>SUMIFS(Orders[quantity],Orders[item_id],INDEX(Items[item_id],MATCH(A13,Items[item_id],0)))</f>
        <v>20</v>
      </c>
      <c r="H13" s="32">
        <f>Items[[#This Row],[ item_price ]]*Items[[#This Row],[Sold_Quantity]]</f>
        <v>94</v>
      </c>
      <c r="I13" s="63">
        <f>VLOOKUP(Items[[#This Row],[recipe_id]], Recipes[], 9, 0)</f>
        <v>11.334</v>
      </c>
      <c r="J13" s="64">
        <f>Items[[#This Row],[Revenue]]-Items[[#This Row],[Costt]]</f>
        <v>82.665999999999997</v>
      </c>
    </row>
    <row r="14" spans="1:10" ht="15.5" x14ac:dyDescent="0.35">
      <c r="A14" s="14" t="s">
        <v>107</v>
      </c>
      <c r="B14" s="6" t="s">
        <v>615</v>
      </c>
      <c r="C14" s="6" t="s">
        <v>616</v>
      </c>
      <c r="D14" s="6" t="s">
        <v>594</v>
      </c>
      <c r="E14" s="6" t="s">
        <v>595</v>
      </c>
      <c r="F14" s="36">
        <v>4.2</v>
      </c>
      <c r="G14" s="35">
        <f>SUMIFS(Orders[quantity],Orders[item_id],INDEX(Items[item_id],MATCH(A14,Items[item_id],0)))</f>
        <v>13</v>
      </c>
      <c r="H14" s="32">
        <f>Items[[#This Row],[ item_price ]]*Items[[#This Row],[Sold_Quantity]]</f>
        <v>54.6</v>
      </c>
      <c r="I14" s="63">
        <f>VLOOKUP(Items[[#This Row],[recipe_id]], Recipes[], 9, 0)</f>
        <v>13.663</v>
      </c>
      <c r="J14" s="64">
        <f>Items[[#This Row],[Revenue]]-Items[[#This Row],[Costt]]</f>
        <v>40.936999999999998</v>
      </c>
    </row>
    <row r="15" spans="1:10" ht="15.5" x14ac:dyDescent="0.35">
      <c r="A15" s="14" t="s">
        <v>10</v>
      </c>
      <c r="B15" s="6" t="s">
        <v>617</v>
      </c>
      <c r="C15" s="6" t="s">
        <v>616</v>
      </c>
      <c r="D15" s="6" t="s">
        <v>594</v>
      </c>
      <c r="E15" s="6" t="s">
        <v>597</v>
      </c>
      <c r="F15" s="36">
        <v>4.5999999999999996</v>
      </c>
      <c r="G15" s="35">
        <f>SUMIFS(Orders[quantity],Orders[item_id],INDEX(Items[item_id],MATCH(A15,Items[item_id],0)))</f>
        <v>22</v>
      </c>
      <c r="H15" s="32">
        <f>Items[[#This Row],[ item_price ]]*Items[[#This Row],[Sold_Quantity]]</f>
        <v>101.19999999999999</v>
      </c>
      <c r="I15" s="63">
        <f>VLOOKUP(Items[[#This Row],[recipe_id]], Recipes[], 9, 0)</f>
        <v>32.581999999999994</v>
      </c>
      <c r="J15" s="64">
        <f>Items[[#This Row],[Revenue]]-Items[[#This Row],[Costt]]</f>
        <v>68.617999999999995</v>
      </c>
    </row>
    <row r="16" spans="1:10" ht="15.5" x14ac:dyDescent="0.35">
      <c r="A16" s="14" t="s">
        <v>86</v>
      </c>
      <c r="B16" s="6" t="s">
        <v>618</v>
      </c>
      <c r="C16" s="6" t="s">
        <v>619</v>
      </c>
      <c r="D16" s="6" t="s">
        <v>620</v>
      </c>
      <c r="E16" s="6" t="s">
        <v>595</v>
      </c>
      <c r="F16" s="36">
        <v>3.45</v>
      </c>
      <c r="G16" s="35">
        <f>SUMIFS(Orders[quantity],Orders[item_id],INDEX(Items[item_id],MATCH(A16,Items[item_id],0)))</f>
        <v>13</v>
      </c>
      <c r="H16" s="32">
        <f>Items[[#This Row],[ item_price ]]*Items[[#This Row],[Sold_Quantity]]</f>
        <v>44.85</v>
      </c>
      <c r="I16" s="63">
        <f>VLOOKUP(Items[[#This Row],[recipe_id]], Recipes[], 9, 0)</f>
        <v>3.2759999999999998</v>
      </c>
      <c r="J16" s="64">
        <f>Items[[#This Row],[Revenue]]-Items[[#This Row],[Costt]]</f>
        <v>41.573999999999998</v>
      </c>
    </row>
    <row r="17" spans="1:10" ht="15.5" x14ac:dyDescent="0.35">
      <c r="A17" s="14" t="s">
        <v>24</v>
      </c>
      <c r="B17" s="6" t="s">
        <v>621</v>
      </c>
      <c r="C17" s="6" t="s">
        <v>619</v>
      </c>
      <c r="D17" s="6" t="s">
        <v>620</v>
      </c>
      <c r="E17" s="6" t="s">
        <v>597</v>
      </c>
      <c r="F17" s="36">
        <v>3.75</v>
      </c>
      <c r="G17" s="35">
        <f>SUMIFS(Orders[quantity],Orders[item_id],INDEX(Items[item_id],MATCH(A17,Items[item_id],0)))</f>
        <v>18</v>
      </c>
      <c r="H17" s="32">
        <f>Items[[#This Row],[ item_price ]]*Items[[#This Row],[Sold_Quantity]]</f>
        <v>67.5</v>
      </c>
      <c r="I17" s="63">
        <f>VLOOKUP(Items[[#This Row],[recipe_id]], Recipes[], 9, 0)</f>
        <v>6.048</v>
      </c>
      <c r="J17" s="64">
        <f>Items[[#This Row],[Revenue]]-Items[[#This Row],[Costt]]</f>
        <v>61.451999999999998</v>
      </c>
    </row>
    <row r="18" spans="1:10" ht="15.5" x14ac:dyDescent="0.35">
      <c r="A18" s="14" t="s">
        <v>65</v>
      </c>
      <c r="B18" s="6" t="s">
        <v>622</v>
      </c>
      <c r="C18" s="6" t="s">
        <v>623</v>
      </c>
      <c r="D18" s="6" t="s">
        <v>620</v>
      </c>
      <c r="E18" s="6" t="s">
        <v>595</v>
      </c>
      <c r="F18" s="36">
        <v>4</v>
      </c>
      <c r="G18" s="35">
        <f>SUMIFS(Orders[quantity],Orders[item_id],INDEX(Items[item_id],MATCH(A18,Items[item_id],0)))</f>
        <v>20</v>
      </c>
      <c r="H18" s="32">
        <f>Items[[#This Row],[ item_price ]]*Items[[#This Row],[Sold_Quantity]]</f>
        <v>80</v>
      </c>
      <c r="I18" s="63">
        <f>VLOOKUP(Items[[#This Row],[recipe_id]], Recipes[], 9, 0)</f>
        <v>8.1959999999999997</v>
      </c>
      <c r="J18" s="64">
        <f>Items[[#This Row],[Revenue]]-Items[[#This Row],[Costt]]</f>
        <v>71.804000000000002</v>
      </c>
    </row>
    <row r="19" spans="1:10" ht="15.5" x14ac:dyDescent="0.35">
      <c r="A19" s="14" t="s">
        <v>32</v>
      </c>
      <c r="B19" s="6" t="s">
        <v>624</v>
      </c>
      <c r="C19" s="6" t="s">
        <v>623</v>
      </c>
      <c r="D19" s="6" t="s">
        <v>620</v>
      </c>
      <c r="E19" s="6" t="s">
        <v>597</v>
      </c>
      <c r="F19" s="36">
        <v>4.5999999999999996</v>
      </c>
      <c r="G19" s="35">
        <f>SUMIFS(Orders[quantity],Orders[item_id],INDEX(Items[item_id],MATCH(A19,Items[item_id],0)))</f>
        <v>27</v>
      </c>
      <c r="H19" s="32">
        <f>Items[[#This Row],[ item_price ]]*Items[[#This Row],[Sold_Quantity]]</f>
        <v>124.19999999999999</v>
      </c>
      <c r="I19" s="63">
        <f>VLOOKUP(Items[[#This Row],[recipe_id]], Recipes[], 9, 0)</f>
        <v>15.3009</v>
      </c>
      <c r="J19" s="64">
        <f>Items[[#This Row],[Revenue]]-Items[[#This Row],[Costt]]</f>
        <v>108.89909999999999</v>
      </c>
    </row>
    <row r="20" spans="1:10" ht="15.5" x14ac:dyDescent="0.35">
      <c r="A20" s="14" t="s">
        <v>16</v>
      </c>
      <c r="B20" s="6" t="s">
        <v>625</v>
      </c>
      <c r="C20" s="6" t="s">
        <v>626</v>
      </c>
      <c r="D20" s="6" t="s">
        <v>620</v>
      </c>
      <c r="E20" s="6" t="s">
        <v>595</v>
      </c>
      <c r="F20" s="36">
        <v>3.25</v>
      </c>
      <c r="G20" s="35">
        <f>SUMIFS(Orders[quantity],Orders[item_id],INDEX(Items[item_id],MATCH(A20,Items[item_id],0)))</f>
        <v>15</v>
      </c>
      <c r="H20" s="32">
        <f>Items[[#This Row],[ item_price ]]*Items[[#This Row],[Sold_Quantity]]</f>
        <v>48.75</v>
      </c>
      <c r="I20" s="63">
        <f>VLOOKUP(Items[[#This Row],[recipe_id]], Recipes[], 9, 0)</f>
        <v>2.85</v>
      </c>
      <c r="J20" s="64">
        <f>Items[[#This Row],[Revenue]]-Items[[#This Row],[Costt]]</f>
        <v>45.9</v>
      </c>
    </row>
    <row r="21" spans="1:10" ht="15.5" x14ac:dyDescent="0.35">
      <c r="A21" s="14" t="s">
        <v>28</v>
      </c>
      <c r="B21" s="6" t="s">
        <v>627</v>
      </c>
      <c r="C21" s="6" t="s">
        <v>626</v>
      </c>
      <c r="D21" s="6" t="s">
        <v>620</v>
      </c>
      <c r="E21" s="6" t="s">
        <v>597</v>
      </c>
      <c r="F21" s="36">
        <v>3.55</v>
      </c>
      <c r="G21" s="35">
        <f>SUMIFS(Orders[quantity],Orders[item_id],INDEX(Items[item_id],MATCH(A21,Items[item_id],0)))</f>
        <v>21</v>
      </c>
      <c r="H21" s="32">
        <f>Items[[#This Row],[ item_price ]]*Items[[#This Row],[Sold_Quantity]]</f>
        <v>74.55</v>
      </c>
      <c r="I21" s="63">
        <f>VLOOKUP(Items[[#This Row],[recipe_id]], Recipes[], 9, 0)</f>
        <v>5.8274999999999997</v>
      </c>
      <c r="J21" s="64">
        <f>Items[[#This Row],[Revenue]]-Items[[#This Row],[Costt]]</f>
        <v>68.722499999999997</v>
      </c>
    </row>
    <row r="22" spans="1:10" ht="15.5" x14ac:dyDescent="0.35">
      <c r="A22" s="14" t="s">
        <v>48</v>
      </c>
      <c r="B22" s="6" t="s">
        <v>628</v>
      </c>
      <c r="C22" s="6" t="s">
        <v>629</v>
      </c>
      <c r="D22" s="6" t="s">
        <v>620</v>
      </c>
      <c r="E22" s="6" t="s">
        <v>595</v>
      </c>
      <c r="F22" s="36">
        <v>3.35</v>
      </c>
      <c r="G22" s="35">
        <f>SUMIFS(Orders[quantity],Orders[item_id],INDEX(Items[item_id],MATCH(A22,Items[item_id],0)))</f>
        <v>19</v>
      </c>
      <c r="H22" s="32">
        <f>Items[[#This Row],[ item_price ]]*Items[[#This Row],[Sold_Quantity]]</f>
        <v>63.65</v>
      </c>
      <c r="I22" s="63">
        <f>VLOOKUP(Items[[#This Row],[recipe_id]], Recipes[], 9, 0)</f>
        <v>6.5549999999999997</v>
      </c>
      <c r="J22" s="64">
        <f>Items[[#This Row],[Revenue]]-Items[[#This Row],[Costt]]</f>
        <v>57.094999999999999</v>
      </c>
    </row>
    <row r="23" spans="1:10" ht="15.5" x14ac:dyDescent="0.35">
      <c r="A23" s="14" t="s">
        <v>52</v>
      </c>
      <c r="B23" s="6" t="s">
        <v>630</v>
      </c>
      <c r="C23" s="6" t="s">
        <v>629</v>
      </c>
      <c r="D23" s="6" t="s">
        <v>620</v>
      </c>
      <c r="E23" s="6" t="s">
        <v>597</v>
      </c>
      <c r="F23" s="36">
        <v>3.75</v>
      </c>
      <c r="G23" s="35">
        <f>SUMIFS(Orders[quantity],Orders[item_id],INDEX(Items[item_id],MATCH(A23,Items[item_id],0)))</f>
        <v>21</v>
      </c>
      <c r="H23" s="32">
        <f>Items[[#This Row],[ item_price ]]*Items[[#This Row],[Sold_Quantity]]</f>
        <v>78.75</v>
      </c>
      <c r="I23" s="63">
        <f>VLOOKUP(Items[[#This Row],[recipe_id]], Recipes[], 9, 0)</f>
        <v>7.56</v>
      </c>
      <c r="J23" s="64">
        <f>Items[[#This Row],[Revenue]]-Items[[#This Row],[Costt]]</f>
        <v>71.19</v>
      </c>
    </row>
    <row r="24" spans="1:10" ht="15.5" x14ac:dyDescent="0.35">
      <c r="A24" s="14" t="s">
        <v>34</v>
      </c>
      <c r="B24" s="6" t="s">
        <v>631</v>
      </c>
      <c r="C24" s="6" t="s">
        <v>632</v>
      </c>
      <c r="D24" s="6" t="s">
        <v>633</v>
      </c>
      <c r="E24" s="6" t="s">
        <v>603</v>
      </c>
      <c r="F24" s="36">
        <v>5.6</v>
      </c>
      <c r="G24" s="35">
        <f>SUMIFS(Orders[quantity],Orders[item_id],INDEX(Items[item_id],MATCH(A24,Items[item_id],0)))</f>
        <v>31</v>
      </c>
      <c r="H24" s="32">
        <f>Items[[#This Row],[ item_price ]]*Items[[#This Row],[Sold_Quantity]]</f>
        <v>173.6</v>
      </c>
      <c r="I24" s="63">
        <f>VLOOKUP(Items[[#This Row],[recipe_id]], Recipes[], 9, 0)</f>
        <v>62.325499999999998</v>
      </c>
      <c r="J24" s="64">
        <f>Items[[#This Row],[Revenue]]-Items[[#This Row],[Costt]]</f>
        <v>111.27449999999999</v>
      </c>
    </row>
    <row r="25" spans="1:10" ht="15" customHeight="1" x14ac:dyDescent="0.35">
      <c r="A25" s="19" t="s">
        <v>19</v>
      </c>
      <c r="B25" s="20" t="s">
        <v>634</v>
      </c>
      <c r="C25" s="20" t="s">
        <v>635</v>
      </c>
      <c r="D25" s="20" t="s">
        <v>633</v>
      </c>
      <c r="E25" s="20" t="s">
        <v>603</v>
      </c>
      <c r="F25" s="37">
        <v>5.5</v>
      </c>
      <c r="G25" s="35">
        <f>SUMIFS(Orders[quantity],Orders[item_id],INDEX(Items[item_id],MATCH(A25,Items[item_id],0)))</f>
        <v>35</v>
      </c>
      <c r="H25" s="32">
        <f>Items[[#This Row],[ item_price ]]*Items[[#This Row],[Sold_Quantity]]</f>
        <v>192.5</v>
      </c>
      <c r="I25" s="63">
        <f>VLOOKUP(Items[[#This Row],[recipe_id]], Recipes[], 9, 0)</f>
        <v>45.92</v>
      </c>
      <c r="J25" s="64">
        <f>Items[[#This Row],[Revenue]]-Items[[#This Row],[Costt]]</f>
        <v>146.57999999999998</v>
      </c>
    </row>
    <row r="26" spans="1:10" x14ac:dyDescent="0.35">
      <c r="A26" s="4"/>
      <c r="B26" s="4"/>
      <c r="C26" s="4"/>
      <c r="D26" s="4"/>
      <c r="E26" s="4"/>
      <c r="F26" s="39"/>
    </row>
    <row r="27" spans="1:10" x14ac:dyDescent="0.35">
      <c r="A27" s="4"/>
      <c r="B27" s="4"/>
      <c r="C27" s="4"/>
      <c r="D27" s="4"/>
      <c r="E27" s="4"/>
      <c r="F27" s="39"/>
    </row>
    <row r="28" spans="1:10" x14ac:dyDescent="0.35">
      <c r="A28" s="4"/>
      <c r="B28" s="4"/>
      <c r="C28" s="4"/>
      <c r="D28" s="4"/>
      <c r="E28" s="4"/>
      <c r="F28" s="39"/>
    </row>
    <row r="29" spans="1:10" x14ac:dyDescent="0.35">
      <c r="A29" s="4"/>
      <c r="B29" s="4"/>
      <c r="C29" s="4"/>
      <c r="D29" s="4"/>
      <c r="E29" s="4"/>
      <c r="F29" s="3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280C-4D3A-452B-B6DC-69703860D550}">
  <dimension ref="A1:I62"/>
  <sheetViews>
    <sheetView workbookViewId="0">
      <selection activeCell="L15" sqref="L15"/>
    </sheetView>
  </sheetViews>
  <sheetFormatPr defaultRowHeight="14.5" x14ac:dyDescent="0.35"/>
  <cols>
    <col min="1" max="1" width="17.54296875" style="2" customWidth="1"/>
    <col min="3" max="3" width="10.81640625" customWidth="1"/>
    <col min="4" max="4" width="16.1796875" bestFit="1" customWidth="1"/>
    <col min="5" max="5" width="16.54296875" bestFit="1" customWidth="1"/>
    <col min="6" max="6" width="20.54296875" bestFit="1" customWidth="1"/>
    <col min="7" max="7" width="19.81640625" style="42" bestFit="1" customWidth="1"/>
  </cols>
  <sheetData>
    <row r="1" spans="1:9" ht="15.5" x14ac:dyDescent="0.35">
      <c r="A1" s="17" t="s">
        <v>636</v>
      </c>
      <c r="B1" s="17" t="s">
        <v>637</v>
      </c>
      <c r="C1" s="18" t="s">
        <v>2</v>
      </c>
      <c r="D1" s="17" t="s">
        <v>750</v>
      </c>
      <c r="E1" s="17" t="s">
        <v>751</v>
      </c>
      <c r="F1" s="17" t="s">
        <v>752</v>
      </c>
      <c r="G1" s="41" t="s">
        <v>753</v>
      </c>
      <c r="H1" s="17" t="s">
        <v>745</v>
      </c>
      <c r="I1" s="17" t="s">
        <v>746</v>
      </c>
    </row>
    <row r="2" spans="1:9" ht="15.5" x14ac:dyDescent="0.35">
      <c r="A2" s="6" t="s">
        <v>592</v>
      </c>
      <c r="B2" s="6" t="s">
        <v>638</v>
      </c>
      <c r="C2" s="15">
        <v>8</v>
      </c>
      <c r="D2">
        <f>VLOOKUP(Recipes[[#This Row],[recipe_id]], Items[[#All],[recipe_id]:[Sold_Quantity]], 6, 0)</f>
        <v>21</v>
      </c>
      <c r="E2">
        <f>Recipes[[#This Row],[quantity]]*Recipes[[#This Row],[Sold_Quantity]]</f>
        <v>168</v>
      </c>
      <c r="F2">
        <f>VLOOKUP(Recipes[[#This Row],[ing_id]], Ingredients[#All], 6, 0)</f>
        <v>1.2E-2</v>
      </c>
      <c r="G2" s="42">
        <f>Recipes[[#This Row],[Total_quantity]]*Recipes[[#This Row],[ing_per_unit_price]]</f>
        <v>2.016</v>
      </c>
      <c r="H2">
        <f>SUMIF(Recipes[ing_id], Recipes[[#This Row],[ing_id]], Recipes[Total_quantity])</f>
        <v>2834</v>
      </c>
      <c r="I2">
        <f>SUMIF(Recipes[recipe_id],Recipes[[#This Row],[recipe_id]],Recipes[Total_Recipe_cost])</f>
        <v>5.2919999999999998</v>
      </c>
    </row>
    <row r="3" spans="1:9" ht="15.5" x14ac:dyDescent="0.35">
      <c r="A3" s="6" t="s">
        <v>592</v>
      </c>
      <c r="B3" s="6" t="s">
        <v>639</v>
      </c>
      <c r="C3" s="15">
        <v>130</v>
      </c>
      <c r="D3">
        <f>VLOOKUP(Recipes[[#This Row],[recipe_id]], Items[[#All],[recipe_id]:[Sold_Quantity]], 6, 0)</f>
        <v>21</v>
      </c>
      <c r="E3">
        <f>Recipes[[#This Row],[quantity]]*Recipes[[#This Row],[Sold_Quantity]]</f>
        <v>2730</v>
      </c>
      <c r="F3">
        <f>VLOOKUP(Recipes[[#This Row],[ing_id]], Ingredients[#All], 6, 0)</f>
        <v>1.1999999999999999E-3</v>
      </c>
      <c r="G3" s="42">
        <f>Recipes[[#This Row],[Total_quantity]]*Recipes[[#This Row],[ing_per_unit_price]]</f>
        <v>3.2759999999999998</v>
      </c>
      <c r="H3">
        <f>SUMIF(Recipes[ing_id], Recipes[[#This Row],[ing_id]], Recipes[Total_quantity])</f>
        <v>49940</v>
      </c>
      <c r="I3">
        <f>SUMIF(Recipes[recipe_id],Recipes[[#This Row],[recipe_id]],Recipes[Total_Recipe_cost])</f>
        <v>5.2919999999999998</v>
      </c>
    </row>
    <row r="4" spans="1:9" ht="15.5" x14ac:dyDescent="0.35">
      <c r="A4" s="6" t="s">
        <v>596</v>
      </c>
      <c r="B4" s="6" t="s">
        <v>638</v>
      </c>
      <c r="C4" s="15">
        <v>10</v>
      </c>
      <c r="D4">
        <f>VLOOKUP(Recipes[[#This Row],[recipe_id]], Items[[#All],[recipe_id]:[Sold_Quantity]], 6, 0)</f>
        <v>19</v>
      </c>
      <c r="E4">
        <f>Recipes[[#This Row],[quantity]]*Recipes[[#This Row],[Sold_Quantity]]</f>
        <v>190</v>
      </c>
      <c r="F4">
        <f>VLOOKUP(Recipes[[#This Row],[ing_id]], Ingredients[#All], 6, 0)</f>
        <v>1.2E-2</v>
      </c>
      <c r="G4" s="42">
        <f>Recipes[[#This Row],[Total_quantity]]*Recipes[[#This Row],[ing_per_unit_price]]</f>
        <v>2.2800000000000002</v>
      </c>
      <c r="H4">
        <f>SUMIF(Recipes[ing_id], Recipes[[#This Row],[ing_id]], Recipes[Total_quantity])</f>
        <v>2834</v>
      </c>
      <c r="I4">
        <f>SUMIF(Recipes[recipe_id],Recipes[[#This Row],[recipe_id]],Recipes[Total_Recipe_cost])</f>
        <v>6.3839999999999995</v>
      </c>
    </row>
    <row r="5" spans="1:9" ht="15.5" x14ac:dyDescent="0.35">
      <c r="A5" s="6" t="s">
        <v>596</v>
      </c>
      <c r="B5" s="6" t="s">
        <v>639</v>
      </c>
      <c r="C5" s="15">
        <v>180</v>
      </c>
      <c r="D5">
        <f>VLOOKUP(Recipes[[#This Row],[recipe_id]], Items[[#All],[recipe_id]:[Sold_Quantity]], 6, 0)</f>
        <v>19</v>
      </c>
      <c r="E5">
        <f>Recipes[[#This Row],[quantity]]*Recipes[[#This Row],[Sold_Quantity]]</f>
        <v>3420</v>
      </c>
      <c r="F5">
        <f>VLOOKUP(Recipes[[#This Row],[ing_id]], Ingredients[#All], 6, 0)</f>
        <v>1.1999999999999999E-3</v>
      </c>
      <c r="G5" s="42">
        <f>Recipes[[#This Row],[Total_quantity]]*Recipes[[#This Row],[ing_per_unit_price]]</f>
        <v>4.1039999999999992</v>
      </c>
      <c r="H5">
        <f>SUMIF(Recipes[ing_id], Recipes[[#This Row],[ing_id]], Recipes[Total_quantity])</f>
        <v>49940</v>
      </c>
      <c r="I5">
        <f>SUMIF(Recipes[recipe_id],Recipes[[#This Row],[recipe_id]],Recipes[Total_Recipe_cost])</f>
        <v>6.3839999999999995</v>
      </c>
    </row>
    <row r="6" spans="1:9" ht="15.5" x14ac:dyDescent="0.35">
      <c r="A6" s="6" t="s">
        <v>598</v>
      </c>
      <c r="B6" s="6" t="s">
        <v>638</v>
      </c>
      <c r="C6" s="15">
        <v>8</v>
      </c>
      <c r="D6">
        <f>VLOOKUP(Recipes[[#This Row],[recipe_id]], Items[[#All],[recipe_id]:[Sold_Quantity]], 6, 0)</f>
        <v>19</v>
      </c>
      <c r="E6">
        <f>Recipes[[#This Row],[quantity]]*Recipes[[#This Row],[Sold_Quantity]]</f>
        <v>152</v>
      </c>
      <c r="F6">
        <f>VLOOKUP(Recipes[[#This Row],[ing_id]], Ingredients[#All], 6, 0)</f>
        <v>1.2E-2</v>
      </c>
      <c r="G6" s="42">
        <f>Recipes[[#This Row],[Total_quantity]]*Recipes[[#This Row],[ing_per_unit_price]]</f>
        <v>1.8240000000000001</v>
      </c>
      <c r="H6">
        <f>SUMIF(Recipes[ing_id], Recipes[[#This Row],[ing_id]], Recipes[Total_quantity])</f>
        <v>2834</v>
      </c>
      <c r="I6">
        <f>SUMIF(Recipes[recipe_id],Recipes[[#This Row],[recipe_id]],Recipes[Total_Recipe_cost])</f>
        <v>4.7879999999999994</v>
      </c>
    </row>
    <row r="7" spans="1:9" ht="15.5" x14ac:dyDescent="0.35">
      <c r="A7" s="6" t="s">
        <v>598</v>
      </c>
      <c r="B7" s="6" t="s">
        <v>639</v>
      </c>
      <c r="C7" s="15">
        <v>130</v>
      </c>
      <c r="D7">
        <f>VLOOKUP(Recipes[[#This Row],[recipe_id]], Items[[#All],[recipe_id]:[Sold_Quantity]], 6, 0)</f>
        <v>19</v>
      </c>
      <c r="E7">
        <f>Recipes[[#This Row],[quantity]]*Recipes[[#This Row],[Sold_Quantity]]</f>
        <v>2470</v>
      </c>
      <c r="F7">
        <f>VLOOKUP(Recipes[[#This Row],[ing_id]], Ingredients[#All], 6, 0)</f>
        <v>1.1999999999999999E-3</v>
      </c>
      <c r="G7" s="42">
        <f>Recipes[[#This Row],[Total_quantity]]*Recipes[[#This Row],[ing_per_unit_price]]</f>
        <v>2.9639999999999995</v>
      </c>
      <c r="H7">
        <f>SUMIF(Recipes[ing_id], Recipes[[#This Row],[ing_id]], Recipes[Total_quantity])</f>
        <v>49940</v>
      </c>
      <c r="I7">
        <f>SUMIF(Recipes[recipe_id],Recipes[[#This Row],[recipe_id]],Recipes[Total_Recipe_cost])</f>
        <v>4.7879999999999994</v>
      </c>
    </row>
    <row r="8" spans="1:9" ht="15.5" x14ac:dyDescent="0.35">
      <c r="A8" s="6" t="s">
        <v>600</v>
      </c>
      <c r="B8" s="6" t="s">
        <v>638</v>
      </c>
      <c r="C8" s="15">
        <v>10</v>
      </c>
      <c r="D8">
        <f>VLOOKUP(Recipes[[#This Row],[recipe_id]], Items[[#All],[recipe_id]:[Sold_Quantity]], 6, 0)</f>
        <v>19</v>
      </c>
      <c r="E8">
        <f>Recipes[[#This Row],[quantity]]*Recipes[[#This Row],[Sold_Quantity]]</f>
        <v>190</v>
      </c>
      <c r="F8">
        <f>VLOOKUP(Recipes[[#This Row],[ing_id]], Ingredients[#All], 6, 0)</f>
        <v>1.2E-2</v>
      </c>
      <c r="G8" s="42">
        <f>Recipes[[#This Row],[Total_quantity]]*Recipes[[#This Row],[ing_per_unit_price]]</f>
        <v>2.2800000000000002</v>
      </c>
      <c r="H8">
        <f>SUMIF(Recipes[ing_id], Recipes[[#This Row],[ing_id]], Recipes[Total_quantity])</f>
        <v>2834</v>
      </c>
      <c r="I8">
        <f>SUMIF(Recipes[recipe_id],Recipes[[#This Row],[recipe_id]],Recipes[Total_Recipe_cost])</f>
        <v>6.3839999999999995</v>
      </c>
    </row>
    <row r="9" spans="1:9" ht="15.5" x14ac:dyDescent="0.35">
      <c r="A9" s="6" t="s">
        <v>600</v>
      </c>
      <c r="B9" s="6" t="s">
        <v>639</v>
      </c>
      <c r="C9" s="15">
        <v>180</v>
      </c>
      <c r="D9">
        <f>VLOOKUP(Recipes[[#This Row],[recipe_id]], Items[[#All],[recipe_id]:[Sold_Quantity]], 6, 0)</f>
        <v>19</v>
      </c>
      <c r="E9">
        <f>Recipes[[#This Row],[quantity]]*Recipes[[#This Row],[Sold_Quantity]]</f>
        <v>3420</v>
      </c>
      <c r="F9">
        <f>VLOOKUP(Recipes[[#This Row],[ing_id]], Ingredients[#All], 6, 0)</f>
        <v>1.1999999999999999E-3</v>
      </c>
      <c r="G9" s="42">
        <f>Recipes[[#This Row],[Total_quantity]]*Recipes[[#This Row],[ing_per_unit_price]]</f>
        <v>4.1039999999999992</v>
      </c>
      <c r="H9">
        <f>SUMIF(Recipes[ing_id], Recipes[[#This Row],[ing_id]], Recipes[Total_quantity])</f>
        <v>49940</v>
      </c>
      <c r="I9">
        <f>SUMIF(Recipes[recipe_id],Recipes[[#This Row],[recipe_id]],Recipes[Total_Recipe_cost])</f>
        <v>6.3839999999999995</v>
      </c>
    </row>
    <row r="10" spans="1:9" ht="15.5" x14ac:dyDescent="0.35">
      <c r="A10" s="6" t="s">
        <v>601</v>
      </c>
      <c r="B10" s="6" t="s">
        <v>638</v>
      </c>
      <c r="C10" s="15">
        <v>8</v>
      </c>
      <c r="D10">
        <f>VLOOKUP(Recipes[[#This Row],[recipe_id]], Items[[#All],[recipe_id]:[Sold_Quantity]], 6, 0)</f>
        <v>27</v>
      </c>
      <c r="E10">
        <f>Recipes[[#This Row],[quantity]]*Recipes[[#This Row],[Sold_Quantity]]</f>
        <v>216</v>
      </c>
      <c r="F10">
        <f>VLOOKUP(Recipes[[#This Row],[ing_id]], Ingredients[#All], 6, 0)</f>
        <v>1.2E-2</v>
      </c>
      <c r="G10" s="42">
        <f>Recipes[[#This Row],[Total_quantity]]*Recipes[[#This Row],[ing_per_unit_price]]</f>
        <v>2.5920000000000001</v>
      </c>
      <c r="H10">
        <f>SUMIF(Recipes[ing_id], Recipes[[#This Row],[ing_id]], Recipes[Total_quantity])</f>
        <v>2834</v>
      </c>
      <c r="I10">
        <f>SUMIF(Recipes[recipe_id],Recipes[[#This Row],[recipe_id]],Recipes[Total_Recipe_cost])</f>
        <v>7.7759999999999998</v>
      </c>
    </row>
    <row r="11" spans="1:9" ht="15.5" x14ac:dyDescent="0.35">
      <c r="A11" s="6" t="s">
        <v>601</v>
      </c>
      <c r="B11" s="6" t="s">
        <v>639</v>
      </c>
      <c r="C11" s="15">
        <v>160</v>
      </c>
      <c r="D11">
        <f>VLOOKUP(Recipes[[#This Row],[recipe_id]], Items[[#All],[recipe_id]:[Sold_Quantity]], 6, 0)</f>
        <v>27</v>
      </c>
      <c r="E11">
        <f>Recipes[[#This Row],[quantity]]*Recipes[[#This Row],[Sold_Quantity]]</f>
        <v>4320</v>
      </c>
      <c r="F11">
        <f>VLOOKUP(Recipes[[#This Row],[ing_id]], Ingredients[#All], 6, 0)</f>
        <v>1.1999999999999999E-3</v>
      </c>
      <c r="G11" s="42">
        <f>Recipes[[#This Row],[Total_quantity]]*Recipes[[#This Row],[ing_per_unit_price]]</f>
        <v>5.1839999999999993</v>
      </c>
      <c r="H11">
        <f>SUMIF(Recipes[ing_id], Recipes[[#This Row],[ing_id]], Recipes[Total_quantity])</f>
        <v>49940</v>
      </c>
      <c r="I11">
        <f>SUMIF(Recipes[recipe_id],Recipes[[#This Row],[recipe_id]],Recipes[Total_Recipe_cost])</f>
        <v>7.7759999999999998</v>
      </c>
    </row>
    <row r="12" spans="1:9" ht="15.5" x14ac:dyDescent="0.35">
      <c r="A12" s="6" t="s">
        <v>604</v>
      </c>
      <c r="B12" s="6" t="s">
        <v>638</v>
      </c>
      <c r="C12" s="15">
        <v>8</v>
      </c>
      <c r="D12">
        <f>VLOOKUP(Recipes[[#This Row],[recipe_id]], Items[[#All],[recipe_id]:[Sold_Quantity]], 6, 0)</f>
        <v>20</v>
      </c>
      <c r="E12">
        <f>Recipes[[#This Row],[quantity]]*Recipes[[#This Row],[Sold_Quantity]]</f>
        <v>160</v>
      </c>
      <c r="F12">
        <f>VLOOKUP(Recipes[[#This Row],[ing_id]], Ingredients[#All], 6, 0)</f>
        <v>1.2E-2</v>
      </c>
      <c r="G12" s="42">
        <f>Recipes[[#This Row],[Total_quantity]]*Recipes[[#This Row],[ing_per_unit_price]]</f>
        <v>1.92</v>
      </c>
      <c r="H12">
        <f>SUMIF(Recipes[ing_id], Recipes[[#This Row],[ing_id]], Recipes[Total_quantity])</f>
        <v>2834</v>
      </c>
      <c r="I12">
        <f>SUMIF(Recipes[recipe_id],Recipes[[#This Row],[recipe_id]],Recipes[Total_Recipe_cost])</f>
        <v>8.1959999999999997</v>
      </c>
    </row>
    <row r="13" spans="1:9" ht="15.5" x14ac:dyDescent="0.35">
      <c r="A13" s="6" t="s">
        <v>604</v>
      </c>
      <c r="B13" s="6" t="s">
        <v>639</v>
      </c>
      <c r="C13" s="15">
        <v>120</v>
      </c>
      <c r="D13">
        <f>VLOOKUP(Recipes[[#This Row],[recipe_id]], Items[[#All],[recipe_id]:[Sold_Quantity]], 6, 0)</f>
        <v>20</v>
      </c>
      <c r="E13">
        <f>Recipes[[#This Row],[quantity]]*Recipes[[#This Row],[Sold_Quantity]]</f>
        <v>2400</v>
      </c>
      <c r="F13">
        <f>VLOOKUP(Recipes[[#This Row],[ing_id]], Ingredients[#All], 6, 0)</f>
        <v>1.1999999999999999E-3</v>
      </c>
      <c r="G13" s="42">
        <f>Recipes[[#This Row],[Total_quantity]]*Recipes[[#This Row],[ing_per_unit_price]]</f>
        <v>2.88</v>
      </c>
      <c r="H13">
        <f>SUMIF(Recipes[ing_id], Recipes[[#This Row],[ing_id]], Recipes[Total_quantity])</f>
        <v>49940</v>
      </c>
      <c r="I13">
        <f>SUMIF(Recipes[recipe_id],Recipes[[#This Row],[recipe_id]],Recipes[Total_Recipe_cost])</f>
        <v>8.1959999999999997</v>
      </c>
    </row>
    <row r="14" spans="1:9" ht="15.5" x14ac:dyDescent="0.35">
      <c r="A14" s="6" t="s">
        <v>604</v>
      </c>
      <c r="B14" s="6" t="s">
        <v>640</v>
      </c>
      <c r="C14" s="15">
        <v>20</v>
      </c>
      <c r="D14">
        <f>VLOOKUP(Recipes[[#This Row],[recipe_id]], Items[[#All],[recipe_id]:[Sold_Quantity]], 6, 0)</f>
        <v>20</v>
      </c>
      <c r="E14">
        <f>Recipes[[#This Row],[quantity]]*Recipes[[#This Row],[Sold_Quantity]]</f>
        <v>400</v>
      </c>
      <c r="F14">
        <f>VLOOKUP(Recipes[[#This Row],[ing_id]], Ingredients[#All], 6, 0)</f>
        <v>8.490000000000001E-3</v>
      </c>
      <c r="G14" s="42">
        <f>Recipes[[#This Row],[Total_quantity]]*Recipes[[#This Row],[ing_per_unit_price]]</f>
        <v>3.3960000000000004</v>
      </c>
      <c r="H14">
        <f>SUMIF(Recipes[ing_id], Recipes[[#This Row],[ing_id]], Recipes[Total_quantity])</f>
        <v>910</v>
      </c>
      <c r="I14">
        <f>SUMIF(Recipes[recipe_id],Recipes[[#This Row],[recipe_id]],Recipes[Total_Recipe_cost])</f>
        <v>8.1959999999999997</v>
      </c>
    </row>
    <row r="15" spans="1:9" ht="15.5" x14ac:dyDescent="0.35">
      <c r="A15" s="6" t="s">
        <v>606</v>
      </c>
      <c r="B15" s="6" t="s">
        <v>638</v>
      </c>
      <c r="C15" s="15">
        <v>10</v>
      </c>
      <c r="D15">
        <f>VLOOKUP(Recipes[[#This Row],[recipe_id]], Items[[#All],[recipe_id]:[Sold_Quantity]], 6, 0)</f>
        <v>17</v>
      </c>
      <c r="E15">
        <f>Recipes[[#This Row],[quantity]]*Recipes[[#This Row],[Sold_Quantity]]</f>
        <v>170</v>
      </c>
      <c r="F15">
        <f>VLOOKUP(Recipes[[#This Row],[ing_id]], Ingredients[#All], 6, 0)</f>
        <v>1.2E-2</v>
      </c>
      <c r="G15" s="42">
        <f>Recipes[[#This Row],[Total_quantity]]*Recipes[[#This Row],[ing_per_unit_price]]</f>
        <v>2.04</v>
      </c>
      <c r="H15">
        <f>SUMIF(Recipes[ing_id], Recipes[[#This Row],[ing_id]], Recipes[Total_quantity])</f>
        <v>2834</v>
      </c>
      <c r="I15">
        <f>SUMIF(Recipes[recipe_id],Recipes[[#This Row],[recipe_id]],Recipes[Total_Recipe_cost])</f>
        <v>9.6339000000000006</v>
      </c>
    </row>
    <row r="16" spans="1:9" ht="15.5" x14ac:dyDescent="0.35">
      <c r="A16" s="6" t="s">
        <v>606</v>
      </c>
      <c r="B16" s="6" t="s">
        <v>639</v>
      </c>
      <c r="C16" s="15">
        <v>160</v>
      </c>
      <c r="D16">
        <f>VLOOKUP(Recipes[[#This Row],[recipe_id]], Items[[#All],[recipe_id]:[Sold_Quantity]], 6, 0)</f>
        <v>17</v>
      </c>
      <c r="E16">
        <f>Recipes[[#This Row],[quantity]]*Recipes[[#This Row],[Sold_Quantity]]</f>
        <v>2720</v>
      </c>
      <c r="F16">
        <f>VLOOKUP(Recipes[[#This Row],[ing_id]], Ingredients[#All], 6, 0)</f>
        <v>1.1999999999999999E-3</v>
      </c>
      <c r="G16" s="42">
        <f>Recipes[[#This Row],[Total_quantity]]*Recipes[[#This Row],[ing_per_unit_price]]</f>
        <v>3.2639999999999998</v>
      </c>
      <c r="H16">
        <f>SUMIF(Recipes[ing_id], Recipes[[#This Row],[ing_id]], Recipes[Total_quantity])</f>
        <v>49940</v>
      </c>
      <c r="I16">
        <f>SUMIF(Recipes[recipe_id],Recipes[[#This Row],[recipe_id]],Recipes[Total_Recipe_cost])</f>
        <v>9.6339000000000006</v>
      </c>
    </row>
    <row r="17" spans="1:9" ht="15.5" x14ac:dyDescent="0.35">
      <c r="A17" s="6" t="s">
        <v>606</v>
      </c>
      <c r="B17" s="6" t="s">
        <v>640</v>
      </c>
      <c r="C17" s="15">
        <v>30</v>
      </c>
      <c r="D17">
        <f>VLOOKUP(Recipes[[#This Row],[recipe_id]], Items[[#All],[recipe_id]:[Sold_Quantity]], 6, 0)</f>
        <v>17</v>
      </c>
      <c r="E17">
        <f>Recipes[[#This Row],[quantity]]*Recipes[[#This Row],[Sold_Quantity]]</f>
        <v>510</v>
      </c>
      <c r="F17">
        <f>VLOOKUP(Recipes[[#This Row],[ing_id]], Ingredients[#All], 6, 0)</f>
        <v>8.490000000000001E-3</v>
      </c>
      <c r="G17" s="42">
        <f>Recipes[[#This Row],[Total_quantity]]*Recipes[[#This Row],[ing_per_unit_price]]</f>
        <v>4.3299000000000003</v>
      </c>
      <c r="H17">
        <f>SUMIF(Recipes[ing_id], Recipes[[#This Row],[ing_id]], Recipes[Total_quantity])</f>
        <v>910</v>
      </c>
      <c r="I17">
        <f>SUMIF(Recipes[recipe_id],Recipes[[#This Row],[recipe_id]],Recipes[Total_Recipe_cost])</f>
        <v>9.6339000000000006</v>
      </c>
    </row>
    <row r="18" spans="1:9" ht="15.5" x14ac:dyDescent="0.35">
      <c r="A18" s="6" t="s">
        <v>607</v>
      </c>
      <c r="B18" s="6" t="s">
        <v>638</v>
      </c>
      <c r="C18" s="15">
        <v>8</v>
      </c>
      <c r="D18">
        <f>VLOOKUP(Recipes[[#This Row],[recipe_id]], Items[[#All],[recipe_id]:[Sold_Quantity]], 6, 0)</f>
        <v>19</v>
      </c>
      <c r="E18">
        <f>Recipes[[#This Row],[quantity]]*Recipes[[#This Row],[Sold_Quantity]]</f>
        <v>152</v>
      </c>
      <c r="F18">
        <f>VLOOKUP(Recipes[[#This Row],[ing_id]], Ingredients[#All], 6, 0)</f>
        <v>1.2E-2</v>
      </c>
      <c r="G18" s="42">
        <f>Recipes[[#This Row],[Total_quantity]]*Recipes[[#This Row],[ing_per_unit_price]]</f>
        <v>1.8240000000000001</v>
      </c>
      <c r="H18">
        <f>SUMIF(Recipes[ing_id], Recipes[[#This Row],[ing_id]], Recipes[Total_quantity])</f>
        <v>2834</v>
      </c>
      <c r="I18">
        <f>SUMIF(Recipes[recipe_id],Recipes[[#This Row],[recipe_id]],Recipes[Total_Recipe_cost])</f>
        <v>1.8240000000000001</v>
      </c>
    </row>
    <row r="19" spans="1:9" ht="15.5" x14ac:dyDescent="0.35">
      <c r="A19" s="6" t="s">
        <v>609</v>
      </c>
      <c r="B19" s="6" t="s">
        <v>638</v>
      </c>
      <c r="C19" s="15">
        <v>8</v>
      </c>
      <c r="D19">
        <f>VLOOKUP(Recipes[[#This Row],[recipe_id]], Items[[#All],[recipe_id]:[Sold_Quantity]], 6, 0)</f>
        <v>26</v>
      </c>
      <c r="E19">
        <f>Recipes[[#This Row],[quantity]]*Recipes[[#This Row],[Sold_Quantity]]</f>
        <v>208</v>
      </c>
      <c r="F19">
        <f>VLOOKUP(Recipes[[#This Row],[ing_id]], Ingredients[#All], 6, 0)</f>
        <v>1.2E-2</v>
      </c>
      <c r="G19" s="42">
        <f>Recipes[[#This Row],[Total_quantity]]*Recipes[[#This Row],[ing_per_unit_price]]</f>
        <v>2.496</v>
      </c>
      <c r="H19">
        <f>SUMIF(Recipes[ing_id], Recipes[[#This Row],[ing_id]], Recipes[Total_quantity])</f>
        <v>2834</v>
      </c>
      <c r="I19">
        <f>SUMIF(Recipes[recipe_id],Recipes[[#This Row],[recipe_id]],Recipes[Total_Recipe_cost])</f>
        <v>10.654800000000002</v>
      </c>
    </row>
    <row r="20" spans="1:9" ht="15.5" x14ac:dyDescent="0.35">
      <c r="A20" s="6" t="s">
        <v>609</v>
      </c>
      <c r="B20" s="6" t="s">
        <v>639</v>
      </c>
      <c r="C20" s="15">
        <v>120</v>
      </c>
      <c r="D20">
        <f>VLOOKUP(Recipes[[#This Row],[recipe_id]], Items[[#All],[recipe_id]:[Sold_Quantity]], 6, 0)</f>
        <v>26</v>
      </c>
      <c r="E20">
        <f>Recipes[[#This Row],[quantity]]*Recipes[[#This Row],[Sold_Quantity]]</f>
        <v>3120</v>
      </c>
      <c r="F20">
        <f>VLOOKUP(Recipes[[#This Row],[ing_id]], Ingredients[#All], 6, 0)</f>
        <v>1.1999999999999999E-3</v>
      </c>
      <c r="G20" s="42">
        <f>Recipes[[#This Row],[Total_quantity]]*Recipes[[#This Row],[ing_per_unit_price]]</f>
        <v>3.7439999999999998</v>
      </c>
      <c r="H20">
        <f>SUMIF(Recipes[ing_id], Recipes[[#This Row],[ing_id]], Recipes[Total_quantity])</f>
        <v>49940</v>
      </c>
      <c r="I20">
        <f>SUMIF(Recipes[recipe_id],Recipes[[#This Row],[recipe_id]],Recipes[Total_Recipe_cost])</f>
        <v>10.654800000000002</v>
      </c>
    </row>
    <row r="21" spans="1:9" ht="15.5" x14ac:dyDescent="0.35">
      <c r="A21" s="6" t="s">
        <v>609</v>
      </c>
      <c r="B21" s="6" t="s">
        <v>641</v>
      </c>
      <c r="C21" s="15">
        <v>20</v>
      </c>
      <c r="D21">
        <f>VLOOKUP(Recipes[[#This Row],[recipe_id]], Items[[#All],[recipe_id]:[Sold_Quantity]], 6, 0)</f>
        <v>26</v>
      </c>
      <c r="E21">
        <f>Recipes[[#This Row],[quantity]]*Recipes[[#This Row],[Sold_Quantity]]</f>
        <v>520</v>
      </c>
      <c r="F21">
        <f>VLOOKUP(Recipes[[#This Row],[ing_id]], Ingredients[#All], 6, 0)</f>
        <v>8.490000000000001E-3</v>
      </c>
      <c r="G21" s="42">
        <f>Recipes[[#This Row],[Total_quantity]]*Recipes[[#This Row],[ing_per_unit_price]]</f>
        <v>4.4148000000000005</v>
      </c>
      <c r="H21">
        <f>SUMIF(Recipes[ing_id], Recipes[[#This Row],[ing_id]], Recipes[Total_quantity])</f>
        <v>2120</v>
      </c>
      <c r="I21">
        <f>SUMIF(Recipes[recipe_id],Recipes[[#This Row],[recipe_id]],Recipes[Total_Recipe_cost])</f>
        <v>10.654800000000002</v>
      </c>
    </row>
    <row r="22" spans="1:9" ht="15.5" x14ac:dyDescent="0.35">
      <c r="A22" s="6" t="s">
        <v>611</v>
      </c>
      <c r="B22" s="6" t="s">
        <v>638</v>
      </c>
      <c r="C22" s="15">
        <v>10</v>
      </c>
      <c r="D22">
        <f>VLOOKUP(Recipes[[#This Row],[recipe_id]], Items[[#All],[recipe_id]:[Sold_Quantity]], 6, 0)</f>
        <v>13</v>
      </c>
      <c r="E22">
        <f>Recipes[[#This Row],[quantity]]*Recipes[[#This Row],[Sold_Quantity]]</f>
        <v>130</v>
      </c>
      <c r="F22">
        <f>VLOOKUP(Recipes[[#This Row],[ing_id]], Ingredients[#All], 6, 0)</f>
        <v>1.2E-2</v>
      </c>
      <c r="G22" s="42">
        <f>Recipes[[#This Row],[Total_quantity]]*Recipes[[#This Row],[ing_per_unit_price]]</f>
        <v>1.56</v>
      </c>
      <c r="H22">
        <f>SUMIF(Recipes[ing_id], Recipes[[#This Row],[ing_id]], Recipes[Total_quantity])</f>
        <v>2834</v>
      </c>
      <c r="I22">
        <f>SUMIF(Recipes[recipe_id],Recipes[[#This Row],[recipe_id]],Recipes[Total_Recipe_cost])</f>
        <v>7.3671000000000006</v>
      </c>
    </row>
    <row r="23" spans="1:9" ht="15.5" x14ac:dyDescent="0.35">
      <c r="A23" s="6" t="s">
        <v>611</v>
      </c>
      <c r="B23" s="6" t="s">
        <v>639</v>
      </c>
      <c r="C23" s="15">
        <v>160</v>
      </c>
      <c r="D23">
        <f>VLOOKUP(Recipes[[#This Row],[recipe_id]], Items[[#All],[recipe_id]:[Sold_Quantity]], 6, 0)</f>
        <v>13</v>
      </c>
      <c r="E23">
        <f>Recipes[[#This Row],[quantity]]*Recipes[[#This Row],[Sold_Quantity]]</f>
        <v>2080</v>
      </c>
      <c r="F23">
        <f>VLOOKUP(Recipes[[#This Row],[ing_id]], Ingredients[#All], 6, 0)</f>
        <v>1.1999999999999999E-3</v>
      </c>
      <c r="G23" s="42">
        <f>Recipes[[#This Row],[Total_quantity]]*Recipes[[#This Row],[ing_per_unit_price]]</f>
        <v>2.496</v>
      </c>
      <c r="H23">
        <f>SUMIF(Recipes[ing_id], Recipes[[#This Row],[ing_id]], Recipes[Total_quantity])</f>
        <v>49940</v>
      </c>
      <c r="I23">
        <f>SUMIF(Recipes[recipe_id],Recipes[[#This Row],[recipe_id]],Recipes[Total_Recipe_cost])</f>
        <v>7.3671000000000006</v>
      </c>
    </row>
    <row r="24" spans="1:9" ht="15.5" x14ac:dyDescent="0.35">
      <c r="A24" s="6" t="s">
        <v>611</v>
      </c>
      <c r="B24" s="6" t="s">
        <v>641</v>
      </c>
      <c r="C24" s="15">
        <v>30</v>
      </c>
      <c r="D24">
        <f>VLOOKUP(Recipes[[#This Row],[recipe_id]], Items[[#All],[recipe_id]:[Sold_Quantity]], 6, 0)</f>
        <v>13</v>
      </c>
      <c r="E24">
        <f>Recipes[[#This Row],[quantity]]*Recipes[[#This Row],[Sold_Quantity]]</f>
        <v>390</v>
      </c>
      <c r="F24">
        <f>VLOOKUP(Recipes[[#This Row],[ing_id]], Ingredients[#All], 6, 0)</f>
        <v>8.490000000000001E-3</v>
      </c>
      <c r="G24" s="42">
        <f>Recipes[[#This Row],[Total_quantity]]*Recipes[[#This Row],[ing_per_unit_price]]</f>
        <v>3.3111000000000006</v>
      </c>
      <c r="H24">
        <f>SUMIF(Recipes[ing_id], Recipes[[#This Row],[ing_id]], Recipes[Total_quantity])</f>
        <v>2120</v>
      </c>
      <c r="I24">
        <f>SUMIF(Recipes[recipe_id],Recipes[[#This Row],[recipe_id]],Recipes[Total_Recipe_cost])</f>
        <v>7.3671000000000006</v>
      </c>
    </row>
    <row r="25" spans="1:9" ht="15.5" x14ac:dyDescent="0.35">
      <c r="A25" s="6" t="s">
        <v>612</v>
      </c>
      <c r="B25" s="6" t="s">
        <v>638</v>
      </c>
      <c r="C25" s="15">
        <v>8</v>
      </c>
      <c r="D25">
        <f>VLOOKUP(Recipes[[#This Row],[recipe_id]], Items[[#All],[recipe_id]:[Sold_Quantity]], 6, 0)</f>
        <v>23</v>
      </c>
      <c r="E25">
        <f>Recipes[[#This Row],[quantity]]*Recipes[[#This Row],[Sold_Quantity]]</f>
        <v>184</v>
      </c>
      <c r="F25">
        <f>VLOOKUP(Recipes[[#This Row],[ing_id]], Ingredients[#All], 6, 0)</f>
        <v>1.2E-2</v>
      </c>
      <c r="G25" s="42">
        <f>Recipes[[#This Row],[Total_quantity]]*Recipes[[#This Row],[ing_per_unit_price]]</f>
        <v>2.2080000000000002</v>
      </c>
      <c r="H25">
        <f>SUMIF(Recipes[ing_id], Recipes[[#This Row],[ing_id]], Recipes[Total_quantity])</f>
        <v>2834</v>
      </c>
      <c r="I25">
        <f>SUMIF(Recipes[recipe_id],Recipes[[#This Row],[recipe_id]],Recipes[Total_Recipe_cost])</f>
        <v>9.4253999999999998</v>
      </c>
    </row>
    <row r="26" spans="1:9" ht="15.5" x14ac:dyDescent="0.35">
      <c r="A26" s="6" t="s">
        <v>612</v>
      </c>
      <c r="B26" s="6" t="s">
        <v>639</v>
      </c>
      <c r="C26" s="15">
        <v>120</v>
      </c>
      <c r="D26">
        <f>VLOOKUP(Recipes[[#This Row],[recipe_id]], Items[[#All],[recipe_id]:[Sold_Quantity]], 6, 0)</f>
        <v>23</v>
      </c>
      <c r="E26">
        <f>Recipes[[#This Row],[quantity]]*Recipes[[#This Row],[Sold_Quantity]]</f>
        <v>2760</v>
      </c>
      <c r="F26">
        <f>VLOOKUP(Recipes[[#This Row],[ing_id]], Ingredients[#All], 6, 0)</f>
        <v>1.1999999999999999E-3</v>
      </c>
      <c r="G26" s="42">
        <f>Recipes[[#This Row],[Total_quantity]]*Recipes[[#This Row],[ing_per_unit_price]]</f>
        <v>3.3119999999999998</v>
      </c>
      <c r="H26">
        <f>SUMIF(Recipes[ing_id], Recipes[[#This Row],[ing_id]], Recipes[Total_quantity])</f>
        <v>49940</v>
      </c>
      <c r="I26">
        <f>SUMIF(Recipes[recipe_id],Recipes[[#This Row],[recipe_id]],Recipes[Total_Recipe_cost])</f>
        <v>9.4253999999999998</v>
      </c>
    </row>
    <row r="27" spans="1:9" ht="15.5" x14ac:dyDescent="0.35">
      <c r="A27" s="6" t="s">
        <v>612</v>
      </c>
      <c r="B27" s="6" t="s">
        <v>642</v>
      </c>
      <c r="C27" s="15">
        <v>20</v>
      </c>
      <c r="D27">
        <f>VLOOKUP(Recipes[[#This Row],[recipe_id]], Items[[#All],[recipe_id]:[Sold_Quantity]], 6, 0)</f>
        <v>23</v>
      </c>
      <c r="E27">
        <f>Recipes[[#This Row],[quantity]]*Recipes[[#This Row],[Sold_Quantity]]</f>
        <v>460</v>
      </c>
      <c r="F27">
        <f>VLOOKUP(Recipes[[#This Row],[ing_id]], Ingredients[#All], 6, 0)</f>
        <v>8.490000000000001E-3</v>
      </c>
      <c r="G27" s="42">
        <f>Recipes[[#This Row],[Total_quantity]]*Recipes[[#This Row],[ing_per_unit_price]]</f>
        <v>3.9054000000000006</v>
      </c>
      <c r="H27">
        <f>SUMIF(Recipes[ing_id], Recipes[[#This Row],[ing_id]], Recipes[Total_quantity])</f>
        <v>1060</v>
      </c>
      <c r="I27">
        <f>SUMIF(Recipes[recipe_id],Recipes[[#This Row],[recipe_id]],Recipes[Total_Recipe_cost])</f>
        <v>9.4253999999999998</v>
      </c>
    </row>
    <row r="28" spans="1:9" ht="15.5" x14ac:dyDescent="0.35">
      <c r="A28" s="6" t="s">
        <v>614</v>
      </c>
      <c r="B28" s="6" t="s">
        <v>638</v>
      </c>
      <c r="C28" s="15">
        <v>10</v>
      </c>
      <c r="D28">
        <f>VLOOKUP(Recipes[[#This Row],[recipe_id]], Items[[#All],[recipe_id]:[Sold_Quantity]], 6, 0)</f>
        <v>20</v>
      </c>
      <c r="E28">
        <f>Recipes[[#This Row],[quantity]]*Recipes[[#This Row],[Sold_Quantity]]</f>
        <v>200</v>
      </c>
      <c r="F28">
        <f>VLOOKUP(Recipes[[#This Row],[ing_id]], Ingredients[#All], 6, 0)</f>
        <v>1.2E-2</v>
      </c>
      <c r="G28" s="42">
        <f>Recipes[[#This Row],[Total_quantity]]*Recipes[[#This Row],[ing_per_unit_price]]</f>
        <v>2.4</v>
      </c>
      <c r="H28">
        <f>SUMIF(Recipes[ing_id], Recipes[[#This Row],[ing_id]], Recipes[Total_quantity])</f>
        <v>2834</v>
      </c>
      <c r="I28">
        <f>SUMIF(Recipes[recipe_id],Recipes[[#This Row],[recipe_id]],Recipes[Total_Recipe_cost])</f>
        <v>11.334</v>
      </c>
    </row>
    <row r="29" spans="1:9" ht="15.5" x14ac:dyDescent="0.35">
      <c r="A29" s="6" t="s">
        <v>614</v>
      </c>
      <c r="B29" s="6" t="s">
        <v>639</v>
      </c>
      <c r="C29" s="15">
        <v>160</v>
      </c>
      <c r="D29">
        <f>VLOOKUP(Recipes[[#This Row],[recipe_id]], Items[[#All],[recipe_id]:[Sold_Quantity]], 6, 0)</f>
        <v>20</v>
      </c>
      <c r="E29">
        <f>Recipes[[#This Row],[quantity]]*Recipes[[#This Row],[Sold_Quantity]]</f>
        <v>3200</v>
      </c>
      <c r="F29">
        <f>VLOOKUP(Recipes[[#This Row],[ing_id]], Ingredients[#All], 6, 0)</f>
        <v>1.1999999999999999E-3</v>
      </c>
      <c r="G29" s="42">
        <f>Recipes[[#This Row],[Total_quantity]]*Recipes[[#This Row],[ing_per_unit_price]]</f>
        <v>3.84</v>
      </c>
      <c r="H29">
        <f>SUMIF(Recipes[ing_id], Recipes[[#This Row],[ing_id]], Recipes[Total_quantity])</f>
        <v>49940</v>
      </c>
      <c r="I29">
        <f>SUMIF(Recipes[recipe_id],Recipes[[#This Row],[recipe_id]],Recipes[Total_Recipe_cost])</f>
        <v>11.334</v>
      </c>
    </row>
    <row r="30" spans="1:9" ht="15.5" x14ac:dyDescent="0.35">
      <c r="A30" s="6" t="s">
        <v>614</v>
      </c>
      <c r="B30" s="6" t="s">
        <v>642</v>
      </c>
      <c r="C30" s="15">
        <v>30</v>
      </c>
      <c r="D30">
        <f>VLOOKUP(Recipes[[#This Row],[recipe_id]], Items[[#All],[recipe_id]:[Sold_Quantity]], 6, 0)</f>
        <v>20</v>
      </c>
      <c r="E30">
        <f>Recipes[[#This Row],[quantity]]*Recipes[[#This Row],[Sold_Quantity]]</f>
        <v>600</v>
      </c>
      <c r="F30">
        <f>VLOOKUP(Recipes[[#This Row],[ing_id]], Ingredients[#All], 6, 0)</f>
        <v>8.490000000000001E-3</v>
      </c>
      <c r="G30" s="42">
        <f>Recipes[[#This Row],[Total_quantity]]*Recipes[[#This Row],[ing_per_unit_price]]</f>
        <v>5.0940000000000003</v>
      </c>
      <c r="H30">
        <f>SUMIF(Recipes[ing_id], Recipes[[#This Row],[ing_id]], Recipes[Total_quantity])</f>
        <v>1060</v>
      </c>
      <c r="I30">
        <f>SUMIF(Recipes[recipe_id],Recipes[[#This Row],[recipe_id]],Recipes[Total_Recipe_cost])</f>
        <v>11.334</v>
      </c>
    </row>
    <row r="31" spans="1:9" ht="15.5" x14ac:dyDescent="0.35">
      <c r="A31" s="6" t="s">
        <v>615</v>
      </c>
      <c r="B31" s="6" t="s">
        <v>639</v>
      </c>
      <c r="C31" s="15">
        <v>130</v>
      </c>
      <c r="D31">
        <f>VLOOKUP(Recipes[[#This Row],[recipe_id]], Items[[#All],[recipe_id]:[Sold_Quantity]], 6, 0)</f>
        <v>13</v>
      </c>
      <c r="E31">
        <f>Recipes[[#This Row],[quantity]]*Recipes[[#This Row],[Sold_Quantity]]</f>
        <v>1690</v>
      </c>
      <c r="F31">
        <f>VLOOKUP(Recipes[[#This Row],[ing_id]], Ingredients[#All], 6, 0)</f>
        <v>1.1999999999999999E-3</v>
      </c>
      <c r="G31" s="42">
        <f>Recipes[[#This Row],[Total_quantity]]*Recipes[[#This Row],[ing_per_unit_price]]</f>
        <v>2.028</v>
      </c>
      <c r="H31">
        <f>SUMIF(Recipes[ing_id], Recipes[[#This Row],[ing_id]], Recipes[Total_quantity])</f>
        <v>49940</v>
      </c>
      <c r="I31">
        <f>SUMIF(Recipes[recipe_id],Recipes[[#This Row],[recipe_id]],Recipes[Total_Recipe_cost])</f>
        <v>13.663</v>
      </c>
    </row>
    <row r="32" spans="1:9" ht="15.5" x14ac:dyDescent="0.35">
      <c r="A32" s="6" t="s">
        <v>615</v>
      </c>
      <c r="B32" s="6" t="s">
        <v>643</v>
      </c>
      <c r="C32" s="15">
        <v>25</v>
      </c>
      <c r="D32">
        <f>VLOOKUP(Recipes[[#This Row],[recipe_id]], Items[[#All],[recipe_id]:[Sold_Quantity]], 6, 0)</f>
        <v>13</v>
      </c>
      <c r="E32">
        <f>Recipes[[#This Row],[quantity]]*Recipes[[#This Row],[Sold_Quantity]]</f>
        <v>325</v>
      </c>
      <c r="F32">
        <f>VLOOKUP(Recipes[[#This Row],[ing_id]], Ingredients[#All], 6, 0)</f>
        <v>2.1999999999999999E-2</v>
      </c>
      <c r="G32" s="42">
        <f>Recipes[[#This Row],[Total_quantity]]*Recipes[[#This Row],[ing_per_unit_price]]</f>
        <v>7.1499999999999995</v>
      </c>
      <c r="H32">
        <f>SUMIF(Recipes[ing_id], Recipes[[#This Row],[ing_id]], Recipes[Total_quantity])</f>
        <v>1095</v>
      </c>
      <c r="I32">
        <f>SUMIF(Recipes[recipe_id],Recipes[[#This Row],[recipe_id]],Recipes[Total_Recipe_cost])</f>
        <v>13.663</v>
      </c>
    </row>
    <row r="33" spans="1:9" ht="15.5" x14ac:dyDescent="0.35">
      <c r="A33" s="6" t="s">
        <v>615</v>
      </c>
      <c r="B33" s="6" t="s">
        <v>644</v>
      </c>
      <c r="C33" s="15">
        <v>20</v>
      </c>
      <c r="D33">
        <f>VLOOKUP(Recipes[[#This Row],[recipe_id]], Items[[#All],[recipe_id]:[Sold_Quantity]], 6, 0)</f>
        <v>13</v>
      </c>
      <c r="E33">
        <f>Recipes[[#This Row],[quantity]]*Recipes[[#This Row],[Sold_Quantity]]</f>
        <v>260</v>
      </c>
      <c r="F33">
        <f>VLOOKUP(Recipes[[#This Row],[ing_id]], Ingredients[#All], 6, 0)</f>
        <v>1.0500000000000001E-2</v>
      </c>
      <c r="G33" s="42">
        <f>Recipes[[#This Row],[Total_quantity]]*Recipes[[#This Row],[ing_per_unit_price]]</f>
        <v>2.73</v>
      </c>
      <c r="H33">
        <f>SUMIF(Recipes[ing_id], Recipes[[#This Row],[ing_id]], Recipes[Total_quantity])</f>
        <v>920</v>
      </c>
      <c r="I33">
        <f>SUMIF(Recipes[recipe_id],Recipes[[#This Row],[recipe_id]],Recipes[Total_Recipe_cost])</f>
        <v>13.663</v>
      </c>
    </row>
    <row r="34" spans="1:9" ht="15.5" x14ac:dyDescent="0.35">
      <c r="A34" s="6" t="s">
        <v>615</v>
      </c>
      <c r="B34" s="6" t="s">
        <v>645</v>
      </c>
      <c r="C34" s="15">
        <v>30</v>
      </c>
      <c r="D34">
        <f>VLOOKUP(Recipes[[#This Row],[recipe_id]], Items[[#All],[recipe_id]:[Sold_Quantity]], 6, 0)</f>
        <v>13</v>
      </c>
      <c r="E34">
        <f>Recipes[[#This Row],[quantity]]*Recipes[[#This Row],[Sold_Quantity]]</f>
        <v>390</v>
      </c>
      <c r="F34">
        <f>VLOOKUP(Recipes[[#This Row],[ing_id]], Ingredients[#All], 6, 0)</f>
        <v>4.5000000000000005E-3</v>
      </c>
      <c r="G34" s="42">
        <f>Recipes[[#This Row],[Total_quantity]]*Recipes[[#This Row],[ing_per_unit_price]]</f>
        <v>1.7550000000000001</v>
      </c>
      <c r="H34">
        <f>SUMIF(Recipes[ing_id], Recipes[[#This Row],[ing_id]], Recipes[Total_quantity])</f>
        <v>1270</v>
      </c>
      <c r="I34">
        <f>SUMIF(Recipes[recipe_id],Recipes[[#This Row],[recipe_id]],Recipes[Total_Recipe_cost])</f>
        <v>13.663</v>
      </c>
    </row>
    <row r="35" spans="1:9" ht="14.25" customHeight="1" x14ac:dyDescent="0.35">
      <c r="A35" s="6" t="s">
        <v>617</v>
      </c>
      <c r="B35" s="6" t="s">
        <v>639</v>
      </c>
      <c r="C35" s="15">
        <v>180</v>
      </c>
      <c r="D35">
        <f>VLOOKUP(Recipes[[#This Row],[recipe_id]], Items[[#All],[recipe_id]:[Sold_Quantity]], 6, 0)</f>
        <v>22</v>
      </c>
      <c r="E35">
        <f>Recipes[[#This Row],[quantity]]*Recipes[[#This Row],[Sold_Quantity]]</f>
        <v>3960</v>
      </c>
      <c r="F35">
        <f>VLOOKUP(Recipes[[#This Row],[ing_id]], Ingredients[#All], 6, 0)</f>
        <v>1.1999999999999999E-3</v>
      </c>
      <c r="G35" s="42">
        <f>Recipes[[#This Row],[Total_quantity]]*Recipes[[#This Row],[ing_per_unit_price]]</f>
        <v>4.7519999999999998</v>
      </c>
      <c r="H35">
        <f>SUMIF(Recipes[ing_id], Recipes[[#This Row],[ing_id]], Recipes[Total_quantity])</f>
        <v>49940</v>
      </c>
      <c r="I35">
        <f>SUMIF(Recipes[recipe_id],Recipes[[#This Row],[recipe_id]],Recipes[Total_Recipe_cost])</f>
        <v>32.581999999999994</v>
      </c>
    </row>
    <row r="36" spans="1:9" ht="15.5" x14ac:dyDescent="0.35">
      <c r="A36" s="6" t="s">
        <v>617</v>
      </c>
      <c r="B36" s="6" t="s">
        <v>643</v>
      </c>
      <c r="C36" s="15">
        <v>35</v>
      </c>
      <c r="D36">
        <f>VLOOKUP(Recipes[[#This Row],[recipe_id]], Items[[#All],[recipe_id]:[Sold_Quantity]], 6, 0)</f>
        <v>22</v>
      </c>
      <c r="E36">
        <f>Recipes[[#This Row],[quantity]]*Recipes[[#This Row],[Sold_Quantity]]</f>
        <v>770</v>
      </c>
      <c r="F36">
        <f>VLOOKUP(Recipes[[#This Row],[ing_id]], Ingredients[#All], 6, 0)</f>
        <v>2.1999999999999999E-2</v>
      </c>
      <c r="G36" s="42">
        <f>Recipes[[#This Row],[Total_quantity]]*Recipes[[#This Row],[ing_per_unit_price]]</f>
        <v>16.939999999999998</v>
      </c>
      <c r="H36">
        <f>SUMIF(Recipes[ing_id], Recipes[[#This Row],[ing_id]], Recipes[Total_quantity])</f>
        <v>1095</v>
      </c>
      <c r="I36">
        <f>SUMIF(Recipes[recipe_id],Recipes[[#This Row],[recipe_id]],Recipes[Total_Recipe_cost])</f>
        <v>32.581999999999994</v>
      </c>
    </row>
    <row r="37" spans="1:9" ht="15.5" x14ac:dyDescent="0.35">
      <c r="A37" s="6" t="s">
        <v>617</v>
      </c>
      <c r="B37" s="6" t="s">
        <v>644</v>
      </c>
      <c r="C37" s="15">
        <v>30</v>
      </c>
      <c r="D37">
        <f>VLOOKUP(Recipes[[#This Row],[recipe_id]], Items[[#All],[recipe_id]:[Sold_Quantity]], 6, 0)</f>
        <v>22</v>
      </c>
      <c r="E37">
        <f>Recipes[[#This Row],[quantity]]*Recipes[[#This Row],[Sold_Quantity]]</f>
        <v>660</v>
      </c>
      <c r="F37">
        <f>VLOOKUP(Recipes[[#This Row],[ing_id]], Ingredients[#All], 6, 0)</f>
        <v>1.0500000000000001E-2</v>
      </c>
      <c r="G37" s="42">
        <f>Recipes[[#This Row],[Total_quantity]]*Recipes[[#This Row],[ing_per_unit_price]]</f>
        <v>6.9300000000000006</v>
      </c>
      <c r="H37">
        <f>SUMIF(Recipes[ing_id], Recipes[[#This Row],[ing_id]], Recipes[Total_quantity])</f>
        <v>920</v>
      </c>
      <c r="I37">
        <f>SUMIF(Recipes[recipe_id],Recipes[[#This Row],[recipe_id]],Recipes[Total_Recipe_cost])</f>
        <v>32.581999999999994</v>
      </c>
    </row>
    <row r="38" spans="1:9" ht="15.5" x14ac:dyDescent="0.35">
      <c r="A38" s="6" t="s">
        <v>617</v>
      </c>
      <c r="B38" s="6" t="s">
        <v>645</v>
      </c>
      <c r="C38" s="15">
        <v>40</v>
      </c>
      <c r="D38">
        <f>VLOOKUP(Recipes[[#This Row],[recipe_id]], Items[[#All],[recipe_id]:[Sold_Quantity]], 6, 0)</f>
        <v>22</v>
      </c>
      <c r="E38">
        <f>Recipes[[#This Row],[quantity]]*Recipes[[#This Row],[Sold_Quantity]]</f>
        <v>880</v>
      </c>
      <c r="F38">
        <f>VLOOKUP(Recipes[[#This Row],[ing_id]], Ingredients[#All], 6, 0)</f>
        <v>4.5000000000000005E-3</v>
      </c>
      <c r="G38" s="42">
        <f>Recipes[[#This Row],[Total_quantity]]*Recipes[[#This Row],[ing_per_unit_price]]</f>
        <v>3.9600000000000004</v>
      </c>
      <c r="H38">
        <f>SUMIF(Recipes[ing_id], Recipes[[#This Row],[ing_id]], Recipes[Total_quantity])</f>
        <v>1270</v>
      </c>
      <c r="I38">
        <f>SUMIF(Recipes[recipe_id],Recipes[[#This Row],[recipe_id]],Recipes[Total_Recipe_cost])</f>
        <v>32.581999999999994</v>
      </c>
    </row>
    <row r="39" spans="1:9" ht="15.5" x14ac:dyDescent="0.35">
      <c r="A39" s="6" t="s">
        <v>618</v>
      </c>
      <c r="B39" s="6" t="s">
        <v>638</v>
      </c>
      <c r="C39" s="15">
        <v>8</v>
      </c>
      <c r="D39">
        <f>VLOOKUP(Recipes[[#This Row],[recipe_id]], Items[[#All],[recipe_id]:[Sold_Quantity]], 6, 0)</f>
        <v>13</v>
      </c>
      <c r="E39">
        <f>Recipes[[#This Row],[quantity]]*Recipes[[#This Row],[Sold_Quantity]]</f>
        <v>104</v>
      </c>
      <c r="F39">
        <f>VLOOKUP(Recipes[[#This Row],[ing_id]], Ingredients[#All], 6, 0)</f>
        <v>1.2E-2</v>
      </c>
      <c r="G39" s="42">
        <f>Recipes[[#This Row],[Total_quantity]]*Recipes[[#This Row],[ing_per_unit_price]]</f>
        <v>1.248</v>
      </c>
      <c r="H39">
        <f>SUMIF(Recipes[ing_id], Recipes[[#This Row],[ing_id]], Recipes[Total_quantity])</f>
        <v>2834</v>
      </c>
      <c r="I39">
        <f>SUMIF(Recipes[recipe_id],Recipes[[#This Row],[recipe_id]],Recipes[Total_Recipe_cost])</f>
        <v>3.2759999999999998</v>
      </c>
    </row>
    <row r="40" spans="1:9" ht="15.5" x14ac:dyDescent="0.35">
      <c r="A40" s="6" t="s">
        <v>618</v>
      </c>
      <c r="B40" s="6" t="s">
        <v>639</v>
      </c>
      <c r="C40" s="15">
        <v>130</v>
      </c>
      <c r="D40">
        <f>VLOOKUP(Recipes[[#This Row],[recipe_id]], Items[[#All],[recipe_id]:[Sold_Quantity]], 6, 0)</f>
        <v>13</v>
      </c>
      <c r="E40">
        <f>Recipes[[#This Row],[quantity]]*Recipes[[#This Row],[Sold_Quantity]]</f>
        <v>1690</v>
      </c>
      <c r="F40">
        <f>VLOOKUP(Recipes[[#This Row],[ing_id]], Ingredients[#All], 6, 0)</f>
        <v>1.1999999999999999E-3</v>
      </c>
      <c r="G40" s="42">
        <f>Recipes[[#This Row],[Total_quantity]]*Recipes[[#This Row],[ing_per_unit_price]]</f>
        <v>2.028</v>
      </c>
      <c r="H40">
        <f>SUMIF(Recipes[ing_id], Recipes[[#This Row],[ing_id]], Recipes[Total_quantity])</f>
        <v>49940</v>
      </c>
      <c r="I40">
        <f>SUMIF(Recipes[recipe_id],Recipes[[#This Row],[recipe_id]],Recipes[Total_Recipe_cost])</f>
        <v>3.2759999999999998</v>
      </c>
    </row>
    <row r="41" spans="1:9" ht="15.5" x14ac:dyDescent="0.35">
      <c r="A41" s="6" t="s">
        <v>621</v>
      </c>
      <c r="B41" s="6" t="s">
        <v>638</v>
      </c>
      <c r="C41" s="15">
        <v>10</v>
      </c>
      <c r="D41">
        <f>VLOOKUP(Recipes[[#This Row],[recipe_id]], Items[[#All],[recipe_id]:[Sold_Quantity]], 6, 0)</f>
        <v>18</v>
      </c>
      <c r="E41">
        <f>Recipes[[#This Row],[quantity]]*Recipes[[#This Row],[Sold_Quantity]]</f>
        <v>180</v>
      </c>
      <c r="F41">
        <f>VLOOKUP(Recipes[[#This Row],[ing_id]], Ingredients[#All], 6, 0)</f>
        <v>1.2E-2</v>
      </c>
      <c r="G41" s="42">
        <f>Recipes[[#This Row],[Total_quantity]]*Recipes[[#This Row],[ing_per_unit_price]]</f>
        <v>2.16</v>
      </c>
      <c r="H41">
        <f>SUMIF(Recipes[ing_id], Recipes[[#This Row],[ing_id]], Recipes[Total_quantity])</f>
        <v>2834</v>
      </c>
      <c r="I41">
        <f>SUMIF(Recipes[recipe_id],Recipes[[#This Row],[recipe_id]],Recipes[Total_Recipe_cost])</f>
        <v>6.048</v>
      </c>
    </row>
    <row r="42" spans="1:9" ht="15.5" x14ac:dyDescent="0.35">
      <c r="A42" s="6" t="s">
        <v>621</v>
      </c>
      <c r="B42" s="6" t="s">
        <v>639</v>
      </c>
      <c r="C42" s="15">
        <v>180</v>
      </c>
      <c r="D42">
        <f>VLOOKUP(Recipes[[#This Row],[recipe_id]], Items[[#All],[recipe_id]:[Sold_Quantity]], 6, 0)</f>
        <v>18</v>
      </c>
      <c r="E42">
        <f>Recipes[[#This Row],[quantity]]*Recipes[[#This Row],[Sold_Quantity]]</f>
        <v>3240</v>
      </c>
      <c r="F42">
        <f>VLOOKUP(Recipes[[#This Row],[ing_id]], Ingredients[#All], 6, 0)</f>
        <v>1.1999999999999999E-3</v>
      </c>
      <c r="G42" s="42">
        <f>Recipes[[#This Row],[Total_quantity]]*Recipes[[#This Row],[ing_per_unit_price]]</f>
        <v>3.8879999999999995</v>
      </c>
      <c r="H42">
        <f>SUMIF(Recipes[ing_id], Recipes[[#This Row],[ing_id]], Recipes[Total_quantity])</f>
        <v>49940</v>
      </c>
      <c r="I42">
        <f>SUMIF(Recipes[recipe_id],Recipes[[#This Row],[recipe_id]],Recipes[Total_Recipe_cost])</f>
        <v>6.048</v>
      </c>
    </row>
    <row r="43" spans="1:9" ht="15.5" x14ac:dyDescent="0.35">
      <c r="A43" s="6" t="s">
        <v>622</v>
      </c>
      <c r="B43" s="6" t="s">
        <v>638</v>
      </c>
      <c r="C43" s="15">
        <v>8</v>
      </c>
      <c r="D43">
        <f>VLOOKUP(Recipes[[#This Row],[recipe_id]], Items[[#All],[recipe_id]:[Sold_Quantity]], 6, 0)</f>
        <v>20</v>
      </c>
      <c r="E43">
        <f>Recipes[[#This Row],[quantity]]*Recipes[[#This Row],[Sold_Quantity]]</f>
        <v>160</v>
      </c>
      <c r="F43">
        <f>VLOOKUP(Recipes[[#This Row],[ing_id]], Ingredients[#All], 6, 0)</f>
        <v>1.2E-2</v>
      </c>
      <c r="G43" s="42">
        <f>Recipes[[#This Row],[Total_quantity]]*Recipes[[#This Row],[ing_per_unit_price]]</f>
        <v>1.92</v>
      </c>
      <c r="H43">
        <f>SUMIF(Recipes[ing_id], Recipes[[#This Row],[ing_id]], Recipes[Total_quantity])</f>
        <v>2834</v>
      </c>
      <c r="I43">
        <f>SUMIF(Recipes[recipe_id],Recipes[[#This Row],[recipe_id]],Recipes[Total_Recipe_cost])</f>
        <v>8.1959999999999997</v>
      </c>
    </row>
    <row r="44" spans="1:9" ht="15.5" x14ac:dyDescent="0.35">
      <c r="A44" s="6" t="s">
        <v>622</v>
      </c>
      <c r="B44" s="6" t="s">
        <v>639</v>
      </c>
      <c r="C44" s="15">
        <v>120</v>
      </c>
      <c r="D44">
        <f>VLOOKUP(Recipes[[#This Row],[recipe_id]], Items[[#All],[recipe_id]:[Sold_Quantity]], 6, 0)</f>
        <v>20</v>
      </c>
      <c r="E44">
        <f>Recipes[[#This Row],[quantity]]*Recipes[[#This Row],[Sold_Quantity]]</f>
        <v>2400</v>
      </c>
      <c r="F44">
        <f>VLOOKUP(Recipes[[#This Row],[ing_id]], Ingredients[#All], 6, 0)</f>
        <v>1.1999999999999999E-3</v>
      </c>
      <c r="G44" s="42">
        <f>Recipes[[#This Row],[Total_quantity]]*Recipes[[#This Row],[ing_per_unit_price]]</f>
        <v>2.88</v>
      </c>
      <c r="H44">
        <f>SUMIF(Recipes[ing_id], Recipes[[#This Row],[ing_id]], Recipes[Total_quantity])</f>
        <v>49940</v>
      </c>
      <c r="I44">
        <f>SUMIF(Recipes[recipe_id],Recipes[[#This Row],[recipe_id]],Recipes[Total_Recipe_cost])</f>
        <v>8.1959999999999997</v>
      </c>
    </row>
    <row r="45" spans="1:9" ht="15.5" x14ac:dyDescent="0.35">
      <c r="A45" s="6" t="s">
        <v>622</v>
      </c>
      <c r="B45" s="6" t="s">
        <v>641</v>
      </c>
      <c r="C45" s="15">
        <v>20</v>
      </c>
      <c r="D45">
        <f>VLOOKUP(Recipes[[#This Row],[recipe_id]], Items[[#All],[recipe_id]:[Sold_Quantity]], 6, 0)</f>
        <v>20</v>
      </c>
      <c r="E45">
        <f>Recipes[[#This Row],[quantity]]*Recipes[[#This Row],[Sold_Quantity]]</f>
        <v>400</v>
      </c>
      <c r="F45">
        <f>VLOOKUP(Recipes[[#This Row],[ing_id]], Ingredients[#All], 6, 0)</f>
        <v>8.490000000000001E-3</v>
      </c>
      <c r="G45" s="42">
        <f>Recipes[[#This Row],[Total_quantity]]*Recipes[[#This Row],[ing_per_unit_price]]</f>
        <v>3.3960000000000004</v>
      </c>
      <c r="H45">
        <f>SUMIF(Recipes[ing_id], Recipes[[#This Row],[ing_id]], Recipes[Total_quantity])</f>
        <v>2120</v>
      </c>
      <c r="I45">
        <f>SUMIF(Recipes[recipe_id],Recipes[[#This Row],[recipe_id]],Recipes[Total_Recipe_cost])</f>
        <v>8.1959999999999997</v>
      </c>
    </row>
    <row r="46" spans="1:9" ht="15.5" x14ac:dyDescent="0.35">
      <c r="A46" s="6" t="s">
        <v>624</v>
      </c>
      <c r="B46" s="6" t="s">
        <v>638</v>
      </c>
      <c r="C46" s="15">
        <v>10</v>
      </c>
      <c r="D46">
        <f>VLOOKUP(Recipes[[#This Row],[recipe_id]], Items[[#All],[recipe_id]:[Sold_Quantity]], 6, 0)</f>
        <v>27</v>
      </c>
      <c r="E46">
        <f>Recipes[[#This Row],[quantity]]*Recipes[[#This Row],[Sold_Quantity]]</f>
        <v>270</v>
      </c>
      <c r="F46">
        <f>VLOOKUP(Recipes[[#This Row],[ing_id]], Ingredients[#All], 6, 0)</f>
        <v>1.2E-2</v>
      </c>
      <c r="G46" s="42">
        <f>Recipes[[#This Row],[Total_quantity]]*Recipes[[#This Row],[ing_per_unit_price]]</f>
        <v>3.24</v>
      </c>
      <c r="H46">
        <f>SUMIF(Recipes[ing_id], Recipes[[#This Row],[ing_id]], Recipes[Total_quantity])</f>
        <v>2834</v>
      </c>
      <c r="I46">
        <f>SUMIF(Recipes[recipe_id],Recipes[[#This Row],[recipe_id]],Recipes[Total_Recipe_cost])</f>
        <v>15.3009</v>
      </c>
    </row>
    <row r="47" spans="1:9" ht="15.5" x14ac:dyDescent="0.35">
      <c r="A47" s="6" t="s">
        <v>624</v>
      </c>
      <c r="B47" s="6" t="s">
        <v>639</v>
      </c>
      <c r="C47" s="15">
        <v>160</v>
      </c>
      <c r="D47">
        <f>VLOOKUP(Recipes[[#This Row],[recipe_id]], Items[[#All],[recipe_id]:[Sold_Quantity]], 6, 0)</f>
        <v>27</v>
      </c>
      <c r="E47">
        <f>Recipes[[#This Row],[quantity]]*Recipes[[#This Row],[Sold_Quantity]]</f>
        <v>4320</v>
      </c>
      <c r="F47">
        <f>VLOOKUP(Recipes[[#This Row],[ing_id]], Ingredients[#All], 6, 0)</f>
        <v>1.1999999999999999E-3</v>
      </c>
      <c r="G47" s="42">
        <f>Recipes[[#This Row],[Total_quantity]]*Recipes[[#This Row],[ing_per_unit_price]]</f>
        <v>5.1839999999999993</v>
      </c>
      <c r="H47">
        <f>SUMIF(Recipes[ing_id], Recipes[[#This Row],[ing_id]], Recipes[Total_quantity])</f>
        <v>49940</v>
      </c>
      <c r="I47">
        <f>SUMIF(Recipes[recipe_id],Recipes[[#This Row],[recipe_id]],Recipes[Total_Recipe_cost])</f>
        <v>15.3009</v>
      </c>
    </row>
    <row r="48" spans="1:9" ht="15.5" x14ac:dyDescent="0.35">
      <c r="A48" s="6" t="s">
        <v>624</v>
      </c>
      <c r="B48" s="6" t="s">
        <v>641</v>
      </c>
      <c r="C48" s="15">
        <v>30</v>
      </c>
      <c r="D48">
        <f>VLOOKUP(Recipes[[#This Row],[recipe_id]], Items[[#All],[recipe_id]:[Sold_Quantity]], 6, 0)</f>
        <v>27</v>
      </c>
      <c r="E48">
        <f>Recipes[[#This Row],[quantity]]*Recipes[[#This Row],[Sold_Quantity]]</f>
        <v>810</v>
      </c>
      <c r="F48">
        <f>VLOOKUP(Recipes[[#This Row],[ing_id]], Ingredients[#All], 6, 0)</f>
        <v>8.490000000000001E-3</v>
      </c>
      <c r="G48" s="42">
        <f>Recipes[[#This Row],[Total_quantity]]*Recipes[[#This Row],[ing_per_unit_price]]</f>
        <v>6.8769000000000009</v>
      </c>
      <c r="H48">
        <f>SUMIF(Recipes[ing_id], Recipes[[#This Row],[ing_id]], Recipes[Total_quantity])</f>
        <v>2120</v>
      </c>
      <c r="I48">
        <f>SUMIF(Recipes[recipe_id],Recipes[[#This Row],[recipe_id]],Recipes[Total_Recipe_cost])</f>
        <v>15.3009</v>
      </c>
    </row>
    <row r="49" spans="1:9" ht="15.5" x14ac:dyDescent="0.35">
      <c r="A49" s="6" t="s">
        <v>625</v>
      </c>
      <c r="B49" s="6" t="s">
        <v>646</v>
      </c>
      <c r="C49" s="15">
        <v>10</v>
      </c>
      <c r="D49">
        <f>VLOOKUP(Recipes[[#This Row],[recipe_id]], Items[[#All],[recipe_id]:[Sold_Quantity]], 6, 0)</f>
        <v>15</v>
      </c>
      <c r="E49">
        <f>Recipes[[#This Row],[quantity]]*Recipes[[#This Row],[Sold_Quantity]]</f>
        <v>150</v>
      </c>
      <c r="F49">
        <f>VLOOKUP(Recipes[[#This Row],[ing_id]], Ingredients[#All], 6, 0)</f>
        <v>1.6E-2</v>
      </c>
      <c r="G49" s="42">
        <f>Recipes[[#This Row],[Total_quantity]]*Recipes[[#This Row],[ing_per_unit_price]]</f>
        <v>2.4</v>
      </c>
      <c r="H49">
        <f>SUMIF(Recipes[ing_id], Recipes[[#This Row],[ing_id]], Recipes[Total_quantity])</f>
        <v>465</v>
      </c>
      <c r="I49">
        <f>SUMIF(Recipes[recipe_id],Recipes[[#This Row],[recipe_id]],Recipes[Total_Recipe_cost])</f>
        <v>2.85</v>
      </c>
    </row>
    <row r="50" spans="1:9" ht="15.5" x14ac:dyDescent="0.35">
      <c r="A50" s="6" t="s">
        <v>625</v>
      </c>
      <c r="B50" s="6" t="s">
        <v>647</v>
      </c>
      <c r="C50" s="15">
        <v>20</v>
      </c>
      <c r="D50">
        <f>VLOOKUP(Recipes[[#This Row],[recipe_id]], Items[[#All],[recipe_id]:[Sold_Quantity]], 6, 0)</f>
        <v>15</v>
      </c>
      <c r="E50">
        <f>Recipes[[#This Row],[quantity]]*Recipes[[#This Row],[Sold_Quantity]]</f>
        <v>300</v>
      </c>
      <c r="F50">
        <f>VLOOKUP(Recipes[[#This Row],[ing_id]], Ingredients[#All], 6, 0)</f>
        <v>1.5E-3</v>
      </c>
      <c r="G50" s="42">
        <f>Recipes[[#This Row],[Total_quantity]]*Recipes[[#This Row],[ing_per_unit_price]]</f>
        <v>0.45</v>
      </c>
      <c r="H50">
        <f>SUMIF(Recipes[ing_id], Recipes[[#This Row],[ing_id]], Recipes[Total_quantity])</f>
        <v>2235</v>
      </c>
      <c r="I50">
        <f>SUMIF(Recipes[recipe_id],Recipes[[#This Row],[recipe_id]],Recipes[Total_Recipe_cost])</f>
        <v>2.85</v>
      </c>
    </row>
    <row r="51" spans="1:9" ht="15.5" x14ac:dyDescent="0.35">
      <c r="A51" s="6" t="s">
        <v>627</v>
      </c>
      <c r="B51" s="6" t="s">
        <v>646</v>
      </c>
      <c r="C51" s="15">
        <v>15</v>
      </c>
      <c r="D51">
        <f>VLOOKUP(Recipes[[#This Row],[recipe_id]], Items[[#All],[recipe_id]:[Sold_Quantity]], 6, 0)</f>
        <v>21</v>
      </c>
      <c r="E51">
        <f>Recipes[[#This Row],[quantity]]*Recipes[[#This Row],[Sold_Quantity]]</f>
        <v>315</v>
      </c>
      <c r="F51">
        <f>VLOOKUP(Recipes[[#This Row],[ing_id]], Ingredients[#All], 6, 0)</f>
        <v>1.6E-2</v>
      </c>
      <c r="G51" s="42">
        <f>Recipes[[#This Row],[Total_quantity]]*Recipes[[#This Row],[ing_per_unit_price]]</f>
        <v>5.04</v>
      </c>
      <c r="H51">
        <f>SUMIF(Recipes[ing_id], Recipes[[#This Row],[ing_id]], Recipes[Total_quantity])</f>
        <v>465</v>
      </c>
      <c r="I51">
        <f>SUMIF(Recipes[recipe_id],Recipes[[#This Row],[recipe_id]],Recipes[Total_Recipe_cost])</f>
        <v>5.8274999999999997</v>
      </c>
    </row>
    <row r="52" spans="1:9" ht="15.5" x14ac:dyDescent="0.35">
      <c r="A52" s="6" t="s">
        <v>627</v>
      </c>
      <c r="B52" s="6" t="s">
        <v>647</v>
      </c>
      <c r="C52" s="15">
        <v>25</v>
      </c>
      <c r="D52">
        <f>VLOOKUP(Recipes[[#This Row],[recipe_id]], Items[[#All],[recipe_id]:[Sold_Quantity]], 6, 0)</f>
        <v>21</v>
      </c>
      <c r="E52">
        <f>Recipes[[#This Row],[quantity]]*Recipes[[#This Row],[Sold_Quantity]]</f>
        <v>525</v>
      </c>
      <c r="F52">
        <f>VLOOKUP(Recipes[[#This Row],[ing_id]], Ingredients[#All], 6, 0)</f>
        <v>1.5E-3</v>
      </c>
      <c r="G52" s="42">
        <f>Recipes[[#This Row],[Total_quantity]]*Recipes[[#This Row],[ing_per_unit_price]]</f>
        <v>0.78749999999999998</v>
      </c>
      <c r="H52">
        <f>SUMIF(Recipes[ing_id], Recipes[[#This Row],[ing_id]], Recipes[Total_quantity])</f>
        <v>2235</v>
      </c>
      <c r="I52">
        <f>SUMIF(Recipes[recipe_id],Recipes[[#This Row],[recipe_id]],Recipes[Total_Recipe_cost])</f>
        <v>5.8274999999999997</v>
      </c>
    </row>
    <row r="53" spans="1:9" ht="15.5" x14ac:dyDescent="0.35">
      <c r="A53" s="6" t="s">
        <v>628</v>
      </c>
      <c r="B53" s="6" t="s">
        <v>649</v>
      </c>
      <c r="C53" s="15">
        <v>1</v>
      </c>
      <c r="D53">
        <f>VLOOKUP(Recipes[[#This Row],[recipe_id]], Items[[#All],[recipe_id]:[Sold_Quantity]], 6, 0)</f>
        <v>19</v>
      </c>
      <c r="E53">
        <f>Recipes[[#This Row],[quantity]]*Recipes[[#This Row],[Sold_Quantity]]</f>
        <v>19</v>
      </c>
      <c r="F53">
        <f>VLOOKUP(Recipes[[#This Row],[ing_id]], Ingredients[#All], 6, 0)</f>
        <v>0.3</v>
      </c>
      <c r="G53" s="42">
        <f>Recipes[[#This Row],[Total_quantity]]*Recipes[[#This Row],[ing_per_unit_price]]</f>
        <v>5.7</v>
      </c>
      <c r="H53">
        <f>SUMIF(Recipes[ing_id], Recipes[[#This Row],[ing_id]], Recipes[Total_quantity])</f>
        <v>40</v>
      </c>
      <c r="I53">
        <f>SUMIF(Recipes[recipe_id],Recipes[[#This Row],[recipe_id]],Recipes[Total_Recipe_cost])</f>
        <v>6.5549999999999997</v>
      </c>
    </row>
    <row r="54" spans="1:9" ht="15.5" x14ac:dyDescent="0.35">
      <c r="A54" s="6" t="s">
        <v>628</v>
      </c>
      <c r="B54" s="6" t="s">
        <v>647</v>
      </c>
      <c r="C54" s="15">
        <v>30</v>
      </c>
      <c r="D54">
        <f>VLOOKUP(Recipes[[#This Row],[recipe_id]], Items[[#All],[recipe_id]:[Sold_Quantity]], 6, 0)</f>
        <v>19</v>
      </c>
      <c r="E54">
        <f>Recipes[[#This Row],[quantity]]*Recipes[[#This Row],[Sold_Quantity]]</f>
        <v>570</v>
      </c>
      <c r="F54">
        <f>VLOOKUP(Recipes[[#This Row],[ing_id]], Ingredients[#All], 6, 0)</f>
        <v>1.5E-3</v>
      </c>
      <c r="G54" s="42">
        <f>Recipes[[#This Row],[Total_quantity]]*Recipes[[#This Row],[ing_per_unit_price]]</f>
        <v>0.85499999999999998</v>
      </c>
      <c r="H54">
        <f>SUMIF(Recipes[ing_id], Recipes[[#This Row],[ing_id]], Recipes[Total_quantity])</f>
        <v>2235</v>
      </c>
      <c r="I54">
        <f>SUMIF(Recipes[recipe_id],Recipes[[#This Row],[recipe_id]],Recipes[Total_Recipe_cost])</f>
        <v>6.5549999999999997</v>
      </c>
    </row>
    <row r="55" spans="1:9" ht="15.5" x14ac:dyDescent="0.35">
      <c r="A55" s="6" t="s">
        <v>630</v>
      </c>
      <c r="B55" s="6" t="s">
        <v>649</v>
      </c>
      <c r="C55" s="15">
        <v>1</v>
      </c>
      <c r="D55">
        <f>VLOOKUP(Recipes[[#This Row],[recipe_id]], Items[[#All],[recipe_id]:[Sold_Quantity]], 6, 0)</f>
        <v>21</v>
      </c>
      <c r="E55">
        <f>Recipes[[#This Row],[quantity]]*Recipes[[#This Row],[Sold_Quantity]]</f>
        <v>21</v>
      </c>
      <c r="F55">
        <f>VLOOKUP(Recipes[[#This Row],[ing_id]], Ingredients[#All], 6, 0)</f>
        <v>0.3</v>
      </c>
      <c r="G55" s="42">
        <f>Recipes[[#This Row],[Total_quantity]]*Recipes[[#This Row],[ing_per_unit_price]]</f>
        <v>6.3</v>
      </c>
      <c r="H55">
        <f>SUMIF(Recipes[ing_id], Recipes[[#This Row],[ing_id]], Recipes[Total_quantity])</f>
        <v>40</v>
      </c>
      <c r="I55">
        <f>SUMIF(Recipes[recipe_id],Recipes[[#This Row],[recipe_id]],Recipes[Total_Recipe_cost])</f>
        <v>7.56</v>
      </c>
    </row>
    <row r="56" spans="1:9" ht="15.5" x14ac:dyDescent="0.35">
      <c r="A56" s="6" t="s">
        <v>630</v>
      </c>
      <c r="B56" s="6" t="s">
        <v>647</v>
      </c>
      <c r="C56" s="15">
        <v>40</v>
      </c>
      <c r="D56">
        <f>VLOOKUP(Recipes[[#This Row],[recipe_id]], Items[[#All],[recipe_id]:[Sold_Quantity]], 6, 0)</f>
        <v>21</v>
      </c>
      <c r="E56">
        <f>Recipes[[#This Row],[quantity]]*Recipes[[#This Row],[Sold_Quantity]]</f>
        <v>840</v>
      </c>
      <c r="F56">
        <f>VLOOKUP(Recipes[[#This Row],[ing_id]], Ingredients[#All], 6, 0)</f>
        <v>1.5E-3</v>
      </c>
      <c r="G56" s="42">
        <f>Recipes[[#This Row],[Total_quantity]]*Recipes[[#This Row],[ing_per_unit_price]]</f>
        <v>1.26</v>
      </c>
      <c r="H56">
        <f>SUMIF(Recipes[ing_id], Recipes[[#This Row],[ing_id]], Recipes[Total_quantity])</f>
        <v>2235</v>
      </c>
      <c r="I56">
        <f>SUMIF(Recipes[recipe_id],Recipes[[#This Row],[recipe_id]],Recipes[Total_Recipe_cost])</f>
        <v>7.56</v>
      </c>
    </row>
    <row r="57" spans="1:9" ht="15.5" x14ac:dyDescent="0.35">
      <c r="A57" s="6" t="s">
        <v>631</v>
      </c>
      <c r="B57" s="6" t="s">
        <v>650</v>
      </c>
      <c r="C57" s="15">
        <v>1</v>
      </c>
      <c r="D57">
        <f>VLOOKUP(Recipes[[#This Row],[recipe_id]], Items[[#All],[recipe_id]:[Sold_Quantity]], 6, 0)</f>
        <v>31</v>
      </c>
      <c r="E57">
        <f>Recipes[[#This Row],[quantity]]*Recipes[[#This Row],[Sold_Quantity]]</f>
        <v>31</v>
      </c>
      <c r="F57">
        <f>VLOOKUP(Recipes[[#This Row],[ing_id]], Ingredients[#All], 6, 0)</f>
        <v>0.33750000000000002</v>
      </c>
      <c r="G57" s="42">
        <f>Recipes[[#This Row],[Total_quantity]]*Recipes[[#This Row],[ing_per_unit_price]]</f>
        <v>10.4625</v>
      </c>
      <c r="H57">
        <f>SUMIF(Recipes[ing_id], Recipes[[#This Row],[ing_id]], Recipes[Total_quantity])</f>
        <v>66</v>
      </c>
      <c r="I57">
        <f>SUMIF(Recipes[recipe_id],Recipes[[#This Row],[recipe_id]],Recipes[Total_Recipe_cost])</f>
        <v>62.325499999999998</v>
      </c>
    </row>
    <row r="58" spans="1:9" ht="15.5" x14ac:dyDescent="0.35">
      <c r="A58" s="6" t="s">
        <v>631</v>
      </c>
      <c r="B58" s="6" t="s">
        <v>651</v>
      </c>
      <c r="C58" s="15">
        <v>50</v>
      </c>
      <c r="D58">
        <f>VLOOKUP(Recipes[[#This Row],[recipe_id]], Items[[#All],[recipe_id]:[Sold_Quantity]], 6, 0)</f>
        <v>31</v>
      </c>
      <c r="E58">
        <f>Recipes[[#This Row],[quantity]]*Recipes[[#This Row],[Sold_Quantity]]</f>
        <v>1550</v>
      </c>
      <c r="F58">
        <f>VLOOKUP(Recipes[[#This Row],[ing_id]], Ingredients[#All], 6, 0)</f>
        <v>2.75E-2</v>
      </c>
      <c r="G58" s="42">
        <f>Recipes[[#This Row],[Total_quantity]]*Recipes[[#This Row],[ing_per_unit_price]]</f>
        <v>42.625</v>
      </c>
      <c r="H58">
        <f>SUMIF(Recipes[ing_id], Recipes[[#This Row],[ing_id]], Recipes[Total_quantity])</f>
        <v>1550</v>
      </c>
      <c r="I58">
        <f>SUMIF(Recipes[recipe_id],Recipes[[#This Row],[recipe_id]],Recipes[Total_Recipe_cost])</f>
        <v>62.325499999999998</v>
      </c>
    </row>
    <row r="59" spans="1:9" ht="15.5" x14ac:dyDescent="0.35">
      <c r="A59" s="6" t="s">
        <v>631</v>
      </c>
      <c r="B59" s="6" t="s">
        <v>652</v>
      </c>
      <c r="C59" s="15">
        <v>20</v>
      </c>
      <c r="D59">
        <f>VLOOKUP(Recipes[[#This Row],[recipe_id]], Items[[#All],[recipe_id]:[Sold_Quantity]], 6, 0)</f>
        <v>31</v>
      </c>
      <c r="E59">
        <f>Recipes[[#This Row],[quantity]]*Recipes[[#This Row],[Sold_Quantity]]</f>
        <v>620</v>
      </c>
      <c r="F59">
        <f>VLOOKUP(Recipes[[#This Row],[ing_id]], Ingredients[#All], 6, 0)</f>
        <v>1.49E-2</v>
      </c>
      <c r="G59" s="42">
        <f>Recipes[[#This Row],[Total_quantity]]*Recipes[[#This Row],[ing_per_unit_price]]</f>
        <v>9.2379999999999995</v>
      </c>
      <c r="H59">
        <f>SUMIF(Recipes[ing_id], Recipes[[#This Row],[ing_id]], Recipes[Total_quantity])</f>
        <v>620</v>
      </c>
      <c r="I59">
        <f>SUMIF(Recipes[recipe_id],Recipes[[#This Row],[recipe_id]],Recipes[Total_Recipe_cost])</f>
        <v>62.325499999999998</v>
      </c>
    </row>
    <row r="60" spans="1:9" ht="15.5" x14ac:dyDescent="0.35">
      <c r="A60" s="6" t="s">
        <v>634</v>
      </c>
      <c r="B60" s="6" t="s">
        <v>650</v>
      </c>
      <c r="C60" s="15">
        <v>1</v>
      </c>
      <c r="D60">
        <f>VLOOKUP(Recipes[[#This Row],[recipe_id]], Items[[#All],[recipe_id]:[Sold_Quantity]], 6, 0)</f>
        <v>35</v>
      </c>
      <c r="E60">
        <f>Recipes[[#This Row],[quantity]]*Recipes[[#This Row],[Sold_Quantity]]</f>
        <v>35</v>
      </c>
      <c r="F60">
        <f>VLOOKUP(Recipes[[#This Row],[ing_id]], Ingredients[#All], 6, 0)</f>
        <v>0.33750000000000002</v>
      </c>
      <c r="G60" s="42">
        <f>Recipes[[#This Row],[Total_quantity]]*Recipes[[#This Row],[ing_per_unit_price]]</f>
        <v>11.8125</v>
      </c>
      <c r="H60">
        <f>SUMIF(Recipes[ing_id], Recipes[[#This Row],[ing_id]], Recipes[Total_quantity])</f>
        <v>66</v>
      </c>
      <c r="I60">
        <f>SUMIF(Recipes[recipe_id],Recipes[[#This Row],[recipe_id]],Recipes[Total_Recipe_cost])</f>
        <v>45.92</v>
      </c>
    </row>
    <row r="61" spans="1:9" ht="15.5" x14ac:dyDescent="0.35">
      <c r="A61" s="6" t="s">
        <v>634</v>
      </c>
      <c r="B61" s="6" t="s">
        <v>648</v>
      </c>
      <c r="C61" s="15">
        <v>50</v>
      </c>
      <c r="D61">
        <f>VLOOKUP(Recipes[[#This Row],[recipe_id]], Items[[#All],[recipe_id]:[Sold_Quantity]], 6, 0)</f>
        <v>35</v>
      </c>
      <c r="E61">
        <f>Recipes[[#This Row],[quantity]]*Recipes[[#This Row],[Sold_Quantity]]</f>
        <v>1750</v>
      </c>
      <c r="F61">
        <f>VLOOKUP(Recipes[[#This Row],[ing_id]], Ingredients[#All], 6, 0)</f>
        <v>1.549E-2</v>
      </c>
      <c r="G61" s="42">
        <f>Recipes[[#This Row],[Total_quantity]]*Recipes[[#This Row],[ing_per_unit_price]]</f>
        <v>27.107500000000002</v>
      </c>
      <c r="H61">
        <f>SUMIF(Recipes[ing_id], Recipes[[#This Row],[ing_id]], Recipes[Total_quantity])</f>
        <v>1750</v>
      </c>
      <c r="I61">
        <f>SUMIF(Recipes[recipe_id],Recipes[[#This Row],[recipe_id]],Recipes[Total_Recipe_cost])</f>
        <v>45.92</v>
      </c>
    </row>
    <row r="62" spans="1:9" ht="15.5" x14ac:dyDescent="0.35">
      <c r="A62" s="20" t="s">
        <v>634</v>
      </c>
      <c r="B62" s="20" t="s">
        <v>653</v>
      </c>
      <c r="C62" s="22">
        <v>20</v>
      </c>
      <c r="D62">
        <f>VLOOKUP(Recipes[[#This Row],[recipe_id]], Items[[#All],[recipe_id]:[Sold_Quantity]], 6, 0)</f>
        <v>35</v>
      </c>
      <c r="E62">
        <f>Recipes[[#This Row],[quantity]]*Recipes[[#This Row],[Sold_Quantity]]</f>
        <v>700</v>
      </c>
      <c r="F62">
        <f>VLOOKUP(Recipes[[#This Row],[ing_id]], Ingredients[#All], 6, 0)</f>
        <v>0.01</v>
      </c>
      <c r="G62" s="42">
        <f>Recipes[[#This Row],[Total_quantity]]*Recipes[[#This Row],[ing_per_unit_price]]</f>
        <v>7</v>
      </c>
      <c r="H62">
        <f>SUMIF(Recipes[ing_id], Recipes[[#This Row],[ing_id]], Recipes[Total_quantity])</f>
        <v>700</v>
      </c>
      <c r="I62">
        <f>SUMIF(Recipes[recipe_id],Recipes[[#This Row],[recipe_id]],Recipes[Total_Recipe_cost])</f>
        <v>45.92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2442-4686-453F-A9A1-13017E0F33DC}">
  <dimension ref="A1:F19"/>
  <sheetViews>
    <sheetView tabSelected="1" workbookViewId="0">
      <selection activeCell="N2" sqref="N2"/>
    </sheetView>
  </sheetViews>
  <sheetFormatPr defaultRowHeight="14.5" x14ac:dyDescent="0.35"/>
  <cols>
    <col min="2" max="2" width="26.1796875" customWidth="1"/>
    <col min="3" max="3" width="13.26953125" customWidth="1"/>
    <col min="4" max="4" width="11.54296875" customWidth="1"/>
    <col min="5" max="5" width="12.81640625" style="1" customWidth="1"/>
    <col min="6" max="6" width="20.54296875" style="60" bestFit="1" customWidth="1"/>
  </cols>
  <sheetData>
    <row r="1" spans="1:6" ht="15.5" x14ac:dyDescent="0.35">
      <c r="A1" s="16" t="s">
        <v>637</v>
      </c>
      <c r="B1" s="17" t="s">
        <v>654</v>
      </c>
      <c r="C1" s="17" t="s">
        <v>655</v>
      </c>
      <c r="D1" s="17" t="s">
        <v>656</v>
      </c>
      <c r="E1" s="24" t="s">
        <v>657</v>
      </c>
      <c r="F1" s="58" t="s">
        <v>752</v>
      </c>
    </row>
    <row r="2" spans="1:6" ht="15.5" x14ac:dyDescent="0.35">
      <c r="A2" s="14" t="s">
        <v>638</v>
      </c>
      <c r="B2" s="6" t="s">
        <v>658</v>
      </c>
      <c r="C2" s="6">
        <v>1000</v>
      </c>
      <c r="D2" s="6" t="s">
        <v>659</v>
      </c>
      <c r="E2" s="44">
        <v>12</v>
      </c>
      <c r="F2" s="59">
        <f>Ingredients[[#This Row],[ing_price]]/Ingredients[[#This Row],[ing_weight]]</f>
        <v>1.2E-2</v>
      </c>
    </row>
    <row r="3" spans="1:6" ht="15.5" x14ac:dyDescent="0.35">
      <c r="A3" s="14" t="s">
        <v>639</v>
      </c>
      <c r="B3" s="6" t="s">
        <v>660</v>
      </c>
      <c r="C3" s="6">
        <v>1000</v>
      </c>
      <c r="D3" s="6" t="s">
        <v>661</v>
      </c>
      <c r="E3" s="44">
        <v>1.2</v>
      </c>
      <c r="F3" s="59">
        <f>Ingredients[[#This Row],[ing_price]]/Ingredients[[#This Row],[ing_weight]]</f>
        <v>1.1999999999999999E-3</v>
      </c>
    </row>
    <row r="4" spans="1:6" ht="15.5" x14ac:dyDescent="0.35">
      <c r="A4" s="14" t="s">
        <v>652</v>
      </c>
      <c r="B4" s="6" t="s">
        <v>662</v>
      </c>
      <c r="C4" s="6">
        <v>500</v>
      </c>
      <c r="D4" s="6" t="s">
        <v>659</v>
      </c>
      <c r="E4" s="44">
        <v>7.45</v>
      </c>
      <c r="F4" s="59">
        <f>Ingredients[[#This Row],[ing_price]]/Ingredients[[#This Row],[ing_weight]]</f>
        <v>1.49E-2</v>
      </c>
    </row>
    <row r="5" spans="1:6" ht="15.5" x14ac:dyDescent="0.35">
      <c r="A5" s="14" t="s">
        <v>653</v>
      </c>
      <c r="B5" s="6" t="s">
        <v>663</v>
      </c>
      <c r="C5" s="6">
        <v>500</v>
      </c>
      <c r="D5" s="6" t="s">
        <v>659</v>
      </c>
      <c r="E5" s="44">
        <v>5</v>
      </c>
      <c r="F5" s="59">
        <f>Ingredients[[#This Row],[ing_price]]/Ingredients[[#This Row],[ing_weight]]</f>
        <v>0.01</v>
      </c>
    </row>
    <row r="6" spans="1:6" ht="15.5" x14ac:dyDescent="0.35">
      <c r="A6" s="14" t="s">
        <v>645</v>
      </c>
      <c r="B6" s="6" t="s">
        <v>664</v>
      </c>
      <c r="C6" s="6">
        <v>300</v>
      </c>
      <c r="D6" s="6" t="s">
        <v>661</v>
      </c>
      <c r="E6" s="44">
        <v>1.35</v>
      </c>
      <c r="F6" s="59">
        <f>Ingredients[[#This Row],[ing_price]]/Ingredients[[#This Row],[ing_weight]]</f>
        <v>4.5000000000000005E-3</v>
      </c>
    </row>
    <row r="7" spans="1:6" ht="15.5" x14ac:dyDescent="0.35">
      <c r="A7" s="14" t="s">
        <v>665</v>
      </c>
      <c r="B7" s="6" t="s">
        <v>666</v>
      </c>
      <c r="C7" s="6">
        <v>1000</v>
      </c>
      <c r="D7" s="6" t="s">
        <v>661</v>
      </c>
      <c r="E7" s="44">
        <v>14.52</v>
      </c>
      <c r="F7" s="59">
        <f>Ingredients[[#This Row],[ing_price]]/Ingredients[[#This Row],[ing_weight]]</f>
        <v>1.452E-2</v>
      </c>
    </row>
    <row r="8" spans="1:6" ht="15" customHeight="1" x14ac:dyDescent="0.35">
      <c r="A8" s="14" t="s">
        <v>641</v>
      </c>
      <c r="B8" s="6" t="s">
        <v>667</v>
      </c>
      <c r="C8" s="6">
        <v>1000</v>
      </c>
      <c r="D8" s="6" t="s">
        <v>661</v>
      </c>
      <c r="E8" s="44">
        <v>8.49</v>
      </c>
      <c r="F8" s="59">
        <f>Ingredients[[#This Row],[ing_price]]/Ingredients[[#This Row],[ing_weight]]</f>
        <v>8.490000000000001E-3</v>
      </c>
    </row>
    <row r="9" spans="1:6" ht="15" customHeight="1" x14ac:dyDescent="0.35">
      <c r="A9" s="14" t="s">
        <v>642</v>
      </c>
      <c r="B9" s="6" t="s">
        <v>668</v>
      </c>
      <c r="C9" s="6">
        <v>1000</v>
      </c>
      <c r="D9" s="6" t="s">
        <v>661</v>
      </c>
      <c r="E9" s="45">
        <v>8.49</v>
      </c>
      <c r="F9" s="59">
        <f>Ingredients[[#This Row],[ing_price]]/Ingredients[[#This Row],[ing_weight]]</f>
        <v>8.490000000000001E-3</v>
      </c>
    </row>
    <row r="10" spans="1:6" ht="15.5" x14ac:dyDescent="0.35">
      <c r="A10" s="14" t="s">
        <v>640</v>
      </c>
      <c r="B10" s="6" t="s">
        <v>669</v>
      </c>
      <c r="C10" s="6">
        <v>1000</v>
      </c>
      <c r="D10" s="6" t="s">
        <v>661</v>
      </c>
      <c r="E10" s="45">
        <v>8.49</v>
      </c>
      <c r="F10" s="59">
        <f>Ingredients[[#This Row],[ing_price]]/Ingredients[[#This Row],[ing_weight]]</f>
        <v>8.490000000000001E-3</v>
      </c>
    </row>
    <row r="11" spans="1:6" ht="15.5" x14ac:dyDescent="0.35">
      <c r="A11" s="14" t="s">
        <v>647</v>
      </c>
      <c r="B11" s="6" t="s">
        <v>670</v>
      </c>
      <c r="C11" s="6">
        <v>1000</v>
      </c>
      <c r="D11" s="6" t="s">
        <v>659</v>
      </c>
      <c r="E11" s="44">
        <v>1.5</v>
      </c>
      <c r="F11" s="59">
        <f>Ingredients[[#This Row],[ing_price]]/Ingredients[[#This Row],[ing_weight]]</f>
        <v>1.5E-3</v>
      </c>
    </row>
    <row r="12" spans="1:6" ht="15.5" x14ac:dyDescent="0.35">
      <c r="A12" s="14" t="s">
        <v>650</v>
      </c>
      <c r="B12" s="6" t="s">
        <v>671</v>
      </c>
      <c r="C12" s="6">
        <v>4</v>
      </c>
      <c r="D12" s="6" t="s">
        <v>672</v>
      </c>
      <c r="E12" s="44">
        <v>1.35</v>
      </c>
      <c r="F12" s="59">
        <f>Ingredients[[#This Row],[ing_price]]/Ingredients[[#This Row],[ing_weight]]</f>
        <v>0.33750000000000002</v>
      </c>
    </row>
    <row r="13" spans="1:6" ht="15.5" x14ac:dyDescent="0.35">
      <c r="A13" s="14" t="s">
        <v>643</v>
      </c>
      <c r="B13" s="6" t="s">
        <v>673</v>
      </c>
      <c r="C13" s="6">
        <v>1000</v>
      </c>
      <c r="D13" s="6" t="s">
        <v>659</v>
      </c>
      <c r="E13" s="44">
        <v>22</v>
      </c>
      <c r="F13" s="59">
        <f>Ingredients[[#This Row],[ing_price]]/Ingredients[[#This Row],[ing_weight]]</f>
        <v>2.1999999999999999E-2</v>
      </c>
    </row>
    <row r="14" spans="1:6" ht="15.5" x14ac:dyDescent="0.35">
      <c r="A14" s="14" t="s">
        <v>644</v>
      </c>
      <c r="B14" s="6" t="s">
        <v>674</v>
      </c>
      <c r="C14" s="6">
        <v>1000</v>
      </c>
      <c r="D14" s="6" t="s">
        <v>659</v>
      </c>
      <c r="E14" s="44">
        <v>10.5</v>
      </c>
      <c r="F14" s="59">
        <f>Ingredients[[#This Row],[ing_price]]/Ingredients[[#This Row],[ing_weight]]</f>
        <v>1.0500000000000001E-2</v>
      </c>
    </row>
    <row r="15" spans="1:6" ht="15.5" x14ac:dyDescent="0.35">
      <c r="A15" s="14" t="s">
        <v>649</v>
      </c>
      <c r="B15" s="6" t="s">
        <v>675</v>
      </c>
      <c r="C15" s="6">
        <v>5</v>
      </c>
      <c r="D15" s="6" t="s">
        <v>672</v>
      </c>
      <c r="E15" s="44">
        <v>1.5</v>
      </c>
      <c r="F15" s="59">
        <f>Ingredients[[#This Row],[ing_price]]/Ingredients[[#This Row],[ing_weight]]</f>
        <v>0.3</v>
      </c>
    </row>
    <row r="16" spans="1:6" ht="15.5" x14ac:dyDescent="0.35">
      <c r="A16" s="14" t="s">
        <v>651</v>
      </c>
      <c r="B16" s="6" t="s">
        <v>676</v>
      </c>
      <c r="C16" s="6">
        <v>1000</v>
      </c>
      <c r="D16" s="6" t="s">
        <v>659</v>
      </c>
      <c r="E16" s="44">
        <v>27.5</v>
      </c>
      <c r="F16" s="59">
        <f>Ingredients[[#This Row],[ing_price]]/Ingredients[[#This Row],[ing_weight]]</f>
        <v>2.75E-2</v>
      </c>
    </row>
    <row r="17" spans="1:6" ht="15.5" x14ac:dyDescent="0.35">
      <c r="A17" s="14" t="s">
        <v>648</v>
      </c>
      <c r="B17" s="6" t="s">
        <v>677</v>
      </c>
      <c r="C17" s="6">
        <v>1000</v>
      </c>
      <c r="D17" s="6" t="s">
        <v>659</v>
      </c>
      <c r="E17" s="44">
        <v>15.49</v>
      </c>
      <c r="F17" s="59">
        <f>Ingredients[[#This Row],[ing_price]]/Ingredients[[#This Row],[ing_weight]]</f>
        <v>1.549E-2</v>
      </c>
    </row>
    <row r="18" spans="1:6" ht="15.5" x14ac:dyDescent="0.35">
      <c r="A18" s="14" t="s">
        <v>646</v>
      </c>
      <c r="B18" s="6" t="s">
        <v>678</v>
      </c>
      <c r="C18" s="6">
        <v>1000</v>
      </c>
      <c r="D18" s="6" t="s">
        <v>659</v>
      </c>
      <c r="E18" s="44">
        <v>16</v>
      </c>
      <c r="F18" s="59">
        <f>Ingredients[[#This Row],[ing_price]]/Ingredients[[#This Row],[ing_weight]]</f>
        <v>1.6E-2</v>
      </c>
    </row>
    <row r="19" spans="1:6" ht="15.5" x14ac:dyDescent="0.35">
      <c r="A19" s="23" t="s">
        <v>679</v>
      </c>
      <c r="B19" s="25" t="s">
        <v>680</v>
      </c>
      <c r="C19" s="25">
        <v>60</v>
      </c>
      <c r="D19" s="25" t="s">
        <v>661</v>
      </c>
      <c r="E19" s="46">
        <v>9.99</v>
      </c>
      <c r="F19" s="59">
        <f>Ingredients[[#This Row],[ing_price]]/Ingredients[[#This Row],[ing_weight]]</f>
        <v>0.16650000000000001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B017-23C4-4B3D-8BD7-3C64D048F049}">
  <dimension ref="A1:I19"/>
  <sheetViews>
    <sheetView workbookViewId="0">
      <selection activeCell="F7" sqref="F7"/>
    </sheetView>
  </sheetViews>
  <sheetFormatPr defaultRowHeight="14.5" x14ac:dyDescent="0.35"/>
  <cols>
    <col min="3" max="3" width="10.81640625" customWidth="1"/>
    <col min="4" max="4" width="23.7265625" bestFit="1" customWidth="1"/>
    <col min="5" max="5" width="17.453125" style="42" bestFit="1" customWidth="1"/>
    <col min="6" max="6" width="15.7265625" style="62" bestFit="1" customWidth="1"/>
    <col min="7" max="7" width="16.1796875" bestFit="1" customWidth="1"/>
    <col min="8" max="8" width="8.7265625" style="34"/>
    <col min="9" max="9" width="11" bestFit="1" customWidth="1"/>
  </cols>
  <sheetData>
    <row r="1" spans="1:9" ht="15.5" x14ac:dyDescent="0.35">
      <c r="A1" s="16" t="s">
        <v>681</v>
      </c>
      <c r="B1" s="17" t="s">
        <v>637</v>
      </c>
      <c r="C1" s="18" t="s">
        <v>2</v>
      </c>
      <c r="D1" s="41" t="s">
        <v>752</v>
      </c>
      <c r="E1" s="41" t="s">
        <v>759</v>
      </c>
      <c r="F1" s="61" t="s">
        <v>761</v>
      </c>
      <c r="G1" s="17" t="s">
        <v>762</v>
      </c>
      <c r="H1" s="33" t="s">
        <v>763</v>
      </c>
      <c r="I1" s="17" t="s">
        <v>764</v>
      </c>
    </row>
    <row r="2" spans="1:9" ht="15.5" x14ac:dyDescent="0.35">
      <c r="A2" s="14" t="s">
        <v>682</v>
      </c>
      <c r="B2" s="6" t="s">
        <v>638</v>
      </c>
      <c r="C2" s="15">
        <v>4</v>
      </c>
      <c r="D2">
        <f>VLOOKUP(Inventory[[#This Row],[ing_id]], Ingredients[], 6, 0)</f>
        <v>1.2E-2</v>
      </c>
      <c r="E2" s="42">
        <f>Inventory[[#This Row],[quantity]]*Inventory[[#This Row],[ing_per_unit_price]]</f>
        <v>4.8000000000000001E-2</v>
      </c>
      <c r="F2" s="62">
        <f>IFERROR(VLOOKUP(Inventory[[#This Row],[ing_id]], Recipes[[#All],[ing_id]:[Column1]], 7, FALSE), 0)</f>
        <v>2834</v>
      </c>
      <c r="G2" s="62">
        <f>Inventory[[#This Row],[quantity]]+Inventory[[#This Row],[sold_quantity]]</f>
        <v>2838</v>
      </c>
      <c r="H2" s="34">
        <f>Inventory[[#This Row],[quantity]]/Inventory[[#This Row],[total_quantity]]*100</f>
        <v>0.14094432699083861</v>
      </c>
      <c r="I2" s="62">
        <f xml:space="preserve"> (1 - (Inventory[[#This Row],[quantity]]/Inventory[[#This Row],[total_quantity]])) * 100</f>
        <v>99.859055673009152</v>
      </c>
    </row>
    <row r="3" spans="1:9" ht="15.5" x14ac:dyDescent="0.35">
      <c r="A3" s="14" t="s">
        <v>683</v>
      </c>
      <c r="B3" s="6" t="s">
        <v>639</v>
      </c>
      <c r="C3" s="15">
        <v>55</v>
      </c>
      <c r="D3">
        <f>VLOOKUP(Inventory[[#This Row],[ing_id]], Ingredients[], 6, 0)</f>
        <v>1.1999999999999999E-3</v>
      </c>
      <c r="E3" s="42">
        <f>Inventory[[#This Row],[quantity]]*Inventory[[#This Row],[ing_per_unit_price]]</f>
        <v>6.5999999999999989E-2</v>
      </c>
      <c r="F3" s="62">
        <f>IFERROR(VLOOKUP(Inventory[[#This Row],[ing_id]], Recipes[[#All],[ing_id]:[Column1]], 7, FALSE), 0)</f>
        <v>49940</v>
      </c>
      <c r="G3" s="62">
        <f>Inventory[[#This Row],[quantity]]+Inventory[[#This Row],[sold_quantity]]</f>
        <v>49995</v>
      </c>
      <c r="H3" s="34">
        <f>Inventory[[#This Row],[quantity]]/Inventory[[#This Row],[total_quantity]]*100</f>
        <v>0.11001100110011</v>
      </c>
      <c r="I3" s="62">
        <f xml:space="preserve"> (1 - (Inventory[[#This Row],[quantity]]/Inventory[[#This Row],[total_quantity]])) * 100</f>
        <v>99.889988998899895</v>
      </c>
    </row>
    <row r="4" spans="1:9" ht="15.5" x14ac:dyDescent="0.35">
      <c r="A4" s="14" t="s">
        <v>684</v>
      </c>
      <c r="B4" s="6" t="s">
        <v>652</v>
      </c>
      <c r="C4" s="15">
        <v>1</v>
      </c>
      <c r="D4">
        <f>VLOOKUP(Inventory[[#This Row],[ing_id]], Ingredients[], 6, 0)</f>
        <v>1.49E-2</v>
      </c>
      <c r="E4" s="42">
        <f>Inventory[[#This Row],[quantity]]*Inventory[[#This Row],[ing_per_unit_price]]</f>
        <v>1.49E-2</v>
      </c>
      <c r="F4" s="62">
        <f>IFERROR(VLOOKUP(Inventory[[#This Row],[ing_id]], Recipes[[#All],[ing_id]:[Column1]], 7, FALSE), 0)</f>
        <v>620</v>
      </c>
      <c r="G4" s="62">
        <f>Inventory[[#This Row],[quantity]]+Inventory[[#This Row],[sold_quantity]]</f>
        <v>621</v>
      </c>
      <c r="H4" s="34">
        <f>Inventory[[#This Row],[quantity]]/Inventory[[#This Row],[total_quantity]]*100</f>
        <v>0.1610305958132045</v>
      </c>
      <c r="I4" s="62">
        <f xml:space="preserve"> (1 - (Inventory[[#This Row],[quantity]]/Inventory[[#This Row],[total_quantity]])) * 100</f>
        <v>99.838969404186798</v>
      </c>
    </row>
    <row r="5" spans="1:9" ht="15.5" x14ac:dyDescent="0.35">
      <c r="A5" s="14" t="s">
        <v>685</v>
      </c>
      <c r="B5" s="6" t="s">
        <v>653</v>
      </c>
      <c r="C5" s="15">
        <v>4</v>
      </c>
      <c r="D5">
        <f>VLOOKUP(Inventory[[#This Row],[ing_id]], Ingredients[], 6, 0)</f>
        <v>0.01</v>
      </c>
      <c r="E5" s="42">
        <f>Inventory[[#This Row],[quantity]]*Inventory[[#This Row],[ing_per_unit_price]]</f>
        <v>0.04</v>
      </c>
      <c r="F5" s="62">
        <f>IFERROR(VLOOKUP(Inventory[[#This Row],[ing_id]], Recipes[[#All],[ing_id]:[Column1]], 7, FALSE), 0)</f>
        <v>700</v>
      </c>
      <c r="G5" s="62">
        <f>Inventory[[#This Row],[quantity]]+Inventory[[#This Row],[sold_quantity]]</f>
        <v>704</v>
      </c>
      <c r="H5" s="34">
        <f>Inventory[[#This Row],[quantity]]/Inventory[[#This Row],[total_quantity]]*100</f>
        <v>0.56818181818181823</v>
      </c>
      <c r="I5" s="62">
        <f xml:space="preserve"> (1 - (Inventory[[#This Row],[quantity]]/Inventory[[#This Row],[total_quantity]])) * 100</f>
        <v>99.431818181818173</v>
      </c>
    </row>
    <row r="6" spans="1:9" ht="15.5" x14ac:dyDescent="0.35">
      <c r="A6" s="14" t="s">
        <v>686</v>
      </c>
      <c r="B6" s="6" t="s">
        <v>645</v>
      </c>
      <c r="C6" s="15">
        <v>7</v>
      </c>
      <c r="D6">
        <f>VLOOKUP(Inventory[[#This Row],[ing_id]], Ingredients[], 6, 0)</f>
        <v>4.5000000000000005E-3</v>
      </c>
      <c r="E6" s="42">
        <f>Inventory[[#This Row],[quantity]]*Inventory[[#This Row],[ing_per_unit_price]]</f>
        <v>3.15E-2</v>
      </c>
      <c r="F6" s="62">
        <f>IFERROR(VLOOKUP(Inventory[[#This Row],[ing_id]], Recipes[[#All],[ing_id]:[Column1]], 7, FALSE), 0)</f>
        <v>1270</v>
      </c>
      <c r="G6" s="62">
        <f>Inventory[[#This Row],[quantity]]+Inventory[[#This Row],[sold_quantity]]</f>
        <v>1277</v>
      </c>
      <c r="H6" s="34">
        <f>Inventory[[#This Row],[quantity]]/Inventory[[#This Row],[total_quantity]]*100</f>
        <v>0.54815974941268597</v>
      </c>
      <c r="I6" s="62">
        <f xml:space="preserve"> (1 - (Inventory[[#This Row],[quantity]]/Inventory[[#This Row],[total_quantity]])) * 100</f>
        <v>99.45184025058731</v>
      </c>
    </row>
    <row r="7" spans="1:9" ht="15.5" x14ac:dyDescent="0.35">
      <c r="A7" s="14" t="s">
        <v>687</v>
      </c>
      <c r="B7" s="6" t="s">
        <v>665</v>
      </c>
      <c r="C7" s="15">
        <v>3</v>
      </c>
      <c r="D7">
        <f>VLOOKUP(Inventory[[#This Row],[ing_id]], Ingredients[], 6, 0)</f>
        <v>1.452E-2</v>
      </c>
      <c r="E7" s="42">
        <f>Inventory[[#This Row],[quantity]]*Inventory[[#This Row],[ing_per_unit_price]]</f>
        <v>4.3560000000000001E-2</v>
      </c>
      <c r="F7" s="62">
        <f>IFERROR(VLOOKUP(Inventory[[#This Row],[ing_id]], Recipes[[#All],[ing_id]:[Column1]], 7, FALSE), 0)</f>
        <v>0</v>
      </c>
      <c r="G7" s="62">
        <f>Inventory[[#This Row],[quantity]]+Inventory[[#This Row],[sold_quantity]]</f>
        <v>3</v>
      </c>
      <c r="H7" s="34">
        <f>Inventory[[#This Row],[quantity]]/Inventory[[#This Row],[total_quantity]]*100</f>
        <v>100</v>
      </c>
      <c r="I7" s="62">
        <f xml:space="preserve"> (1 - (Inventory[[#This Row],[quantity]]/Inventory[[#This Row],[total_quantity]])) * 100</f>
        <v>0</v>
      </c>
    </row>
    <row r="8" spans="1:9" ht="15.5" x14ac:dyDescent="0.35">
      <c r="A8" s="14" t="s">
        <v>688</v>
      </c>
      <c r="B8" s="6" t="s">
        <v>641</v>
      </c>
      <c r="C8" s="15">
        <v>3</v>
      </c>
      <c r="D8">
        <f>VLOOKUP(Inventory[[#This Row],[ing_id]], Ingredients[], 6, 0)</f>
        <v>8.490000000000001E-3</v>
      </c>
      <c r="E8" s="42">
        <f>Inventory[[#This Row],[quantity]]*Inventory[[#This Row],[ing_per_unit_price]]</f>
        <v>2.5470000000000003E-2</v>
      </c>
      <c r="F8" s="62">
        <f>IFERROR(VLOOKUP(Inventory[[#This Row],[ing_id]], Recipes[[#All],[ing_id]:[Column1]], 7, FALSE), 0)</f>
        <v>2120</v>
      </c>
      <c r="G8" s="62">
        <f>Inventory[[#This Row],[quantity]]+Inventory[[#This Row],[sold_quantity]]</f>
        <v>2123</v>
      </c>
      <c r="H8" s="34">
        <f>Inventory[[#This Row],[quantity]]/Inventory[[#This Row],[total_quantity]]*100</f>
        <v>0.1413094677343382</v>
      </c>
      <c r="I8" s="62">
        <f xml:space="preserve"> (1 - (Inventory[[#This Row],[quantity]]/Inventory[[#This Row],[total_quantity]])) * 100</f>
        <v>99.858690532265655</v>
      </c>
    </row>
    <row r="9" spans="1:9" ht="15.5" x14ac:dyDescent="0.35">
      <c r="A9" s="14" t="s">
        <v>689</v>
      </c>
      <c r="B9" s="6" t="s">
        <v>642</v>
      </c>
      <c r="C9" s="15">
        <v>4</v>
      </c>
      <c r="D9">
        <f>VLOOKUP(Inventory[[#This Row],[ing_id]], Ingredients[], 6, 0)</f>
        <v>8.490000000000001E-3</v>
      </c>
      <c r="E9" s="42">
        <f>Inventory[[#This Row],[quantity]]*Inventory[[#This Row],[ing_per_unit_price]]</f>
        <v>3.3960000000000004E-2</v>
      </c>
      <c r="F9" s="62">
        <f>IFERROR(VLOOKUP(Inventory[[#This Row],[ing_id]], Recipes[[#All],[ing_id]:[Column1]], 7, FALSE), 0)</f>
        <v>1060</v>
      </c>
      <c r="G9" s="62">
        <f>Inventory[[#This Row],[quantity]]+Inventory[[#This Row],[sold_quantity]]</f>
        <v>1064</v>
      </c>
      <c r="H9" s="34">
        <f>Inventory[[#This Row],[quantity]]/Inventory[[#This Row],[total_quantity]]*100</f>
        <v>0.37593984962406013</v>
      </c>
      <c r="I9" s="62">
        <f xml:space="preserve"> (1 - (Inventory[[#This Row],[quantity]]/Inventory[[#This Row],[total_quantity]])) * 100</f>
        <v>99.624060150375939</v>
      </c>
    </row>
    <row r="10" spans="1:9" ht="15.5" x14ac:dyDescent="0.35">
      <c r="A10" s="14" t="s">
        <v>690</v>
      </c>
      <c r="B10" s="6" t="s">
        <v>640</v>
      </c>
      <c r="C10" s="15">
        <v>1</v>
      </c>
      <c r="D10">
        <f>VLOOKUP(Inventory[[#This Row],[ing_id]], Ingredients[], 6, 0)</f>
        <v>8.490000000000001E-3</v>
      </c>
      <c r="E10" s="42">
        <f>Inventory[[#This Row],[quantity]]*Inventory[[#This Row],[ing_per_unit_price]]</f>
        <v>8.490000000000001E-3</v>
      </c>
      <c r="F10" s="62">
        <f>IFERROR(VLOOKUP(Inventory[[#This Row],[ing_id]], Recipes[[#All],[ing_id]:[Column1]], 7, FALSE), 0)</f>
        <v>910</v>
      </c>
      <c r="G10" s="62">
        <f>Inventory[[#This Row],[quantity]]+Inventory[[#This Row],[sold_quantity]]</f>
        <v>911</v>
      </c>
      <c r="H10" s="34">
        <f>Inventory[[#This Row],[quantity]]/Inventory[[#This Row],[total_quantity]]*100</f>
        <v>0.10976948408342481</v>
      </c>
      <c r="I10" s="62">
        <f xml:space="preserve"> (1 - (Inventory[[#This Row],[quantity]]/Inventory[[#This Row],[total_quantity]])) * 100</f>
        <v>99.890230515916585</v>
      </c>
    </row>
    <row r="11" spans="1:9" ht="15.5" x14ac:dyDescent="0.35">
      <c r="A11" s="14" t="s">
        <v>691</v>
      </c>
      <c r="B11" s="6" t="s">
        <v>647</v>
      </c>
      <c r="C11" s="15">
        <v>4</v>
      </c>
      <c r="D11">
        <f>VLOOKUP(Inventory[[#This Row],[ing_id]], Ingredients[], 6, 0)</f>
        <v>1.5E-3</v>
      </c>
      <c r="E11" s="42">
        <f>Inventory[[#This Row],[quantity]]*Inventory[[#This Row],[ing_per_unit_price]]</f>
        <v>6.0000000000000001E-3</v>
      </c>
      <c r="F11" s="62">
        <f>IFERROR(VLOOKUP(Inventory[[#This Row],[ing_id]], Recipes[[#All],[ing_id]:[Column1]], 7, FALSE), 0)</f>
        <v>2235</v>
      </c>
      <c r="G11" s="62">
        <f>Inventory[[#This Row],[quantity]]+Inventory[[#This Row],[sold_quantity]]</f>
        <v>2239</v>
      </c>
      <c r="H11" s="34">
        <f>Inventory[[#This Row],[quantity]]/Inventory[[#This Row],[total_quantity]]*100</f>
        <v>0.1786511835640911</v>
      </c>
      <c r="I11" s="62">
        <f xml:space="preserve"> (1 - (Inventory[[#This Row],[quantity]]/Inventory[[#This Row],[total_quantity]])) * 100</f>
        <v>99.821348816435901</v>
      </c>
    </row>
    <row r="12" spans="1:9" ht="15.5" x14ac:dyDescent="0.35">
      <c r="A12" s="14" t="s">
        <v>692</v>
      </c>
      <c r="B12" s="6" t="s">
        <v>650</v>
      </c>
      <c r="C12" s="15">
        <v>20</v>
      </c>
      <c r="D12">
        <f>VLOOKUP(Inventory[[#This Row],[ing_id]], Ingredients[], 6, 0)</f>
        <v>0.33750000000000002</v>
      </c>
      <c r="E12" s="42">
        <f>Inventory[[#This Row],[quantity]]*Inventory[[#This Row],[ing_per_unit_price]]</f>
        <v>6.75</v>
      </c>
      <c r="F12" s="62">
        <f>IFERROR(VLOOKUP(Inventory[[#This Row],[ing_id]], Recipes[[#All],[ing_id]:[Column1]], 7, FALSE), 0)</f>
        <v>66</v>
      </c>
      <c r="G12" s="62">
        <f>Inventory[[#This Row],[quantity]]+Inventory[[#This Row],[sold_quantity]]</f>
        <v>86</v>
      </c>
      <c r="H12" s="34">
        <f>Inventory[[#This Row],[quantity]]/Inventory[[#This Row],[total_quantity]]*100</f>
        <v>23.255813953488371</v>
      </c>
      <c r="I12" s="62">
        <f xml:space="preserve"> (1 - (Inventory[[#This Row],[quantity]]/Inventory[[#This Row],[total_quantity]])) * 100</f>
        <v>76.744186046511629</v>
      </c>
    </row>
    <row r="13" spans="1:9" ht="15.5" x14ac:dyDescent="0.35">
      <c r="A13" s="14" t="s">
        <v>693</v>
      </c>
      <c r="B13" s="6" t="s">
        <v>643</v>
      </c>
      <c r="C13" s="15">
        <v>5</v>
      </c>
      <c r="D13">
        <f>VLOOKUP(Inventory[[#This Row],[ing_id]], Ingredients[], 6, 0)</f>
        <v>2.1999999999999999E-2</v>
      </c>
      <c r="E13" s="42">
        <f>Inventory[[#This Row],[quantity]]*Inventory[[#This Row],[ing_per_unit_price]]</f>
        <v>0.10999999999999999</v>
      </c>
      <c r="F13" s="62">
        <f>IFERROR(VLOOKUP(Inventory[[#This Row],[ing_id]], Recipes[[#All],[ing_id]:[Column1]], 7, FALSE), 0)</f>
        <v>1095</v>
      </c>
      <c r="G13" s="62">
        <f>Inventory[[#This Row],[quantity]]+Inventory[[#This Row],[sold_quantity]]</f>
        <v>1100</v>
      </c>
      <c r="H13" s="34">
        <f>Inventory[[#This Row],[quantity]]/Inventory[[#This Row],[total_quantity]]*100</f>
        <v>0.45454545454545453</v>
      </c>
      <c r="I13" s="62">
        <f xml:space="preserve"> (1 - (Inventory[[#This Row],[quantity]]/Inventory[[#This Row],[total_quantity]])) * 100</f>
        <v>99.545454545454547</v>
      </c>
    </row>
    <row r="14" spans="1:9" ht="15.5" x14ac:dyDescent="0.35">
      <c r="A14" s="14" t="s">
        <v>694</v>
      </c>
      <c r="B14" s="6" t="s">
        <v>644</v>
      </c>
      <c r="C14" s="15">
        <v>2</v>
      </c>
      <c r="D14">
        <f>VLOOKUP(Inventory[[#This Row],[ing_id]], Ingredients[], 6, 0)</f>
        <v>1.0500000000000001E-2</v>
      </c>
      <c r="E14" s="42">
        <f>Inventory[[#This Row],[quantity]]*Inventory[[#This Row],[ing_per_unit_price]]</f>
        <v>2.1000000000000001E-2</v>
      </c>
      <c r="F14" s="62">
        <f>IFERROR(VLOOKUP(Inventory[[#This Row],[ing_id]], Recipes[[#All],[ing_id]:[Column1]], 7, FALSE), 0)</f>
        <v>920</v>
      </c>
      <c r="G14" s="62">
        <f>Inventory[[#This Row],[quantity]]+Inventory[[#This Row],[sold_quantity]]</f>
        <v>922</v>
      </c>
      <c r="H14" s="34">
        <f>Inventory[[#This Row],[quantity]]/Inventory[[#This Row],[total_quantity]]*100</f>
        <v>0.21691973969631237</v>
      </c>
      <c r="I14" s="62">
        <f xml:space="preserve"> (1 - (Inventory[[#This Row],[quantity]]/Inventory[[#This Row],[total_quantity]])) * 100</f>
        <v>99.783080260303691</v>
      </c>
    </row>
    <row r="15" spans="1:9" ht="15.5" x14ac:dyDescent="0.35">
      <c r="A15" s="14" t="s">
        <v>695</v>
      </c>
      <c r="B15" s="6" t="s">
        <v>649</v>
      </c>
      <c r="C15" s="15">
        <v>10</v>
      </c>
      <c r="D15">
        <f>VLOOKUP(Inventory[[#This Row],[ing_id]], Ingredients[], 6, 0)</f>
        <v>0.3</v>
      </c>
      <c r="E15" s="42">
        <f>Inventory[[#This Row],[quantity]]*Inventory[[#This Row],[ing_per_unit_price]]</f>
        <v>3</v>
      </c>
      <c r="F15" s="62">
        <f>IFERROR(VLOOKUP(Inventory[[#This Row],[ing_id]], Recipes[[#All],[ing_id]:[Column1]], 7, FALSE), 0)</f>
        <v>40</v>
      </c>
      <c r="G15" s="62">
        <f>Inventory[[#This Row],[quantity]]+Inventory[[#This Row],[sold_quantity]]</f>
        <v>50</v>
      </c>
      <c r="H15" s="34">
        <f>Inventory[[#This Row],[quantity]]/Inventory[[#This Row],[total_quantity]]*100</f>
        <v>20</v>
      </c>
      <c r="I15" s="62">
        <f xml:space="preserve"> (1 - (Inventory[[#This Row],[quantity]]/Inventory[[#This Row],[total_quantity]])) * 100</f>
        <v>80</v>
      </c>
    </row>
    <row r="16" spans="1:9" ht="15.5" x14ac:dyDescent="0.35">
      <c r="A16" s="14" t="s">
        <v>696</v>
      </c>
      <c r="B16" s="6" t="s">
        <v>651</v>
      </c>
      <c r="C16" s="15">
        <v>3</v>
      </c>
      <c r="D16">
        <f>VLOOKUP(Inventory[[#This Row],[ing_id]], Ingredients[], 6, 0)</f>
        <v>2.75E-2</v>
      </c>
      <c r="E16" s="42">
        <f>Inventory[[#This Row],[quantity]]*Inventory[[#This Row],[ing_per_unit_price]]</f>
        <v>8.2500000000000004E-2</v>
      </c>
      <c r="F16" s="62">
        <f>IFERROR(VLOOKUP(Inventory[[#This Row],[ing_id]], Recipes[[#All],[ing_id]:[Column1]], 7, FALSE), 0)</f>
        <v>1550</v>
      </c>
      <c r="G16" s="62">
        <f>Inventory[[#This Row],[quantity]]+Inventory[[#This Row],[sold_quantity]]</f>
        <v>1553</v>
      </c>
      <c r="H16" s="34">
        <f>Inventory[[#This Row],[quantity]]/Inventory[[#This Row],[total_quantity]]*100</f>
        <v>0.19317450096587252</v>
      </c>
      <c r="I16" s="62">
        <f xml:space="preserve"> (1 - (Inventory[[#This Row],[quantity]]/Inventory[[#This Row],[total_quantity]])) * 100</f>
        <v>99.806825499034119</v>
      </c>
    </row>
    <row r="17" spans="1:9" ht="15.5" x14ac:dyDescent="0.35">
      <c r="A17" s="14" t="s">
        <v>697</v>
      </c>
      <c r="B17" s="6" t="s">
        <v>648</v>
      </c>
      <c r="C17" s="15">
        <v>2</v>
      </c>
      <c r="D17">
        <f>VLOOKUP(Inventory[[#This Row],[ing_id]], Ingredients[], 6, 0)</f>
        <v>1.549E-2</v>
      </c>
      <c r="E17" s="42">
        <f>Inventory[[#This Row],[quantity]]*Inventory[[#This Row],[ing_per_unit_price]]</f>
        <v>3.0980000000000001E-2</v>
      </c>
      <c r="F17" s="62">
        <f>IFERROR(VLOOKUP(Inventory[[#This Row],[ing_id]], Recipes[[#All],[ing_id]:[Column1]], 7, FALSE), 0)</f>
        <v>1750</v>
      </c>
      <c r="G17" s="62">
        <f>Inventory[[#This Row],[quantity]]+Inventory[[#This Row],[sold_quantity]]</f>
        <v>1752</v>
      </c>
      <c r="H17" s="34">
        <f>Inventory[[#This Row],[quantity]]/Inventory[[#This Row],[total_quantity]]*100</f>
        <v>0.11415525114155251</v>
      </c>
      <c r="I17" s="62">
        <f xml:space="preserve"> (1 - (Inventory[[#This Row],[quantity]]/Inventory[[#This Row],[total_quantity]])) * 100</f>
        <v>99.885844748858446</v>
      </c>
    </row>
    <row r="18" spans="1:9" ht="15.5" x14ac:dyDescent="0.35">
      <c r="A18" s="14" t="s">
        <v>698</v>
      </c>
      <c r="B18" s="6" t="s">
        <v>646</v>
      </c>
      <c r="C18" s="15">
        <v>2</v>
      </c>
      <c r="D18">
        <f>VLOOKUP(Inventory[[#This Row],[ing_id]], Ingredients[], 6, 0)</f>
        <v>1.6E-2</v>
      </c>
      <c r="E18" s="42">
        <f>Inventory[[#This Row],[quantity]]*Inventory[[#This Row],[ing_per_unit_price]]</f>
        <v>3.2000000000000001E-2</v>
      </c>
      <c r="F18" s="62">
        <f>IFERROR(VLOOKUP(Inventory[[#This Row],[ing_id]], Recipes[[#All],[ing_id]:[Column1]], 7, FALSE), 0)</f>
        <v>465</v>
      </c>
      <c r="G18" s="62">
        <f>Inventory[[#This Row],[quantity]]+Inventory[[#This Row],[sold_quantity]]</f>
        <v>467</v>
      </c>
      <c r="H18" s="34">
        <f>Inventory[[#This Row],[quantity]]/Inventory[[#This Row],[total_quantity]]*100</f>
        <v>0.42826552462526768</v>
      </c>
      <c r="I18" s="62">
        <f xml:space="preserve"> (1 - (Inventory[[#This Row],[quantity]]/Inventory[[#This Row],[total_quantity]])) * 100</f>
        <v>99.571734475374726</v>
      </c>
    </row>
    <row r="19" spans="1:9" ht="15.5" x14ac:dyDescent="0.35">
      <c r="A19" s="19" t="s">
        <v>699</v>
      </c>
      <c r="B19" s="20" t="s">
        <v>679</v>
      </c>
      <c r="C19" s="22">
        <v>2</v>
      </c>
      <c r="D19">
        <f>VLOOKUP(Inventory[[#This Row],[ing_id]], Ingredients[], 6, 0)</f>
        <v>0.16650000000000001</v>
      </c>
      <c r="E19" s="42">
        <f>Inventory[[#This Row],[quantity]]*Inventory[[#This Row],[ing_per_unit_price]]</f>
        <v>0.33300000000000002</v>
      </c>
      <c r="F19" s="62">
        <f>IFERROR(VLOOKUP(Inventory[[#This Row],[ing_id]], Recipes[[#All],[ing_id]:[Column1]], 7, FALSE), 0)</f>
        <v>0</v>
      </c>
      <c r="G19" s="62">
        <f>Inventory[[#This Row],[quantity]]+Inventory[[#This Row],[sold_quantity]]</f>
        <v>2</v>
      </c>
      <c r="H19" s="34">
        <f>Inventory[[#This Row],[quantity]]/Inventory[[#This Row],[total_quantity]]*100</f>
        <v>100</v>
      </c>
      <c r="I19" s="62">
        <f xml:space="preserve"> (1 - (Inventory[[#This Row],[quantity]]/Inventory[[#This Row],[total_quantity]])) * 100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6DB8-5D23-4802-A0D9-1CE1E7F58D1C}">
  <dimension ref="A1:E8"/>
  <sheetViews>
    <sheetView workbookViewId="0">
      <selection activeCell="H7" sqref="H7"/>
    </sheetView>
  </sheetViews>
  <sheetFormatPr defaultColWidth="9.1796875" defaultRowHeight="14.5" x14ac:dyDescent="0.35"/>
  <cols>
    <col min="1" max="1" width="9.81640625" customWidth="1"/>
    <col min="2" max="2" width="12.81640625" customWidth="1"/>
    <col min="3" max="3" width="12.453125" customWidth="1"/>
    <col min="4" max="4" width="10.54296875" customWidth="1"/>
    <col min="5" max="5" width="15.1796875" style="42" customWidth="1"/>
  </cols>
  <sheetData>
    <row r="1" spans="1:5" ht="15.5" x14ac:dyDescent="0.35">
      <c r="A1" s="16" t="s">
        <v>700</v>
      </c>
      <c r="B1" s="17" t="s">
        <v>701</v>
      </c>
      <c r="C1" s="17" t="s">
        <v>702</v>
      </c>
      <c r="D1" s="17" t="s">
        <v>703</v>
      </c>
      <c r="E1" s="47" t="s">
        <v>704</v>
      </c>
    </row>
    <row r="2" spans="1:5" ht="15.5" x14ac:dyDescent="0.35">
      <c r="A2" s="14" t="s">
        <v>705</v>
      </c>
      <c r="B2" s="6" t="s">
        <v>706</v>
      </c>
      <c r="C2" s="6" t="s">
        <v>707</v>
      </c>
      <c r="D2" s="6" t="s">
        <v>708</v>
      </c>
      <c r="E2" s="44">
        <v>10</v>
      </c>
    </row>
    <row r="3" spans="1:5" ht="15.5" x14ac:dyDescent="0.35">
      <c r="A3" s="14" t="s">
        <v>709</v>
      </c>
      <c r="B3" s="6" t="s">
        <v>368</v>
      </c>
      <c r="C3" s="6" t="s">
        <v>710</v>
      </c>
      <c r="D3" s="6" t="s">
        <v>708</v>
      </c>
      <c r="E3" s="44">
        <v>10</v>
      </c>
    </row>
    <row r="4" spans="1:5" ht="15.5" x14ac:dyDescent="0.35">
      <c r="A4" s="14" t="s">
        <v>711</v>
      </c>
      <c r="B4" s="6" t="s">
        <v>333</v>
      </c>
      <c r="C4" s="6" t="s">
        <v>712</v>
      </c>
      <c r="D4" s="6" t="s">
        <v>708</v>
      </c>
      <c r="E4" s="44">
        <v>10</v>
      </c>
    </row>
    <row r="5" spans="1:5" ht="15.5" x14ac:dyDescent="0.35">
      <c r="A5" s="19" t="s">
        <v>713</v>
      </c>
      <c r="B5" s="20" t="s">
        <v>331</v>
      </c>
      <c r="C5" s="20" t="s">
        <v>714</v>
      </c>
      <c r="D5" s="20" t="s">
        <v>708</v>
      </c>
      <c r="E5" s="48">
        <v>10</v>
      </c>
    </row>
    <row r="6" spans="1:5" x14ac:dyDescent="0.35">
      <c r="A6" s="4"/>
      <c r="B6" s="4"/>
      <c r="C6" s="4"/>
      <c r="D6" s="4"/>
      <c r="E6" s="49"/>
    </row>
    <row r="7" spans="1:5" x14ac:dyDescent="0.35">
      <c r="A7" s="4"/>
      <c r="B7" s="4"/>
      <c r="C7" s="4"/>
      <c r="D7" s="4"/>
      <c r="E7" s="49"/>
    </row>
    <row r="8" spans="1:5" x14ac:dyDescent="0.35">
      <c r="A8" s="4"/>
      <c r="B8" s="4"/>
      <c r="C8" s="4"/>
      <c r="D8" s="4"/>
      <c r="E8" s="4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80D0-46D7-43B0-B1D0-3ADC4D28029C}">
  <dimension ref="A1:E13"/>
  <sheetViews>
    <sheetView workbookViewId="0">
      <selection activeCell="F4" sqref="F4"/>
    </sheetView>
  </sheetViews>
  <sheetFormatPr defaultRowHeight="14.5" x14ac:dyDescent="0.35"/>
  <cols>
    <col min="1" max="1" width="9.81640625" customWidth="1"/>
    <col min="2" max="2" width="15.26953125" customWidth="1"/>
    <col min="3" max="3" width="12.54296875" style="51" customWidth="1"/>
    <col min="4" max="4" width="11.7265625" style="51" customWidth="1"/>
    <col min="5" max="5" width="19.7265625" bestFit="1" customWidth="1"/>
  </cols>
  <sheetData>
    <row r="1" spans="1:5" ht="15" customHeight="1" x14ac:dyDescent="0.35">
      <c r="A1" s="16" t="s">
        <v>715</v>
      </c>
      <c r="B1" s="17" t="s">
        <v>716</v>
      </c>
      <c r="C1" s="50" t="s">
        <v>717</v>
      </c>
      <c r="D1" s="52" t="s">
        <v>718</v>
      </c>
      <c r="E1" s="17" t="s">
        <v>755</v>
      </c>
    </row>
    <row r="2" spans="1:5" ht="15.5" x14ac:dyDescent="0.35">
      <c r="A2" s="14" t="s">
        <v>719</v>
      </c>
      <c r="B2" s="6" t="s">
        <v>720</v>
      </c>
      <c r="C2" s="53">
        <v>0.29166666666666669</v>
      </c>
      <c r="D2" s="55">
        <v>0.54166666666666663</v>
      </c>
      <c r="E2" s="34">
        <f>(Shift[[#This Row],[end_time]]-Shift[[#This Row],[start_time]])*24</f>
        <v>5.9999999999999982</v>
      </c>
    </row>
    <row r="3" spans="1:5" ht="15.5" x14ac:dyDescent="0.35">
      <c r="A3" s="14" t="s">
        <v>721</v>
      </c>
      <c r="B3" s="6" t="s">
        <v>720</v>
      </c>
      <c r="C3" s="53">
        <v>0.54166666666666663</v>
      </c>
      <c r="D3" s="55">
        <v>0.70833333333333337</v>
      </c>
      <c r="E3" s="34">
        <f>(Shift[[#This Row],[end_time]]-Shift[[#This Row],[start_time]])*24</f>
        <v>4.0000000000000018</v>
      </c>
    </row>
    <row r="4" spans="1:5" ht="15.5" x14ac:dyDescent="0.35">
      <c r="A4" s="14" t="s">
        <v>722</v>
      </c>
      <c r="B4" s="6" t="s">
        <v>723</v>
      </c>
      <c r="C4" s="53">
        <v>0.29166666666666669</v>
      </c>
      <c r="D4" s="55">
        <v>0.54166666666666663</v>
      </c>
      <c r="E4" s="34">
        <f>(Shift[[#This Row],[end_time]]-Shift[[#This Row],[start_time]])*24</f>
        <v>5.9999999999999982</v>
      </c>
    </row>
    <row r="5" spans="1:5" ht="15.5" x14ac:dyDescent="0.35">
      <c r="A5" s="14" t="s">
        <v>724</v>
      </c>
      <c r="B5" s="6" t="s">
        <v>723</v>
      </c>
      <c r="C5" s="53">
        <v>0.54166666666666663</v>
      </c>
      <c r="D5" s="55">
        <v>0.70833333333333337</v>
      </c>
      <c r="E5" s="34">
        <f>(Shift[[#This Row],[end_time]]-Shift[[#This Row],[start_time]])*24</f>
        <v>4.0000000000000018</v>
      </c>
    </row>
    <row r="6" spans="1:5" ht="15" customHeight="1" x14ac:dyDescent="0.35">
      <c r="A6" s="14" t="s">
        <v>725</v>
      </c>
      <c r="B6" s="6" t="s">
        <v>726</v>
      </c>
      <c r="C6" s="53">
        <v>0.29166666666666669</v>
      </c>
      <c r="D6" s="55">
        <v>0.54166666666666663</v>
      </c>
      <c r="E6" s="34">
        <f>(Shift[[#This Row],[end_time]]-Shift[[#This Row],[start_time]])*24</f>
        <v>5.9999999999999982</v>
      </c>
    </row>
    <row r="7" spans="1:5" ht="15" customHeight="1" x14ac:dyDescent="0.35">
      <c r="A7" s="14" t="s">
        <v>727</v>
      </c>
      <c r="B7" s="6" t="s">
        <v>726</v>
      </c>
      <c r="C7" s="53">
        <v>0.54166666666666663</v>
      </c>
      <c r="D7" s="55">
        <v>0.70833333333333337</v>
      </c>
      <c r="E7" s="34">
        <f>(Shift[[#This Row],[end_time]]-Shift[[#This Row],[start_time]])*24</f>
        <v>4.0000000000000018</v>
      </c>
    </row>
    <row r="8" spans="1:5" ht="15.5" x14ac:dyDescent="0.35">
      <c r="A8" s="14" t="s">
        <v>728</v>
      </c>
      <c r="B8" s="6" t="s">
        <v>729</v>
      </c>
      <c r="C8" s="53">
        <v>0.29166666666666669</v>
      </c>
      <c r="D8" s="55">
        <v>0.54166666666666663</v>
      </c>
      <c r="E8" s="34">
        <f>(Shift[[#This Row],[end_time]]-Shift[[#This Row],[start_time]])*24</f>
        <v>5.9999999999999982</v>
      </c>
    </row>
    <row r="9" spans="1:5" ht="15.5" x14ac:dyDescent="0.35">
      <c r="A9" s="14" t="s">
        <v>730</v>
      </c>
      <c r="B9" s="6" t="s">
        <v>729</v>
      </c>
      <c r="C9" s="53">
        <v>0.54166666666666663</v>
      </c>
      <c r="D9" s="55">
        <v>0.70833333333333337</v>
      </c>
      <c r="E9" s="34">
        <f>(Shift[[#This Row],[end_time]]-Shift[[#This Row],[start_time]])*24</f>
        <v>4.0000000000000018</v>
      </c>
    </row>
    <row r="10" spans="1:5" ht="15.5" x14ac:dyDescent="0.35">
      <c r="A10" s="14" t="s">
        <v>731</v>
      </c>
      <c r="B10" s="6" t="s">
        <v>732</v>
      </c>
      <c r="C10" s="53">
        <v>0.29166666666666669</v>
      </c>
      <c r="D10" s="55">
        <v>0.54166666666666663</v>
      </c>
      <c r="E10" s="34">
        <f>(Shift[[#This Row],[end_time]]-Shift[[#This Row],[start_time]])*24</f>
        <v>5.9999999999999982</v>
      </c>
    </row>
    <row r="11" spans="1:5" ht="15.5" x14ac:dyDescent="0.35">
      <c r="A11" s="14" t="s">
        <v>733</v>
      </c>
      <c r="B11" s="6" t="s">
        <v>732</v>
      </c>
      <c r="C11" s="53">
        <v>0.54166666666666663</v>
      </c>
      <c r="D11" s="55">
        <v>0.70833333333333337</v>
      </c>
      <c r="E11" s="34">
        <f>(Shift[[#This Row],[end_time]]-Shift[[#This Row],[start_time]])*24</f>
        <v>4.0000000000000018</v>
      </c>
    </row>
    <row r="12" spans="1:5" ht="15.5" x14ac:dyDescent="0.35">
      <c r="A12" s="14" t="s">
        <v>734</v>
      </c>
      <c r="B12" s="6" t="s">
        <v>735</v>
      </c>
      <c r="C12" s="53">
        <v>0.29166666666666669</v>
      </c>
      <c r="D12" s="55">
        <v>0.54166666666666663</v>
      </c>
      <c r="E12" s="34">
        <f>(Shift[[#This Row],[end_time]]-Shift[[#This Row],[start_time]])*24</f>
        <v>5.9999999999999982</v>
      </c>
    </row>
    <row r="13" spans="1:5" ht="15.5" x14ac:dyDescent="0.35">
      <c r="A13" s="19" t="s">
        <v>736</v>
      </c>
      <c r="B13" s="20" t="s">
        <v>735</v>
      </c>
      <c r="C13" s="54">
        <v>0.54166666666666663</v>
      </c>
      <c r="D13" s="56">
        <v>0.70833333333333337</v>
      </c>
      <c r="E13" s="34">
        <f>(Shift[[#This Row],[end_time]]-Shift[[#This Row],[start_time]])*24</f>
        <v>4.0000000000000018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7824-82BC-4849-8F5B-00A464E9413F}">
  <dimension ref="A1:S31"/>
  <sheetViews>
    <sheetView workbookViewId="0">
      <selection activeCell="G2" sqref="G2"/>
    </sheetView>
  </sheetViews>
  <sheetFormatPr defaultColWidth="9.1796875" defaultRowHeight="14.5" x14ac:dyDescent="0.35"/>
  <cols>
    <col min="1" max="1" width="9.7265625" customWidth="1"/>
    <col min="2" max="2" width="11.26953125" customWidth="1"/>
    <col min="3" max="4" width="9.81640625" customWidth="1"/>
    <col min="5" max="5" width="19.7265625" bestFit="1" customWidth="1"/>
    <col min="6" max="6" width="18.453125" style="42" bestFit="1" customWidth="1"/>
    <col min="11" max="11" width="12.453125" customWidth="1"/>
    <col min="19" max="19" width="14.1796875" customWidth="1"/>
  </cols>
  <sheetData>
    <row r="1" spans="1:19" ht="15" customHeight="1" x14ac:dyDescent="0.35">
      <c r="A1" s="16" t="s">
        <v>737</v>
      </c>
      <c r="B1" s="17" t="s">
        <v>738</v>
      </c>
      <c r="C1" s="17" t="s">
        <v>715</v>
      </c>
      <c r="D1" s="18" t="s">
        <v>700</v>
      </c>
      <c r="E1" s="17" t="s">
        <v>755</v>
      </c>
      <c r="F1" s="41" t="s">
        <v>758</v>
      </c>
      <c r="J1" s="4"/>
      <c r="K1" s="4"/>
      <c r="L1" s="10"/>
      <c r="M1" s="4"/>
      <c r="O1" s="4"/>
      <c r="P1" s="4"/>
      <c r="Q1" s="4"/>
      <c r="R1" s="4"/>
      <c r="S1" s="5"/>
    </row>
    <row r="2" spans="1:19" ht="15.5" x14ac:dyDescent="0.35">
      <c r="A2" s="14" t="s">
        <v>739</v>
      </c>
      <c r="B2" s="13">
        <v>45334</v>
      </c>
      <c r="C2" s="6" t="s">
        <v>719</v>
      </c>
      <c r="D2" s="15" t="s">
        <v>705</v>
      </c>
      <c r="E2" s="34">
        <f>VLOOKUP(Rota[[#This Row],[shift_id]],Shift[#All], 5, 0)</f>
        <v>5.9999999999999982</v>
      </c>
      <c r="F2" s="42">
        <f>Rota[[#This Row],[total_work_hours]]*10</f>
        <v>59.999999999999986</v>
      </c>
      <c r="J2" s="4"/>
      <c r="K2" s="4"/>
      <c r="L2" s="10"/>
      <c r="M2" s="10"/>
      <c r="O2" s="4"/>
      <c r="P2" s="4"/>
      <c r="Q2" s="4"/>
      <c r="R2" s="4"/>
      <c r="S2" s="5"/>
    </row>
    <row r="3" spans="1:19" ht="15.5" x14ac:dyDescent="0.35">
      <c r="A3" s="14" t="s">
        <v>739</v>
      </c>
      <c r="B3" s="13">
        <v>45334</v>
      </c>
      <c r="C3" s="6" t="s">
        <v>719</v>
      </c>
      <c r="D3" s="15" t="s">
        <v>711</v>
      </c>
      <c r="E3" s="34">
        <f>VLOOKUP(Rota[[#This Row],[shift_id]],Shift[#All], 5, 0)</f>
        <v>5.9999999999999982</v>
      </c>
      <c r="F3" s="42">
        <f>Rota[[#This Row],[total_work_hours]]*10</f>
        <v>59.999999999999986</v>
      </c>
      <c r="J3" s="4"/>
      <c r="K3" s="4"/>
      <c r="L3" s="10"/>
      <c r="M3" s="10"/>
      <c r="O3" s="4"/>
      <c r="P3" s="4"/>
      <c r="Q3" s="4"/>
      <c r="R3" s="4"/>
      <c r="S3" s="5"/>
    </row>
    <row r="4" spans="1:19" ht="15.5" x14ac:dyDescent="0.35">
      <c r="A4" s="14" t="s">
        <v>739</v>
      </c>
      <c r="B4" s="13">
        <v>45334</v>
      </c>
      <c r="C4" s="6" t="s">
        <v>721</v>
      </c>
      <c r="D4" s="15" t="s">
        <v>705</v>
      </c>
      <c r="E4" s="34">
        <f>VLOOKUP(Rota[[#This Row],[shift_id]],Shift[#All], 5, 0)</f>
        <v>4.0000000000000018</v>
      </c>
      <c r="F4" s="42">
        <f>Rota[[#This Row],[total_work_hours]]*10</f>
        <v>40.000000000000014</v>
      </c>
      <c r="J4" s="4"/>
      <c r="K4" s="4"/>
      <c r="L4" s="10"/>
      <c r="M4" s="10"/>
      <c r="O4" s="4"/>
      <c r="P4" s="4"/>
      <c r="Q4" s="4"/>
      <c r="R4" s="4"/>
      <c r="S4" s="5"/>
    </row>
    <row r="5" spans="1:19" ht="15" customHeight="1" x14ac:dyDescent="0.35">
      <c r="A5" s="14" t="s">
        <v>740</v>
      </c>
      <c r="B5" s="13">
        <v>45335</v>
      </c>
      <c r="C5" s="6" t="s">
        <v>722</v>
      </c>
      <c r="D5" s="15" t="s">
        <v>709</v>
      </c>
      <c r="E5" s="34">
        <f>VLOOKUP(Rota[[#This Row],[shift_id]],Shift[#All], 5, 0)</f>
        <v>5.9999999999999982</v>
      </c>
      <c r="F5" s="42">
        <f>Rota[[#This Row],[total_work_hours]]*10</f>
        <v>59.999999999999986</v>
      </c>
      <c r="J5" s="4"/>
      <c r="K5" s="4"/>
      <c r="L5" s="10"/>
      <c r="M5" s="10"/>
      <c r="O5" s="4"/>
      <c r="P5" s="4"/>
      <c r="Q5" s="4"/>
      <c r="R5" s="4"/>
      <c r="S5" s="5"/>
    </row>
    <row r="6" spans="1:19" ht="15.5" x14ac:dyDescent="0.35">
      <c r="A6" s="14" t="s">
        <v>740</v>
      </c>
      <c r="B6" s="13">
        <v>45335</v>
      </c>
      <c r="C6" s="6" t="s">
        <v>722</v>
      </c>
      <c r="D6" s="15" t="s">
        <v>713</v>
      </c>
      <c r="E6" s="34">
        <f>VLOOKUP(Rota[[#This Row],[shift_id]],Shift[#All], 5, 0)</f>
        <v>5.9999999999999982</v>
      </c>
      <c r="F6" s="42">
        <f>Rota[[#This Row],[total_work_hours]]*10</f>
        <v>59.999999999999986</v>
      </c>
      <c r="J6" s="4"/>
      <c r="K6" s="4"/>
      <c r="L6" s="10"/>
      <c r="M6" s="10"/>
      <c r="O6" s="4"/>
      <c r="P6" s="4"/>
      <c r="Q6" s="4"/>
      <c r="R6" s="4"/>
      <c r="S6" s="5"/>
    </row>
    <row r="7" spans="1:19" ht="15.5" x14ac:dyDescent="0.35">
      <c r="A7" s="14" t="s">
        <v>740</v>
      </c>
      <c r="B7" s="13">
        <v>45335</v>
      </c>
      <c r="C7" s="6" t="s">
        <v>724</v>
      </c>
      <c r="D7" s="15" t="s">
        <v>709</v>
      </c>
      <c r="E7" s="34">
        <f>VLOOKUP(Rota[[#This Row],[shift_id]],Shift[#All], 5, 0)</f>
        <v>4.0000000000000018</v>
      </c>
      <c r="F7" s="42">
        <f>Rota[[#This Row],[total_work_hours]]*10</f>
        <v>40.000000000000014</v>
      </c>
      <c r="J7" s="4"/>
      <c r="K7" s="4"/>
      <c r="L7" s="10"/>
      <c r="M7" s="10"/>
    </row>
    <row r="8" spans="1:19" ht="15.5" x14ac:dyDescent="0.35">
      <c r="A8" s="14" t="s">
        <v>741</v>
      </c>
      <c r="B8" s="13">
        <v>45336</v>
      </c>
      <c r="C8" s="6" t="s">
        <v>725</v>
      </c>
      <c r="D8" s="15" t="s">
        <v>705</v>
      </c>
      <c r="E8" s="34">
        <f>VLOOKUP(Rota[[#This Row],[shift_id]],Shift[#All], 5, 0)</f>
        <v>5.9999999999999982</v>
      </c>
      <c r="F8" s="42">
        <f>Rota[[#This Row],[total_work_hours]]*10</f>
        <v>59.999999999999986</v>
      </c>
      <c r="J8" s="4"/>
      <c r="K8" s="4"/>
      <c r="L8" s="10"/>
      <c r="M8" s="10"/>
    </row>
    <row r="9" spans="1:19" ht="15.5" x14ac:dyDescent="0.35">
      <c r="A9" s="14" t="s">
        <v>741</v>
      </c>
      <c r="B9" s="13">
        <v>45336</v>
      </c>
      <c r="C9" s="6" t="s">
        <v>725</v>
      </c>
      <c r="D9" s="15" t="s">
        <v>711</v>
      </c>
      <c r="E9" s="34">
        <f>VLOOKUP(Rota[[#This Row],[shift_id]],Shift[#All], 5, 0)</f>
        <v>5.9999999999999982</v>
      </c>
      <c r="F9" s="42">
        <f>Rota[[#This Row],[total_work_hours]]*10</f>
        <v>59.999999999999986</v>
      </c>
      <c r="J9" s="4"/>
      <c r="K9" s="4"/>
      <c r="L9" s="10"/>
      <c r="M9" s="10"/>
    </row>
    <row r="10" spans="1:19" ht="15.5" x14ac:dyDescent="0.35">
      <c r="A10" s="14" t="s">
        <v>741</v>
      </c>
      <c r="B10" s="13">
        <v>45336</v>
      </c>
      <c r="C10" s="6" t="s">
        <v>727</v>
      </c>
      <c r="D10" s="15" t="s">
        <v>711</v>
      </c>
      <c r="E10" s="34">
        <f>VLOOKUP(Rota[[#This Row],[shift_id]],Shift[#All], 5, 0)</f>
        <v>4.0000000000000018</v>
      </c>
      <c r="F10" s="42">
        <f>Rota[[#This Row],[total_work_hours]]*10</f>
        <v>40.000000000000014</v>
      </c>
      <c r="J10" s="4"/>
      <c r="K10" s="4"/>
      <c r="L10" s="10"/>
      <c r="M10" s="10"/>
    </row>
    <row r="11" spans="1:19" ht="15.5" x14ac:dyDescent="0.35">
      <c r="A11" s="14" t="s">
        <v>742</v>
      </c>
      <c r="B11" s="13">
        <v>45337</v>
      </c>
      <c r="C11" s="6" t="s">
        <v>728</v>
      </c>
      <c r="D11" s="15" t="s">
        <v>709</v>
      </c>
      <c r="E11" s="34">
        <f>VLOOKUP(Rota[[#This Row],[shift_id]],Shift[#All], 5, 0)</f>
        <v>5.9999999999999982</v>
      </c>
      <c r="F11" s="42">
        <f>Rota[[#This Row],[total_work_hours]]*10</f>
        <v>59.999999999999986</v>
      </c>
    </row>
    <row r="12" spans="1:19" ht="15.5" x14ac:dyDescent="0.35">
      <c r="A12" s="14" t="s">
        <v>742</v>
      </c>
      <c r="B12" s="13">
        <v>45337</v>
      </c>
      <c r="C12" s="6" t="s">
        <v>728</v>
      </c>
      <c r="D12" s="15" t="s">
        <v>713</v>
      </c>
      <c r="E12" s="34">
        <f>VLOOKUP(Rota[[#This Row],[shift_id]],Shift[#All], 5, 0)</f>
        <v>5.9999999999999982</v>
      </c>
      <c r="F12" s="42">
        <f>Rota[[#This Row],[total_work_hours]]*10</f>
        <v>59.999999999999986</v>
      </c>
    </row>
    <row r="13" spans="1:19" ht="15.5" x14ac:dyDescent="0.35">
      <c r="A13" s="14" t="s">
        <v>742</v>
      </c>
      <c r="B13" s="13">
        <v>45337</v>
      </c>
      <c r="C13" s="6" t="s">
        <v>730</v>
      </c>
      <c r="D13" s="15" t="s">
        <v>713</v>
      </c>
      <c r="E13" s="34">
        <f>VLOOKUP(Rota[[#This Row],[shift_id]],Shift[#All], 5, 0)</f>
        <v>4.0000000000000018</v>
      </c>
      <c r="F13" s="42">
        <f>Rota[[#This Row],[total_work_hours]]*10</f>
        <v>40.000000000000014</v>
      </c>
    </row>
    <row r="14" spans="1:19" ht="15.5" x14ac:dyDescent="0.35">
      <c r="A14" s="14" t="s">
        <v>743</v>
      </c>
      <c r="B14" s="13">
        <v>45338</v>
      </c>
      <c r="C14" s="6" t="s">
        <v>731</v>
      </c>
      <c r="D14" s="15" t="s">
        <v>705</v>
      </c>
      <c r="E14" s="34">
        <f>VLOOKUP(Rota[[#This Row],[shift_id]],Shift[#All], 5, 0)</f>
        <v>5.9999999999999982</v>
      </c>
      <c r="F14" s="42">
        <f>Rota[[#This Row],[total_work_hours]]*10</f>
        <v>59.999999999999986</v>
      </c>
    </row>
    <row r="15" spans="1:19" ht="15.5" x14ac:dyDescent="0.35">
      <c r="A15" s="14" t="s">
        <v>743</v>
      </c>
      <c r="B15" s="13">
        <v>45338</v>
      </c>
      <c r="C15" s="6" t="s">
        <v>731</v>
      </c>
      <c r="D15" s="15" t="s">
        <v>709</v>
      </c>
      <c r="E15" s="34">
        <f>VLOOKUP(Rota[[#This Row],[shift_id]],Shift[#All], 5, 0)</f>
        <v>5.9999999999999982</v>
      </c>
      <c r="F15" s="42">
        <f>Rota[[#This Row],[total_work_hours]]*10</f>
        <v>59.999999999999986</v>
      </c>
    </row>
    <row r="16" spans="1:19" ht="15.5" x14ac:dyDescent="0.35">
      <c r="A16" s="14" t="s">
        <v>743</v>
      </c>
      <c r="B16" s="13">
        <v>45338</v>
      </c>
      <c r="C16" s="6" t="s">
        <v>733</v>
      </c>
      <c r="D16" s="15" t="s">
        <v>709</v>
      </c>
      <c r="E16" s="34">
        <f>VLOOKUP(Rota[[#This Row],[shift_id]],Shift[#All], 5, 0)</f>
        <v>4.0000000000000018</v>
      </c>
      <c r="F16" s="42">
        <f>Rota[[#This Row],[total_work_hours]]*10</f>
        <v>40.000000000000014</v>
      </c>
    </row>
    <row r="17" spans="1:6" ht="15.5" x14ac:dyDescent="0.35">
      <c r="A17" s="14" t="s">
        <v>744</v>
      </c>
      <c r="B17" s="13">
        <v>45339</v>
      </c>
      <c r="C17" s="6" t="s">
        <v>734</v>
      </c>
      <c r="D17" s="15" t="s">
        <v>711</v>
      </c>
      <c r="E17" s="34">
        <f>VLOOKUP(Rota[[#This Row],[shift_id]],Shift[#All], 5, 0)</f>
        <v>5.9999999999999982</v>
      </c>
      <c r="F17" s="42">
        <f>Rota[[#This Row],[total_work_hours]]*10</f>
        <v>59.999999999999986</v>
      </c>
    </row>
    <row r="18" spans="1:6" ht="15.5" x14ac:dyDescent="0.35">
      <c r="A18" s="14" t="s">
        <v>744</v>
      </c>
      <c r="B18" s="13">
        <v>45339</v>
      </c>
      <c r="C18" s="6" t="s">
        <v>734</v>
      </c>
      <c r="D18" s="15" t="s">
        <v>713</v>
      </c>
      <c r="E18" s="34">
        <f>VLOOKUP(Rota[[#This Row],[shift_id]],Shift[#All], 5, 0)</f>
        <v>5.9999999999999982</v>
      </c>
      <c r="F18" s="42">
        <f>Rota[[#This Row],[total_work_hours]]*10</f>
        <v>59.999999999999986</v>
      </c>
    </row>
    <row r="19" spans="1:6" ht="15.5" x14ac:dyDescent="0.35">
      <c r="A19" s="19" t="s">
        <v>744</v>
      </c>
      <c r="B19" s="26">
        <v>45339</v>
      </c>
      <c r="C19" s="20" t="s">
        <v>736</v>
      </c>
      <c r="D19" s="22" t="s">
        <v>713</v>
      </c>
      <c r="E19" s="34">
        <f>VLOOKUP(Rota[[#This Row],[shift_id]],Shift[#All], 5, 0)</f>
        <v>4.0000000000000018</v>
      </c>
      <c r="F19" s="42">
        <f>Rota[[#This Row],[total_work_hours]]*10</f>
        <v>40.000000000000014</v>
      </c>
    </row>
    <row r="20" spans="1:6" x14ac:dyDescent="0.35">
      <c r="A20" s="11"/>
      <c r="B20" s="12"/>
      <c r="C20" s="11"/>
      <c r="D20" s="11"/>
    </row>
    <row r="21" spans="1:6" x14ac:dyDescent="0.35">
      <c r="A21" s="11"/>
      <c r="B21" s="12"/>
      <c r="C21" s="11"/>
      <c r="D21" s="11"/>
    </row>
    <row r="22" spans="1:6" x14ac:dyDescent="0.35">
      <c r="A22" s="11"/>
      <c r="B22" s="12"/>
      <c r="C22" s="11"/>
      <c r="D22" s="11"/>
    </row>
    <row r="23" spans="1:6" x14ac:dyDescent="0.35">
      <c r="A23" s="11"/>
      <c r="B23" s="12"/>
      <c r="C23" s="11"/>
      <c r="D23" s="11"/>
    </row>
    <row r="24" spans="1:6" x14ac:dyDescent="0.35">
      <c r="A24" s="11"/>
      <c r="B24" s="12"/>
      <c r="C24" s="11"/>
      <c r="D24" s="11"/>
    </row>
    <row r="25" spans="1:6" x14ac:dyDescent="0.35">
      <c r="A25" s="11"/>
      <c r="B25" s="12"/>
      <c r="C25" s="11"/>
      <c r="D25" s="11"/>
    </row>
    <row r="26" spans="1:6" x14ac:dyDescent="0.35">
      <c r="A26" s="11"/>
      <c r="B26" s="12"/>
      <c r="C26" s="11"/>
      <c r="D26" s="11"/>
    </row>
    <row r="27" spans="1:6" x14ac:dyDescent="0.35">
      <c r="A27" s="11"/>
      <c r="B27" s="12"/>
      <c r="C27" s="11"/>
      <c r="D27" s="11"/>
    </row>
    <row r="28" spans="1:6" x14ac:dyDescent="0.35">
      <c r="A28" s="11"/>
      <c r="B28" s="12"/>
      <c r="C28" s="11"/>
      <c r="D28" s="11"/>
    </row>
    <row r="29" spans="1:6" x14ac:dyDescent="0.35">
      <c r="A29" s="11"/>
      <c r="B29" s="12"/>
      <c r="C29" s="11"/>
      <c r="D29" s="11"/>
    </row>
    <row r="30" spans="1:6" x14ac:dyDescent="0.35">
      <c r="A30" s="11"/>
      <c r="B30" s="12"/>
      <c r="C30" s="11"/>
      <c r="D30" s="11"/>
    </row>
    <row r="31" spans="1:6" x14ac:dyDescent="0.35">
      <c r="A31" s="11"/>
      <c r="B31" s="12"/>
      <c r="C31" s="11"/>
      <c r="D31" s="11"/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</vt:lpstr>
      <vt:lpstr>items</vt:lpstr>
      <vt:lpstr>recipes</vt:lpstr>
      <vt:lpstr>ingredients</vt:lpstr>
      <vt:lpstr>inventory</vt:lpstr>
      <vt:lpstr>staff</vt:lpstr>
      <vt:lpstr>shift</vt:lpstr>
      <vt:lpstr>rota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RupKiran Boyana</dc:creator>
  <cp:keywords/>
  <dc:description/>
  <cp:lastModifiedBy>RupKiran Boyana</cp:lastModifiedBy>
  <cp:revision/>
  <dcterms:created xsi:type="dcterms:W3CDTF">2024-03-15T16:16:18Z</dcterms:created>
  <dcterms:modified xsi:type="dcterms:W3CDTF">2024-04-25T17:37:39Z</dcterms:modified>
  <cp:category/>
  <cp:contentStatus/>
</cp:coreProperties>
</file>