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5C4140E6-3792-47DB-9EBB-FC5EDDE9EF43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D1" i="3" l="1"/>
  <c r="E1" i="3"/>
  <c r="F1" i="3"/>
  <c r="G1" i="3"/>
  <c r="H1" i="3"/>
  <c r="I1" i="3"/>
  <c r="J1" i="3"/>
  <c r="K1" i="3"/>
  <c r="C1" i="3"/>
  <c r="B1" i="3"/>
  <c r="K4" i="3"/>
  <c r="J4" i="3"/>
  <c r="I4" i="3"/>
  <c r="H4" i="3"/>
  <c r="G4" i="3"/>
  <c r="F4" i="3"/>
  <c r="E4" i="3"/>
  <c r="D4" i="3"/>
  <c r="C4" i="3"/>
  <c r="K5" i="3"/>
  <c r="J5" i="3"/>
  <c r="I5" i="3"/>
  <c r="H5" i="3"/>
  <c r="G5" i="3"/>
  <c r="F5" i="3"/>
  <c r="E5" i="3"/>
  <c r="D5" i="3"/>
  <c r="C5" i="3"/>
  <c r="B4" i="3"/>
  <c r="B2" i="3" l="1"/>
  <c r="B5" i="3"/>
  <c r="B3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B5" i="2" l="1"/>
  <c r="P10" i="6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4" i="6"/>
  <c r="I4" i="12"/>
  <c r="T3" i="6"/>
  <c r="I3" i="12"/>
  <c r="D3" i="12" l="1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3" i="1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B4" i="2"/>
  <c r="B8" i="2" s="1"/>
  <c r="B18" i="3" l="1"/>
  <c r="J15" i="2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Z8" i="6"/>
  <c r="E34" i="4"/>
  <c r="B9" i="4"/>
  <c r="B27" i="4"/>
  <c r="B34" i="4" s="1"/>
  <c r="B22" i="4"/>
  <c r="B24" i="4" s="1"/>
  <c r="E16" i="4"/>
  <c r="E12" i="4"/>
  <c r="E27" i="4"/>
  <c r="E36" i="4" s="1"/>
  <c r="P20" i="6" l="1"/>
  <c r="J8" i="4"/>
  <c r="B2" i="6" s="1"/>
  <c r="B5" i="6" s="1"/>
  <c r="E18" i="4"/>
  <c r="J9" i="4" s="1"/>
  <c r="B1" i="6" s="1"/>
  <c r="C14" i="6" l="1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<sst xmlns="http://schemas.openxmlformats.org/spreadsheetml/2006/main" count="428" uniqueCount="318">
  <si>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</si>
  <si>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</si>
  <si>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</si>
  <si>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</si>
  <si>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</si>
  <si>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</si>
  <si>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</si>
  <si>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</si>
  <si>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</si>
  <si>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</si>
  <si>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</si>
  <si>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</si>
  <si>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</si>
  <si>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</si>
  <si>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</si>
  <si>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</si>
  <si>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</si>
  <si>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</si>
  <si>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</si>
  <si>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</si>
  <si>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</si>
  <si>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</si>
  <si>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</si>
  <si>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</si>
  <si>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</si>
  <si>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Sources</t>
  </si>
  <si>
    <t>http://pages.stern.nyu.edu/~adamodar/</t>
  </si>
  <si>
    <t>https://finance.yahoo.com/quote/UNP/</t>
  </si>
  <si>
    <t>https://www.cnbc.com/quotes/?symbol=US10Y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</si>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</sst>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workbookViewId="0">
      <selection activeCell="C21" sqref="C21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58</v>
      </c>
      <c r="B1" s="4">
        <f>'FCFF &amp; FCFE'!J9</f>
        <v>0</v>
      </c>
      <c r="O1" s="54" t="s">
        <v>24</v>
      </c>
      <c r="X1" s="63" t="s">
        <v>313</v>
      </c>
      <c r="Y1" s="12" t="s">
        <v>316</v>
      </c>
      <c r="AL1" t="s">
        <v>317</v>
      </c>
    </row>
    <row r="2" spans="1:38" x14ac:dyDescent="0.3">
      <c r="A2" s="2" t="s">
        <v>57</v>
      </c>
      <c r="B2" s="4">
        <f>'FCFF &amp; FCFE'!J8</f>
        <v>0</v>
      </c>
      <c r="P2" s="36"/>
      <c r="S2" s="2" t="s">
        <v>92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316</v>
      </c>
    </row>
    <row r="3" spans="1:38" x14ac:dyDescent="0.3">
      <c r="F3" s="8"/>
      <c r="G3" s="29"/>
      <c r="P3" s="36"/>
      <c r="S3" s="67" t="s">
        <v>96</v>
      </c>
      <c r="T3" s="4">
        <f>SUM('Debt Template'!B3:B628)</f>
        <v>0</v>
      </c>
      <c r="Y3" s="64" t="s">
        <v>314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112</v>
      </c>
      <c r="B4" s="12" t="s">
        <v>57</v>
      </c>
      <c r="P4" s="36"/>
      <c r="S4" s="67" t="s">
        <v>97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113</v>
      </c>
      <c r="B5" s="4">
        <f>IF(B4="FCFF",B2,B1)</f>
        <v>0</v>
      </c>
      <c r="O5" s="2" t="s">
        <v>99</v>
      </c>
      <c r="P5" s="56" t="e">
        <f>AVERAGE(P2:P4)</f>
        <v>#DIV/0!</v>
      </c>
      <c r="S5" s="67" t="s">
        <v>98</v>
      </c>
      <c r="T5" s="66" t="e">
        <f>T4 * (1-P14)</f>
        <v>#DIV/0!</v>
      </c>
      <c r="Y5" s="2" t="s">
        <v>71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110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114</v>
      </c>
      <c r="B7" s="12"/>
      <c r="O7" s="37" t="s">
        <v>100</v>
      </c>
      <c r="Y7" s="63" t="s">
        <v>315</v>
      </c>
      <c r="Z7" t="e">
        <f>AVERAGE(Z6:AD6)</f>
        <v>#DIV/0!</v>
      </c>
    </row>
    <row r="8" spans="1:38" x14ac:dyDescent="0.3">
      <c r="A8" t="s">
        <v>30</v>
      </c>
      <c r="B8" s="60"/>
      <c r="O8" t="s">
        <v>24</v>
      </c>
      <c r="P8" s="6" t="e">
        <f>P5</f>
        <v>#DIV/0!</v>
      </c>
      <c r="Y8" s="63" t="s">
        <v>98</v>
      </c>
      <c r="Z8" s="65" t="e">
        <f>Z7*(1-P14)</f>
        <v>#DIV/0!</v>
      </c>
    </row>
    <row r="9" spans="1:38" x14ac:dyDescent="0.3">
      <c r="O9" t="s">
        <v>101</v>
      </c>
      <c r="P9" s="13"/>
    </row>
    <row r="10" spans="1:38" x14ac:dyDescent="0.3">
      <c r="A10" t="s">
        <v>44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102</v>
      </c>
      <c r="P10" s="38">
        <f>IF(Y1="Custom Spreadsheet",T3,SUM(Z3:Z4))</f>
        <v>0</v>
      </c>
    </row>
    <row r="11" spans="1:38" x14ac:dyDescent="0.3">
      <c r="A11" t="s">
        <v>34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41</v>
      </c>
      <c r="O11" t="s">
        <v>103</v>
      </c>
      <c r="P11" s="22">
        <f>VLOOKUP("Shares Mil", 'Key Ratios'!1:1048576,2,FALSE)</f>
        <v>0</v>
      </c>
    </row>
    <row r="12" spans="1:38" x14ac:dyDescent="0.3">
      <c r="A12" t="s">
        <v>35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104</v>
      </c>
      <c r="P12" s="7"/>
    </row>
    <row r="13" spans="1:38" x14ac:dyDescent="0.3">
      <c r="A13" t="s">
        <v>124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105</v>
      </c>
      <c r="P13" s="4">
        <f>P11*P12</f>
        <v>0</v>
      </c>
    </row>
    <row r="14" spans="1:38" x14ac:dyDescent="0.3">
      <c r="A14" t="s">
        <v>125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106</v>
      </c>
      <c r="P14" s="39">
        <f>'FCFF &amp; FCFE'!J1</f>
        <v>0</v>
      </c>
    </row>
    <row r="15" spans="1:38" x14ac:dyDescent="0.3">
      <c r="O15" t="s">
        <v>108</v>
      </c>
      <c r="P15" s="11" t="e">
        <f>P10/(P10+P13)</f>
        <v>#DIV/0!</v>
      </c>
    </row>
    <row r="16" spans="1:38" x14ac:dyDescent="0.3">
      <c r="O16" t="s">
        <v>107</v>
      </c>
      <c r="P16" s="8" t="e">
        <f>1-P15</f>
        <v>#DIV/0!</v>
      </c>
    </row>
    <row r="17" spans="1:16" x14ac:dyDescent="0.3">
      <c r="A17" t="s">
        <v>115</v>
      </c>
      <c r="B17" s="38" t="e">
        <f>SUM(B14:L14)</f>
        <v>#DIV/0!</v>
      </c>
      <c r="O17" t="s">
        <v>109</v>
      </c>
      <c r="P17" s="13"/>
    </row>
    <row r="18" spans="1:16" x14ac:dyDescent="0.3">
      <c r="A18" t="s">
        <v>15</v>
      </c>
      <c r="B18" s="4">
        <f>Multiples!H6</f>
        <v>0</v>
      </c>
      <c r="O18" t="s">
        <v>110</v>
      </c>
      <c r="P18" s="8" t="e">
        <f>IF(Y1="Custom Spreadsheet",T5,Z8)</f>
        <v>#DIV/0!</v>
      </c>
    </row>
    <row r="19" spans="1:16" x14ac:dyDescent="0.3">
      <c r="A19" t="s">
        <v>116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111</v>
      </c>
      <c r="P20" s="55" t="e">
        <f>(P18*P15)+(P19*P16)</f>
        <v>#DIV/0!</v>
      </c>
    </row>
    <row r="21" spans="1:16" ht="15" thickBot="1" x14ac:dyDescent="0.35">
      <c r="A21" s="31" t="s">
        <v>42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117</v>
      </c>
      <c r="B24" s="32" t="s">
        <v>118</v>
      </c>
      <c r="C24" s="32" t="s">
        <v>119</v>
      </c>
      <c r="D24" s="32" t="s">
        <v>120</v>
      </c>
      <c r="G24" s="50"/>
      <c r="H24" s="71" t="s">
        <v>128</v>
      </c>
      <c r="I24" s="71"/>
      <c r="J24" s="71"/>
      <c r="K24" s="71"/>
      <c r="L24" s="71"/>
      <c r="M24" s="71"/>
      <c r="N24" s="71"/>
    </row>
    <row r="25" spans="1:16" x14ac:dyDescent="0.3">
      <c r="A25" s="33" t="s">
        <v>121</v>
      </c>
      <c r="B25" s="43" t="e">
        <f>B21</f>
        <v>#DIV/0!</v>
      </c>
      <c r="C25" s="44" t="e">
        <f>C21</f>
        <v>#DIV/0!</v>
      </c>
      <c r="D25" s="46">
        <v>0.8</v>
      </c>
      <c r="H25" s="70" t="s">
        <v>126</v>
      </c>
      <c r="I25" s="70"/>
      <c r="J25" s="70"/>
      <c r="K25" s="70"/>
      <c r="L25" s="70"/>
      <c r="M25" s="70"/>
      <c r="N25" s="70"/>
    </row>
    <row r="26" spans="1:16" ht="15" customHeight="1" x14ac:dyDescent="0.3">
      <c r="A26" s="33" t="s">
        <v>123</v>
      </c>
      <c r="B26" s="43">
        <f>Multiples!A8</f>
        <v>0</v>
      </c>
      <c r="C26" s="45" t="e">
        <f>B26/P12-1</f>
        <v>#DIV/0!</v>
      </c>
      <c r="D26" s="46">
        <v>0.2</v>
      </c>
      <c r="F26" s="72" t="s">
        <v>127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122</v>
      </c>
      <c r="B27" s="43" t="e">
        <f>DDM!B18</f>
        <v>#N/A</v>
      </c>
      <c r="C27" s="45" t="e">
        <f>B27/P12-1</f>
        <v>#N/A</v>
      </c>
      <c r="D27" s="46">
        <v>0</v>
      </c>
      <c r="F27" s="72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72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72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72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72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72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72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72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H5" sqref="H5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H1" t="s">
        <v>25</v>
      </c>
    </row>
    <row r="2" spans="1:12" x14ac:dyDescent="0.3">
      <c r="H2" s="9" t="s">
        <v>27</v>
      </c>
    </row>
    <row r="3" spans="1:12" x14ac:dyDescent="0.3">
      <c r="A3" t="s">
        <v>22</v>
      </c>
      <c r="B3" s="7"/>
      <c r="F3" s="8"/>
      <c r="H3" s="9" t="s">
        <v>26</v>
      </c>
    </row>
    <row r="4" spans="1:12" x14ac:dyDescent="0.3">
      <c r="A4" t="s">
        <v>23</v>
      </c>
      <c r="B4" s="11">
        <f>F4+(F2*F3)</f>
        <v>0</v>
      </c>
      <c r="F4" s="10"/>
      <c r="H4" s="9" t="s">
        <v>28</v>
      </c>
    </row>
    <row r="5" spans="1:12" x14ac:dyDescent="0.3">
      <c r="A5" t="s">
        <v>29</v>
      </c>
      <c r="B5" s="12">
        <f>DCF!B7</f>
        <v>0</v>
      </c>
    </row>
    <row r="6" spans="1:12" x14ac:dyDescent="0.3">
      <c r="A6" t="s">
        <v>31</v>
      </c>
      <c r="B6" s="13"/>
      <c r="F6" s="11"/>
    </row>
    <row r="7" spans="1:12" x14ac:dyDescent="0.3">
      <c r="A7" t="s">
        <v>30</v>
      </c>
      <c r="B7" s="8">
        <v>0</v>
      </c>
      <c r="F7" s="11"/>
      <c r="G7" s="11"/>
      <c r="H7" s="11"/>
    </row>
    <row r="8" spans="1:12" x14ac:dyDescent="0.3">
      <c r="A8" t="s">
        <v>32</v>
      </c>
      <c r="B8" s="8">
        <f>B4-B7</f>
        <v>0</v>
      </c>
      <c r="F8" s="11"/>
      <c r="G8" s="11"/>
      <c r="H8" s="11"/>
    </row>
    <row r="9" spans="1:12" x14ac:dyDescent="0.3">
      <c r="H9" s="11"/>
    </row>
    <row r="11" spans="1:12" x14ac:dyDescent="0.3">
      <c r="A11" s="2" t="s">
        <v>33</v>
      </c>
      <c r="B11" t="s">
        <v>36</v>
      </c>
      <c r="C11" t="s">
        <v>37</v>
      </c>
      <c r="D11" t="s">
        <v>38</v>
      </c>
    </row>
    <row r="12" spans="1:12" x14ac:dyDescent="0.3">
      <c r="A12" t="s">
        <v>34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41</v>
      </c>
    </row>
    <row r="13" spans="1:12" x14ac:dyDescent="0.3">
      <c r="A13" t="s">
        <v>35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39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40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42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3" t="s">
        <v>57</v>
      </c>
      <c r="B1" s="73"/>
      <c r="D1" s="73" t="s">
        <v>58</v>
      </c>
      <c r="E1" s="73"/>
      <c r="I1" t="s">
        <v>65</v>
      </c>
      <c r="J1" s="23">
        <f>VLOOKUP("Tax Rate %", 'Key Ratios'!1:1048576,2,FALSE)/100</f>
        <v>0</v>
      </c>
    </row>
    <row r="3" spans="1:10" x14ac:dyDescent="0.3">
      <c r="A3" s="73" t="s">
        <v>59</v>
      </c>
      <c r="B3" s="73"/>
      <c r="D3" s="73" t="s">
        <v>59</v>
      </c>
      <c r="E3" s="73"/>
      <c r="I3" t="s">
        <v>67</v>
      </c>
      <c r="J3" s="12">
        <f>VLOOKUP("Debt Issued",'Cash Flow Statement'!1:1048576,2,FALSE)</f>
        <v>0</v>
      </c>
    </row>
    <row r="4" spans="1:10" x14ac:dyDescent="0.3">
      <c r="A4" t="s">
        <v>60</v>
      </c>
      <c r="B4" s="22">
        <f>VLOOKUP("Net income available to common shareholders",'Income Statement'!A2:AE36,2,FALSE)</f>
        <v>0</v>
      </c>
      <c r="D4" t="s">
        <v>60</v>
      </c>
      <c r="E4">
        <f>B4</f>
        <v>0</v>
      </c>
      <c r="I4" t="s">
        <v>68</v>
      </c>
      <c r="J4" s="12">
        <f>VLOOKUP("Debt Repayment",'Cash Flow Statement'!1:1048576,2,FALSE)</f>
        <v>0</v>
      </c>
    </row>
    <row r="5" spans="1:10" ht="15" thickBot="1" x14ac:dyDescent="0.35">
      <c r="A5" t="s">
        <v>61</v>
      </c>
      <c r="B5" s="22">
        <f>VLOOKUP("Depreciation &amp; amortization",'Cash Flow Statement'!1:1048576,2,FALSE)</f>
        <v>0</v>
      </c>
      <c r="D5" t="s">
        <v>61</v>
      </c>
      <c r="E5">
        <f>B5</f>
        <v>0</v>
      </c>
      <c r="I5" s="24" t="s">
        <v>66</v>
      </c>
      <c r="J5" s="24">
        <f>SUM(J3:J4)</f>
        <v>0</v>
      </c>
    </row>
    <row r="6" spans="1:10" ht="15" thickTop="1" x14ac:dyDescent="0.3">
      <c r="A6" t="s">
        <v>62</v>
      </c>
      <c r="B6" s="22">
        <f>-'Change WC'!B18</f>
        <v>0</v>
      </c>
      <c r="D6" t="s">
        <v>62</v>
      </c>
      <c r="E6">
        <f>B6</f>
        <v>0</v>
      </c>
    </row>
    <row r="7" spans="1:10" x14ac:dyDescent="0.3">
      <c r="A7" t="s">
        <v>63</v>
      </c>
      <c r="B7" s="22">
        <f>VLOOKUP("Capital expenditure",'Cash Flow Statement'!1:1048576,2,FALSE)</f>
        <v>0</v>
      </c>
      <c r="D7" t="s">
        <v>63</v>
      </c>
      <c r="E7">
        <f>B7</f>
        <v>0</v>
      </c>
    </row>
    <row r="8" spans="1:10" ht="15.6" x14ac:dyDescent="0.3">
      <c r="A8" t="s">
        <v>64</v>
      </c>
      <c r="B8" s="22">
        <f>VLOOKUP("Interest Expense",'Income Statement'!A2:AE36,2,FALSE) * (1-J1)</f>
        <v>0</v>
      </c>
      <c r="D8" t="s">
        <v>66</v>
      </c>
      <c r="E8" s="12">
        <f>J5</f>
        <v>0</v>
      </c>
      <c r="I8" s="61" t="s">
        <v>311</v>
      </c>
      <c r="J8" s="62">
        <f>MIN(B9,B16,B24,B34)</f>
        <v>0</v>
      </c>
    </row>
    <row r="9" spans="1:10" ht="16.2" thickBot="1" x14ac:dyDescent="0.35">
      <c r="A9" s="24" t="s">
        <v>57</v>
      </c>
      <c r="B9" s="25">
        <f>SUM(B4:B8)</f>
        <v>0</v>
      </c>
      <c r="D9" s="24" t="s">
        <v>58</v>
      </c>
      <c r="E9" s="24">
        <f>SUM(E4:E8)</f>
        <v>0</v>
      </c>
      <c r="I9" s="61" t="s">
        <v>312</v>
      </c>
      <c r="J9" s="62">
        <f>MIN(E9,E18,E24,E36)</f>
        <v>0</v>
      </c>
    </row>
    <row r="10" spans="1:10" ht="15" thickTop="1" x14ac:dyDescent="0.3"/>
    <row r="11" spans="1:10" x14ac:dyDescent="0.3">
      <c r="A11" s="73" t="s">
        <v>69</v>
      </c>
      <c r="B11" s="73"/>
      <c r="D11" s="73" t="s">
        <v>69</v>
      </c>
      <c r="E11" s="73"/>
    </row>
    <row r="12" spans="1:10" x14ac:dyDescent="0.3">
      <c r="A12" t="s">
        <v>74</v>
      </c>
      <c r="B12" s="22">
        <f>VLOOKUP("Operating Income",'Income Statement'!1:1048576,2,FALSE)*(1-J1)</f>
        <v>0</v>
      </c>
      <c r="D12" t="s">
        <v>74</v>
      </c>
      <c r="E12" s="21">
        <f>B12</f>
        <v>0</v>
      </c>
    </row>
    <row r="13" spans="1:10" x14ac:dyDescent="0.3">
      <c r="A13" t="s">
        <v>61</v>
      </c>
      <c r="B13">
        <f>B5</f>
        <v>0</v>
      </c>
      <c r="D13" t="s">
        <v>61</v>
      </c>
      <c r="E13">
        <f>B5</f>
        <v>0</v>
      </c>
    </row>
    <row r="14" spans="1:10" x14ac:dyDescent="0.3">
      <c r="A14" t="s">
        <v>70</v>
      </c>
      <c r="B14">
        <f>B6</f>
        <v>0</v>
      </c>
      <c r="D14" t="s">
        <v>62</v>
      </c>
      <c r="E14">
        <f>B6</f>
        <v>0</v>
      </c>
    </row>
    <row r="15" spans="1:10" x14ac:dyDescent="0.3">
      <c r="A15" t="s">
        <v>63</v>
      </c>
      <c r="B15">
        <f>B7</f>
        <v>0</v>
      </c>
      <c r="D15" t="s">
        <v>63</v>
      </c>
      <c r="E15">
        <f>B7</f>
        <v>0</v>
      </c>
    </row>
    <row r="16" spans="1:10" ht="15" thickBot="1" x14ac:dyDescent="0.35">
      <c r="A16" s="24" t="s">
        <v>57</v>
      </c>
      <c r="B16" s="25">
        <f>SUM(B12:B15)</f>
        <v>0</v>
      </c>
      <c r="D16" t="s">
        <v>64</v>
      </c>
      <c r="E16">
        <f>B8</f>
        <v>0</v>
      </c>
    </row>
    <row r="17" spans="1:5" ht="15" thickTop="1" x14ac:dyDescent="0.3">
      <c r="D17" t="s">
        <v>66</v>
      </c>
      <c r="E17">
        <f>E8</f>
        <v>0</v>
      </c>
    </row>
    <row r="18" spans="1:5" ht="15" thickBot="1" x14ac:dyDescent="0.35">
      <c r="D18" s="24" t="s">
        <v>58</v>
      </c>
      <c r="E18" s="25">
        <f>SUM(E12:E17)</f>
        <v>0</v>
      </c>
    </row>
    <row r="19" spans="1:5" ht="15" thickTop="1" x14ac:dyDescent="0.3"/>
    <row r="20" spans="1:5" x14ac:dyDescent="0.3">
      <c r="A20" s="73" t="s">
        <v>72</v>
      </c>
      <c r="B20" s="73"/>
      <c r="D20" s="73" t="s">
        <v>72</v>
      </c>
      <c r="E20" s="73"/>
    </row>
    <row r="21" spans="1:5" x14ac:dyDescent="0.3">
      <c r="A21" t="s">
        <v>72</v>
      </c>
      <c r="B21" s="22">
        <f>VLOOKUP("Operating cash flow",'Cash Flow Statement'!1:1048576,2,FALSE)</f>
        <v>0</v>
      </c>
      <c r="D21" t="s">
        <v>72</v>
      </c>
      <c r="E21">
        <f>B21</f>
        <v>0</v>
      </c>
    </row>
    <row r="22" spans="1:5" x14ac:dyDescent="0.3">
      <c r="A22" t="s">
        <v>64</v>
      </c>
      <c r="B22" s="21">
        <f>B8</f>
        <v>0</v>
      </c>
      <c r="D22" t="s">
        <v>63</v>
      </c>
      <c r="E22">
        <f>B7</f>
        <v>0</v>
      </c>
    </row>
    <row r="23" spans="1:5" x14ac:dyDescent="0.3">
      <c r="A23" t="s">
        <v>63</v>
      </c>
      <c r="B23" s="21">
        <f>B7</f>
        <v>0</v>
      </c>
      <c r="D23" t="s">
        <v>66</v>
      </c>
      <c r="E23">
        <f>E8</f>
        <v>0</v>
      </c>
    </row>
    <row r="24" spans="1:5" ht="15" thickBot="1" x14ac:dyDescent="0.35">
      <c r="A24" s="24" t="s">
        <v>57</v>
      </c>
      <c r="B24" s="25">
        <f>SUM(B21:B23)</f>
        <v>0</v>
      </c>
      <c r="D24" s="24" t="s">
        <v>58</v>
      </c>
      <c r="E24" s="24">
        <f>SUM(E21:E23)</f>
        <v>0</v>
      </c>
    </row>
    <row r="25" spans="1:5" ht="15" thickTop="1" x14ac:dyDescent="0.3"/>
    <row r="26" spans="1:5" x14ac:dyDescent="0.3">
      <c r="A26" s="73" t="s">
        <v>73</v>
      </c>
      <c r="B26" s="73"/>
      <c r="D26" s="73" t="s">
        <v>73</v>
      </c>
      <c r="E26" s="73"/>
    </row>
    <row r="27" spans="1:5" x14ac:dyDescent="0.3">
      <c r="A27" t="s">
        <v>74</v>
      </c>
      <c r="B27" s="21">
        <f>B12</f>
        <v>0</v>
      </c>
      <c r="D27" t="s">
        <v>74</v>
      </c>
      <c r="E27" s="21">
        <f>B12</f>
        <v>0</v>
      </c>
    </row>
    <row r="28" spans="1:5" x14ac:dyDescent="0.3">
      <c r="A28" t="s">
        <v>61</v>
      </c>
      <c r="B28">
        <f>B5</f>
        <v>0</v>
      </c>
      <c r="D28" t="s">
        <v>61</v>
      </c>
      <c r="E28">
        <f>B5</f>
        <v>0</v>
      </c>
    </row>
    <row r="29" spans="1:5" x14ac:dyDescent="0.3">
      <c r="A29" t="s">
        <v>75</v>
      </c>
      <c r="B29" s="12">
        <f>_xlfn.IFNA(VLOOKUP("Stock Compensation",'Cash Flow Statement'!1:1048576,2,FALSE),0)</f>
        <v>0</v>
      </c>
      <c r="D29" t="s">
        <v>75</v>
      </c>
      <c r="E29">
        <f>B29</f>
        <v>0</v>
      </c>
    </row>
    <row r="30" spans="1:5" x14ac:dyDescent="0.3">
      <c r="A30" t="s">
        <v>76</v>
      </c>
      <c r="B30" s="12">
        <f>_xlfn.IFNA(VLOOKUP(A30,'Cash Flow Statement'!1:1048576,2,FALSE),0)</f>
        <v>0</v>
      </c>
      <c r="D30" t="s">
        <v>76</v>
      </c>
      <c r="E30">
        <f>B30</f>
        <v>0</v>
      </c>
    </row>
    <row r="31" spans="1:5" x14ac:dyDescent="0.3">
      <c r="A31" t="s">
        <v>77</v>
      </c>
      <c r="B31" s="12">
        <f>_xlfn.IFNA(VLOOKUP("Deferred Income Taxes",'Cash Flow Statement'!1:1048576,2,FALSE),0)</f>
        <v>0</v>
      </c>
      <c r="D31" t="s">
        <v>77</v>
      </c>
      <c r="E31">
        <f>B31</f>
        <v>0</v>
      </c>
    </row>
    <row r="32" spans="1:5" x14ac:dyDescent="0.3">
      <c r="A32" t="s">
        <v>62</v>
      </c>
      <c r="B32">
        <f>B6</f>
        <v>0</v>
      </c>
      <c r="D32" t="s">
        <v>62</v>
      </c>
      <c r="E32">
        <f>B6</f>
        <v>0</v>
      </c>
    </row>
    <row r="33" spans="1:5" x14ac:dyDescent="0.3">
      <c r="A33" t="s">
        <v>63</v>
      </c>
      <c r="B33">
        <f>B7</f>
        <v>0</v>
      </c>
      <c r="D33" t="s">
        <v>63</v>
      </c>
      <c r="E33">
        <f>B7</f>
        <v>0</v>
      </c>
    </row>
    <row r="34" spans="1:5" ht="15" thickBot="1" x14ac:dyDescent="0.35">
      <c r="A34" s="24" t="s">
        <v>57</v>
      </c>
      <c r="B34" s="25">
        <f>SUM(B27:B33)</f>
        <v>0</v>
      </c>
      <c r="D34" t="s">
        <v>64</v>
      </c>
      <c r="E34">
        <f>B8</f>
        <v>0</v>
      </c>
    </row>
    <row r="35" spans="1:5" ht="15" thickTop="1" x14ac:dyDescent="0.3">
      <c r="D35" t="s">
        <v>66</v>
      </c>
      <c r="E35">
        <f>E8</f>
        <v>0</v>
      </c>
    </row>
    <row r="36" spans="1:5" ht="15" thickBot="1" x14ac:dyDescent="0.35">
      <c r="D36" s="24" t="s">
        <v>58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M5" sqref="M5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44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43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48</v>
      </c>
    </row>
    <row r="3" spans="1:15" x14ac:dyDescent="0.3">
      <c r="A3" t="s">
        <v>45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49</v>
      </c>
    </row>
    <row r="4" spans="1:15" x14ac:dyDescent="0.3">
      <c r="A4" t="s">
        <v>46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47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50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45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46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47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52</v>
      </c>
    </row>
    <row r="12" spans="1:15" x14ac:dyDescent="0.3">
      <c r="A12" t="s">
        <v>51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53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54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55</v>
      </c>
      <c r="M15" s="19" t="s">
        <v>129</v>
      </c>
      <c r="O15" t="s">
        <v>56</v>
      </c>
    </row>
    <row r="18" spans="1:29" x14ac:dyDescent="0.3">
      <c r="A18" t="s">
        <v>310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I29" sqref="I29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78</v>
      </c>
    </row>
    <row r="3" spans="1:3" x14ac:dyDescent="0.3">
      <c r="A3" s="16" t="s">
        <v>83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79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80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81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82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84</v>
      </c>
    </row>
    <row r="10" spans="1:3" x14ac:dyDescent="0.3">
      <c r="A10" t="s">
        <v>85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86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87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174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88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89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90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91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130</v>
      </c>
    </row>
    <row r="3" spans="1:2" x14ac:dyDescent="0.3">
      <c r="A3" t="s">
        <v>131</v>
      </c>
    </row>
    <row r="4" spans="1:2" x14ac:dyDescent="0.3">
      <c r="A4" t="s">
        <v>132</v>
      </c>
    </row>
    <row r="5" spans="1:2" x14ac:dyDescent="0.3">
      <c r="A5" t="s">
        <v>133</v>
      </c>
    </row>
    <row r="6" spans="1:2" x14ac:dyDescent="0.3">
      <c r="A6" t="s">
        <v>134</v>
      </c>
    </row>
    <row r="7" spans="1:2" x14ac:dyDescent="0.3">
      <c r="A7" t="s">
        <v>135</v>
      </c>
    </row>
    <row r="8" spans="1:2" x14ac:dyDescent="0.3">
      <c r="A8" t="s">
        <v>136</v>
      </c>
    </row>
    <row r="9" spans="1:2" x14ac:dyDescent="0.3">
      <c r="A9" t="s">
        <v>137</v>
      </c>
    </row>
    <row r="10" spans="1:2" x14ac:dyDescent="0.3">
      <c r="A10" t="s">
        <v>138</v>
      </c>
    </row>
    <row r="11" spans="1:2" x14ac:dyDescent="0.3">
      <c r="A11" t="s">
        <v>139</v>
      </c>
    </row>
    <row r="12" spans="1:2" x14ac:dyDescent="0.3">
      <c r="A12" t="s">
        <v>140</v>
      </c>
    </row>
    <row r="13" spans="1:2" x14ac:dyDescent="0.3">
      <c r="A13" t="s">
        <v>71</v>
      </c>
    </row>
    <row r="14" spans="1:2" x14ac:dyDescent="0.3">
      <c r="A14" t="s">
        <v>141</v>
      </c>
    </row>
    <row r="15" spans="1:2" x14ac:dyDescent="0.3">
      <c r="A15" t="s">
        <v>142</v>
      </c>
    </row>
    <row r="16" spans="1:2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abSelected="1" topLeftCell="A5"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158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159</v>
      </c>
    </row>
    <row r="15" spans="1:1" x14ac:dyDescent="0.3">
      <c r="A15" t="s">
        <v>160</v>
      </c>
    </row>
    <row r="16" spans="1:1" x14ac:dyDescent="0.3">
      <c r="A16" t="s">
        <v>161</v>
      </c>
    </row>
    <row r="17" spans="1:1" x14ac:dyDescent="0.3">
      <c r="A17" t="s">
        <v>162</v>
      </c>
    </row>
    <row r="18" spans="1:1" x14ac:dyDescent="0.3">
      <c r="A18" t="s">
        <v>163</v>
      </c>
    </row>
    <row r="19" spans="1:1" x14ac:dyDescent="0.3">
      <c r="A19" t="s">
        <v>164</v>
      </c>
    </row>
    <row r="20" spans="1:1" x14ac:dyDescent="0.3">
      <c r="A20" t="s">
        <v>165</v>
      </c>
    </row>
    <row r="21" spans="1:1" x14ac:dyDescent="0.3">
      <c r="A21" t="s">
        <v>166</v>
      </c>
    </row>
    <row r="22" spans="1:1" x14ac:dyDescent="0.3">
      <c r="A22" t="s">
        <v>167</v>
      </c>
    </row>
    <row r="23" spans="1:1" x14ac:dyDescent="0.3">
      <c r="A23" t="s">
        <v>168</v>
      </c>
    </row>
    <row r="24" spans="1:1" x14ac:dyDescent="0.3">
      <c r="A24" t="s">
        <v>169</v>
      </c>
    </row>
    <row r="25" spans="1:1" x14ac:dyDescent="0.3">
      <c r="A25" t="s">
        <v>170</v>
      </c>
    </row>
    <row r="26" spans="1:1" x14ac:dyDescent="0.3">
      <c r="A26" t="s">
        <v>171</v>
      </c>
    </row>
    <row r="27" spans="1:1" x14ac:dyDescent="0.3">
      <c r="A27" t="s">
        <v>172</v>
      </c>
    </row>
    <row r="28" spans="1:1" x14ac:dyDescent="0.3">
      <c r="A28" t="s">
        <v>173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174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177</v>
      </c>
    </row>
    <row r="37" spans="1:1" x14ac:dyDescent="0.3">
      <c r="A37" t="s">
        <v>178</v>
      </c>
    </row>
    <row r="38" spans="1:1" x14ac:dyDescent="0.3">
      <c r="A38" t="s">
        <v>174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188</v>
      </c>
      <c r="B2" t="s">
        <v>130</v>
      </c>
    </row>
    <row r="3" spans="1:2" x14ac:dyDescent="0.3">
      <c r="A3" t="s">
        <v>189</v>
      </c>
    </row>
    <row r="4" spans="1:2" x14ac:dyDescent="0.3">
      <c r="A4" t="s">
        <v>145</v>
      </c>
    </row>
    <row r="5" spans="1:2" x14ac:dyDescent="0.3">
      <c r="A5" t="s">
        <v>190</v>
      </c>
    </row>
    <row r="6" spans="1:2" x14ac:dyDescent="0.3">
      <c r="A6" t="s">
        <v>191</v>
      </c>
    </row>
    <row r="7" spans="1:2" x14ac:dyDescent="0.3">
      <c r="A7" t="s">
        <v>192</v>
      </c>
    </row>
    <row r="8" spans="1:2" x14ac:dyDescent="0.3">
      <c r="A8" t="s">
        <v>158</v>
      </c>
    </row>
    <row r="9" spans="1:2" x14ac:dyDescent="0.3">
      <c r="A9" t="s">
        <v>193</v>
      </c>
    </row>
    <row r="10" spans="1:2" x14ac:dyDescent="0.3">
      <c r="A10" t="s">
        <v>91</v>
      </c>
    </row>
    <row r="11" spans="1:2" x14ac:dyDescent="0.3">
      <c r="A11" t="s">
        <v>194</v>
      </c>
    </row>
    <row r="12" spans="1:2" x14ac:dyDescent="0.3">
      <c r="A12" t="s">
        <v>195</v>
      </c>
    </row>
    <row r="13" spans="1:2" x14ac:dyDescent="0.3">
      <c r="A13" t="s">
        <v>85</v>
      </c>
    </row>
    <row r="14" spans="1:2" x14ac:dyDescent="0.3">
      <c r="A14" t="s">
        <v>196</v>
      </c>
    </row>
    <row r="15" spans="1:2" x14ac:dyDescent="0.3">
      <c r="A15" t="s">
        <v>197</v>
      </c>
    </row>
    <row r="16" spans="1:2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204</v>
      </c>
    </row>
    <row r="23" spans="1:1" x14ac:dyDescent="0.3">
      <c r="A23" t="s">
        <v>205</v>
      </c>
    </row>
    <row r="24" spans="1:1" x14ac:dyDescent="0.3">
      <c r="A24" t="s">
        <v>206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3" spans="1:1" x14ac:dyDescent="0.3">
      <c r="A33" t="s">
        <v>215</v>
      </c>
    </row>
    <row r="34" spans="1:1" x14ac:dyDescent="0.3">
      <c r="A34" t="s">
        <v>216</v>
      </c>
    </row>
    <row r="35" spans="1:1" x14ac:dyDescent="0.3">
      <c r="A35" t="s">
        <v>217</v>
      </c>
    </row>
    <row r="36" spans="1:1" x14ac:dyDescent="0.3">
      <c r="A36" t="s">
        <v>218</v>
      </c>
    </row>
    <row r="37" spans="1:1" x14ac:dyDescent="0.3">
      <c r="A37" t="s">
        <v>219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sqref="A1:AR24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223</v>
      </c>
    </row>
    <row r="2" spans="1:2" x14ac:dyDescent="0.3">
      <c r="B2" t="s">
        <v>130</v>
      </c>
    </row>
    <row r="3" spans="1:2" x14ac:dyDescent="0.3">
      <c r="A3" t="s">
        <v>224</v>
      </c>
      <c r="B3" s="57"/>
    </row>
    <row r="4" spans="1:2" x14ac:dyDescent="0.3">
      <c r="A4" t="s">
        <v>225</v>
      </c>
    </row>
    <row r="5" spans="1:2" x14ac:dyDescent="0.3">
      <c r="A5" t="s">
        <v>226</v>
      </c>
      <c r="B5" s="57"/>
    </row>
    <row r="6" spans="1:2" x14ac:dyDescent="0.3">
      <c r="A6" t="s">
        <v>227</v>
      </c>
    </row>
    <row r="7" spans="1:2" x14ac:dyDescent="0.3">
      <c r="A7" t="s">
        <v>228</v>
      </c>
      <c r="B7" s="57"/>
    </row>
    <row r="8" spans="1:2" x14ac:dyDescent="0.3">
      <c r="A8" t="s">
        <v>229</v>
      </c>
    </row>
    <row r="9" spans="1:2" x14ac:dyDescent="0.3">
      <c r="A9" t="s">
        <v>230</v>
      </c>
    </row>
    <row r="10" spans="1:2" x14ac:dyDescent="0.3">
      <c r="A10" t="s">
        <v>231</v>
      </c>
    </row>
    <row r="11" spans="1:2" x14ac:dyDescent="0.3">
      <c r="A11" t="s">
        <v>232</v>
      </c>
      <c r="B11" s="57"/>
    </row>
    <row r="12" spans="1:2" x14ac:dyDescent="0.3">
      <c r="A12" t="s">
        <v>233</v>
      </c>
    </row>
    <row r="13" spans="1:2" x14ac:dyDescent="0.3">
      <c r="A13" t="s">
        <v>234</v>
      </c>
      <c r="B13" s="57"/>
    </row>
    <row r="14" spans="1:2" x14ac:dyDescent="0.3">
      <c r="A14" t="s">
        <v>235</v>
      </c>
      <c r="B14" s="57"/>
    </row>
    <row r="15" spans="1:2" x14ac:dyDescent="0.3">
      <c r="A15" t="s">
        <v>236</v>
      </c>
      <c r="B15" s="57"/>
    </row>
    <row r="16" spans="1:2" x14ac:dyDescent="0.3">
      <c r="A16" t="s">
        <v>237</v>
      </c>
    </row>
    <row r="17" spans="1:2" x14ac:dyDescent="0.3">
      <c r="A17" t="s">
        <v>238</v>
      </c>
    </row>
    <row r="19" spans="1:2" x14ac:dyDescent="0.3">
      <c r="A19" t="s">
        <v>239</v>
      </c>
    </row>
    <row r="20" spans="1:2" x14ac:dyDescent="0.3">
      <c r="A20" t="s">
        <v>240</v>
      </c>
      <c r="B20" t="s">
        <v>130</v>
      </c>
    </row>
    <row r="21" spans="1:2" x14ac:dyDescent="0.3">
      <c r="A21" t="s">
        <v>131</v>
      </c>
    </row>
    <row r="22" spans="1:2" x14ac:dyDescent="0.3">
      <c r="A22" t="s">
        <v>241</v>
      </c>
    </row>
    <row r="23" spans="1:2" x14ac:dyDescent="0.3">
      <c r="A23" t="s">
        <v>242</v>
      </c>
    </row>
    <row r="24" spans="1:2" x14ac:dyDescent="0.3">
      <c r="A24" t="s">
        <v>243</v>
      </c>
    </row>
    <row r="25" spans="1:2" x14ac:dyDescent="0.3">
      <c r="A25" t="s">
        <v>244</v>
      </c>
    </row>
    <row r="26" spans="1:2" x14ac:dyDescent="0.3">
      <c r="A26" t="s">
        <v>245</v>
      </c>
    </row>
    <row r="27" spans="1:2" x14ac:dyDescent="0.3">
      <c r="A27" t="s">
        <v>246</v>
      </c>
    </row>
    <row r="28" spans="1:2" x14ac:dyDescent="0.3">
      <c r="A28" t="s">
        <v>247</v>
      </c>
    </row>
    <row r="29" spans="1:2" x14ac:dyDescent="0.3">
      <c r="A29" t="s">
        <v>248</v>
      </c>
    </row>
    <row r="31" spans="1:2" x14ac:dyDescent="0.3">
      <c r="A31" t="s">
        <v>249</v>
      </c>
      <c r="B31" t="s">
        <v>130</v>
      </c>
    </row>
    <row r="32" spans="1:2" x14ac:dyDescent="0.3">
      <c r="A32" t="s">
        <v>250</v>
      </c>
    </row>
    <row r="33" spans="1:2" x14ac:dyDescent="0.3">
      <c r="A33" t="s">
        <v>251</v>
      </c>
    </row>
    <row r="34" spans="1:2" x14ac:dyDescent="0.3">
      <c r="A34" t="s">
        <v>252</v>
      </c>
    </row>
    <row r="35" spans="1:2" x14ac:dyDescent="0.3">
      <c r="A35" t="s">
        <v>253</v>
      </c>
    </row>
    <row r="36" spans="1:2" x14ac:dyDescent="0.3">
      <c r="A36" t="s">
        <v>254</v>
      </c>
    </row>
    <row r="37" spans="1:2" x14ac:dyDescent="0.3">
      <c r="A37" t="s">
        <v>255</v>
      </c>
    </row>
    <row r="38" spans="1:2" x14ac:dyDescent="0.3">
      <c r="A38" t="s">
        <v>256</v>
      </c>
    </row>
    <row r="39" spans="1:2" x14ac:dyDescent="0.3">
      <c r="A39" t="s">
        <v>257</v>
      </c>
    </row>
    <row r="41" spans="1:2" x14ac:dyDescent="0.3">
      <c r="A41" t="s">
        <v>258</v>
      </c>
    </row>
    <row r="42" spans="1:2" x14ac:dyDescent="0.3">
      <c r="B42" t="s">
        <v>259</v>
      </c>
    </row>
    <row r="43" spans="1:2" x14ac:dyDescent="0.3">
      <c r="A43" t="s">
        <v>260</v>
      </c>
    </row>
    <row r="44" spans="1:2" x14ac:dyDescent="0.3">
      <c r="A44" t="s">
        <v>261</v>
      </c>
    </row>
    <row r="45" spans="1:2" x14ac:dyDescent="0.3">
      <c r="A45" t="s">
        <v>262</v>
      </c>
    </row>
    <row r="46" spans="1:2" x14ac:dyDescent="0.3">
      <c r="A46" t="s">
        <v>263</v>
      </c>
    </row>
    <row r="47" spans="1:2" x14ac:dyDescent="0.3">
      <c r="A47" t="s">
        <v>264</v>
      </c>
    </row>
    <row r="48" spans="1:2" x14ac:dyDescent="0.3">
      <c r="A48" t="s">
        <v>265</v>
      </c>
    </row>
    <row r="49" spans="1:1" x14ac:dyDescent="0.3">
      <c r="A49" t="s">
        <v>261</v>
      </c>
    </row>
    <row r="50" spans="1:1" x14ac:dyDescent="0.3">
      <c r="A50" t="s">
        <v>262</v>
      </c>
    </row>
    <row r="51" spans="1:1" x14ac:dyDescent="0.3">
      <c r="A51" t="s">
        <v>263</v>
      </c>
    </row>
    <row r="52" spans="1:1" x14ac:dyDescent="0.3">
      <c r="A52" t="s">
        <v>264</v>
      </c>
    </row>
    <row r="53" spans="1:1" x14ac:dyDescent="0.3">
      <c r="A53" t="s">
        <v>266</v>
      </c>
    </row>
    <row r="54" spans="1:1" x14ac:dyDescent="0.3">
      <c r="A54" t="s">
        <v>261</v>
      </c>
    </row>
    <row r="55" spans="1:1" x14ac:dyDescent="0.3">
      <c r="A55" t="s">
        <v>262</v>
      </c>
    </row>
    <row r="56" spans="1:1" x14ac:dyDescent="0.3">
      <c r="A56" t="s">
        <v>263</v>
      </c>
    </row>
    <row r="57" spans="1:1" x14ac:dyDescent="0.3">
      <c r="A57" t="s">
        <v>264</v>
      </c>
    </row>
    <row r="58" spans="1:1" x14ac:dyDescent="0.3">
      <c r="A58" t="s">
        <v>267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4" spans="1:1" x14ac:dyDescent="0.3">
      <c r="A64" t="s">
        <v>268</v>
      </c>
    </row>
    <row r="65" spans="1:2" x14ac:dyDescent="0.3">
      <c r="A65" t="s">
        <v>269</v>
      </c>
      <c r="B65" t="s">
        <v>130</v>
      </c>
    </row>
    <row r="66" spans="1:2" x14ac:dyDescent="0.3">
      <c r="A66" t="s">
        <v>270</v>
      </c>
    </row>
    <row r="67" spans="1:2" x14ac:dyDescent="0.3">
      <c r="A67" t="s">
        <v>271</v>
      </c>
    </row>
    <row r="68" spans="1:2" x14ac:dyDescent="0.3">
      <c r="A68" t="s">
        <v>272</v>
      </c>
    </row>
    <row r="69" spans="1:2" x14ac:dyDescent="0.3">
      <c r="A69" t="s">
        <v>273</v>
      </c>
    </row>
    <row r="70" spans="1:2" x14ac:dyDescent="0.3">
      <c r="A70" t="s">
        <v>274</v>
      </c>
    </row>
    <row r="72" spans="1:2" x14ac:dyDescent="0.3">
      <c r="A72" t="s">
        <v>275</v>
      </c>
    </row>
    <row r="73" spans="1:2" x14ac:dyDescent="0.3">
      <c r="A73" t="s">
        <v>276</v>
      </c>
      <c r="B73" t="s">
        <v>259</v>
      </c>
    </row>
    <row r="74" spans="1:2" x14ac:dyDescent="0.3">
      <c r="A74" t="s">
        <v>277</v>
      </c>
    </row>
    <row r="75" spans="1:2" x14ac:dyDescent="0.3">
      <c r="A75" t="s">
        <v>278</v>
      </c>
    </row>
    <row r="76" spans="1:2" x14ac:dyDescent="0.3">
      <c r="A76" t="s">
        <v>195</v>
      </c>
    </row>
    <row r="77" spans="1:2" x14ac:dyDescent="0.3">
      <c r="A77" t="s">
        <v>279</v>
      </c>
    </row>
    <row r="78" spans="1:2" x14ac:dyDescent="0.3">
      <c r="A78" t="s">
        <v>280</v>
      </c>
    </row>
    <row r="79" spans="1:2" x14ac:dyDescent="0.3">
      <c r="A79" t="s">
        <v>281</v>
      </c>
    </row>
    <row r="80" spans="1:2" x14ac:dyDescent="0.3">
      <c r="A80" t="s">
        <v>282</v>
      </c>
    </row>
    <row r="81" spans="1:2" x14ac:dyDescent="0.3">
      <c r="A81" t="s">
        <v>283</v>
      </c>
    </row>
    <row r="82" spans="1:2" x14ac:dyDescent="0.3">
      <c r="A82" t="s">
        <v>284</v>
      </c>
    </row>
    <row r="83" spans="1:2" x14ac:dyDescent="0.3">
      <c r="A83" t="s">
        <v>285</v>
      </c>
    </row>
    <row r="84" spans="1:2" x14ac:dyDescent="0.3">
      <c r="A84" t="s">
        <v>286</v>
      </c>
    </row>
    <row r="85" spans="1:2" x14ac:dyDescent="0.3">
      <c r="A85" t="s">
        <v>287</v>
      </c>
    </row>
    <row r="86" spans="1:2" x14ac:dyDescent="0.3">
      <c r="A86" t="s">
        <v>288</v>
      </c>
    </row>
    <row r="87" spans="1:2" x14ac:dyDescent="0.3">
      <c r="A87" t="s">
        <v>289</v>
      </c>
    </row>
    <row r="88" spans="1:2" x14ac:dyDescent="0.3">
      <c r="A88" t="s">
        <v>290</v>
      </c>
    </row>
    <row r="89" spans="1:2" x14ac:dyDescent="0.3">
      <c r="A89" t="s">
        <v>16</v>
      </c>
    </row>
    <row r="90" spans="1:2" x14ac:dyDescent="0.3">
      <c r="A90" t="s">
        <v>291</v>
      </c>
    </row>
    <row r="91" spans="1:2" x14ac:dyDescent="0.3">
      <c r="A91" t="s">
        <v>292</v>
      </c>
    </row>
    <row r="92" spans="1:2" x14ac:dyDescent="0.3">
      <c r="A92" t="s">
        <v>293</v>
      </c>
    </row>
    <row r="93" spans="1:2" x14ac:dyDescent="0.3">
      <c r="A93" t="s">
        <v>294</v>
      </c>
    </row>
    <row r="95" spans="1:2" x14ac:dyDescent="0.3">
      <c r="A95" t="s">
        <v>295</v>
      </c>
      <c r="B95" t="s">
        <v>259</v>
      </c>
    </row>
    <row r="96" spans="1:2" x14ac:dyDescent="0.3">
      <c r="A96" t="s">
        <v>296</v>
      </c>
    </row>
    <row r="97" spans="1:2" x14ac:dyDescent="0.3">
      <c r="A97" t="s">
        <v>297</v>
      </c>
    </row>
    <row r="98" spans="1:2" x14ac:dyDescent="0.3">
      <c r="A98" t="s">
        <v>298</v>
      </c>
    </row>
    <row r="99" spans="1:2" x14ac:dyDescent="0.3">
      <c r="A99" t="s">
        <v>299</v>
      </c>
    </row>
    <row r="101" spans="1:2" x14ac:dyDescent="0.3">
      <c r="A101" t="s">
        <v>300</v>
      </c>
    </row>
    <row r="102" spans="1:2" x14ac:dyDescent="0.3">
      <c r="A102" t="s">
        <v>301</v>
      </c>
      <c r="B102" t="s">
        <v>130</v>
      </c>
    </row>
    <row r="103" spans="1:2" x14ac:dyDescent="0.3">
      <c r="A103" t="s">
        <v>302</v>
      </c>
    </row>
    <row r="104" spans="1:2" x14ac:dyDescent="0.3">
      <c r="A104" t="s">
        <v>303</v>
      </c>
    </row>
    <row r="105" spans="1:2" x14ac:dyDescent="0.3">
      <c r="A105" t="s">
        <v>304</v>
      </c>
    </row>
    <row r="106" spans="1:2" x14ac:dyDescent="0.3">
      <c r="A106" t="s">
        <v>305</v>
      </c>
    </row>
    <row r="107" spans="1:2" x14ac:dyDescent="0.3">
      <c r="A107" t="s">
        <v>306</v>
      </c>
    </row>
    <row r="108" spans="1:2" x14ac:dyDescent="0.3">
      <c r="A108" t="s">
        <v>307</v>
      </c>
    </row>
    <row r="109" spans="1:2" x14ac:dyDescent="0.3">
      <c r="A109" t="s">
        <v>308</v>
      </c>
    </row>
    <row r="110" spans="1:2" x14ac:dyDescent="0.3">
      <c r="A110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92</v>
      </c>
    </row>
    <row r="2" spans="1:9" x14ac:dyDescent="0.3">
      <c r="A2" s="35" t="s">
        <v>93</v>
      </c>
      <c r="B2" s="35" t="s">
        <v>94</v>
      </c>
      <c r="C2" s="35" t="s">
        <v>95</v>
      </c>
      <c r="D2" s="30" t="s">
        <v>71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96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97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98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2020-04-01T23:16:48Z</dcterms:modified>
</cp:coreProperties>
</file>