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activeTab="1"/>
  </bookViews>
  <sheets>
    <sheet xmlns:r="http://schemas.openxmlformats.org/officeDocument/2006/relationships" name="DCF" sheetId="1" state="visible" r:id="rId1"/>
    <sheet xmlns:r="http://schemas.openxmlformats.org/officeDocument/2006/relationships" name="Multiples" sheetId="2" state="visible" r:id="rId2"/>
    <sheet xmlns:r="http://schemas.openxmlformats.org/officeDocument/2006/relationships" name="DDM" sheetId="3" state="visible" r:id="rId3"/>
    <sheet xmlns:r="http://schemas.openxmlformats.org/officeDocument/2006/relationships" name="FCFF &amp; FCFE" sheetId="4" state="visible" r:id="rId4"/>
    <sheet xmlns:r="http://schemas.openxmlformats.org/officeDocument/2006/relationships" name="Growth Rates" sheetId="5" state="visible" r:id="rId5"/>
    <sheet xmlns:r="http://schemas.openxmlformats.org/officeDocument/2006/relationships" name="Change WC" sheetId="6" state="visible" r:id="rId6"/>
    <sheet xmlns:r="http://schemas.openxmlformats.org/officeDocument/2006/relationships" name="Income Statement" sheetId="7" state="visible" r:id="rId7"/>
    <sheet xmlns:r="http://schemas.openxmlformats.org/officeDocument/2006/relationships" name="Balance Sheet (Annual)" sheetId="8" state="visible" r:id="rId8"/>
    <sheet xmlns:r="http://schemas.openxmlformats.org/officeDocument/2006/relationships" name="Cash Flow Statement" sheetId="9" state="visible" r:id="rId9"/>
    <sheet xmlns:r="http://schemas.openxmlformats.org/officeDocument/2006/relationships" name="Key Ratios" sheetId="10" state="visible" r:id="rId10"/>
    <sheet xmlns:r="http://schemas.openxmlformats.org/officeDocument/2006/relationships" name="Debt Template" sheetId="11" state="visible" r:id="rId11"/>
    <sheet xmlns:r="http://schemas.openxmlformats.org/officeDocument/2006/relationships" name="Credit Ratings" sheetId="12" state="visible" r:id="rId12"/>
    <sheet xmlns:r="http://schemas.openxmlformats.org/officeDocument/2006/relationships" name="Sheet1" sheetId="13" state="visible" r:id="rId13"/>
  </sheets>
  <definedNames>
    <definedName name="ExternalData_1" localSheetId="10">'Debt Template'!$A$1:$C$21</definedName>
  </definedNames>
  <calcPr calcId="124519" fullCalcOnLoad="1"/>
</workbook>
</file>

<file path=xl/sharedStrings.xml><?xml version="1.0" encoding="utf-8"?>
<sst xmlns="http://schemas.openxmlformats.org/spreadsheetml/2006/main" uniqueCount="393">
  <si>
    <t>FCFE</t>
  </si>
  <si>
    <t>Beta</t>
  </si>
  <si>
    <t>Debt Analysis Source</t>
  </si>
  <si>
    <t>Financial Statements</t>
  </si>
  <si>
    <t>FCFF</t>
  </si>
  <si>
    <t>Debt Analysis</t>
  </si>
  <si>
    <t>Custom Spreadsheet</t>
  </si>
  <si>
    <t>Book Value of Debt</t>
  </si>
  <si>
    <t>Current Debt</t>
  </si>
  <si>
    <t>Type of Valuation</t>
  </si>
  <si>
    <t>Weighted-Average Cost of Debt</t>
  </si>
  <si>
    <t>Long-Term Debt</t>
  </si>
  <si>
    <t>Initial Amount</t>
  </si>
  <si>
    <t>Average Beta</t>
  </si>
  <si>
    <t>After-Tax Cost of Debt</t>
  </si>
  <si>
    <t>Interest Expense</t>
  </si>
  <si>
    <t>Cost of Debt</t>
  </si>
  <si>
    <t>Years of High/Low Growth</t>
  </si>
  <si>
    <t>WACC Calculations</t>
  </si>
  <si>
    <t>Average Cost of Debt</t>
  </si>
  <si>
    <t>Terminal Growth Rate</t>
  </si>
  <si>
    <t>MRP or ERP</t>
  </si>
  <si>
    <t>Years</t>
  </si>
  <si>
    <t>MV of Debt</t>
  </si>
  <si>
    <t>Projected Years</t>
  </si>
  <si>
    <t>Terminal</t>
  </si>
  <si>
    <t>Shares Outstanding</t>
  </si>
  <si>
    <t>Projected Growth</t>
  </si>
  <si>
    <t>Share Price</t>
  </si>
  <si>
    <t>Projected FCF</t>
  </si>
  <si>
    <t>Market Cap</t>
  </si>
  <si>
    <t>Discounted FCF</t>
  </si>
  <si>
    <t>Tax Rate</t>
  </si>
  <si>
    <t>Percent Debt</t>
  </si>
  <si>
    <t>Percent Equity</t>
  </si>
  <si>
    <t>Enterprise Value</t>
  </si>
  <si>
    <t>Risk-Free Rate</t>
  </si>
  <si>
    <t>Net Debt</t>
  </si>
  <si>
    <t>Equity Value</t>
  </si>
  <si>
    <t>Cost of Equity</t>
  </si>
  <si>
    <t xml:space="preserve">WACC </t>
  </si>
  <si>
    <t>Price Per Share</t>
  </si>
  <si>
    <t>Model</t>
  </si>
  <si>
    <t>Intrinsic Value</t>
  </si>
  <si>
    <t>Upside</t>
  </si>
  <si>
    <t>Weight</t>
  </si>
  <si>
    <t>Sensitivity Table</t>
  </si>
  <si>
    <t>DCF</t>
  </si>
  <si>
    <t>Growth Rate</t>
  </si>
  <si>
    <t>Multiples</t>
  </si>
  <si>
    <t>Discount Rate</t>
  </si>
  <si>
    <t>DDM</t>
  </si>
  <si>
    <t>Price Target</t>
  </si>
  <si>
    <t>Multiple</t>
  </si>
  <si>
    <t>Formula</t>
  </si>
  <si>
    <t>EPS</t>
  </si>
  <si>
    <t>EPS*Forward P/E</t>
  </si>
  <si>
    <t>2019 Forward P/E Multiple</t>
  </si>
  <si>
    <t>2019 Mean USD*Forward P/E</t>
  </si>
  <si>
    <t>2020 Forward P/E Multiple</t>
  </si>
  <si>
    <t>2020 Mean USD*Forward P/E</t>
  </si>
  <si>
    <t>(-) Cash</t>
  </si>
  <si>
    <t>P/B Multiple</t>
  </si>
  <si>
    <t>(P/B*Total Stockholder's Equity)/Number of Shares Outstanding</t>
  </si>
  <si>
    <t>(-) Short-Term Investments</t>
  </si>
  <si>
    <t>P/S Multiple</t>
  </si>
  <si>
    <t>(P/S*Revenue)/Number of Shares Outstanding</t>
  </si>
  <si>
    <t>EV/EBITDA Multiple</t>
  </si>
  <si>
    <t>((EV/EBITDA*EBITDA)-Net Debt)/Number of Shares Outstanding</t>
  </si>
  <si>
    <t>Multiples Input</t>
  </si>
  <si>
    <t>P/E</t>
  </si>
  <si>
    <t>33.11</t>
  </si>
  <si>
    <t>P/B</t>
  </si>
  <si>
    <t>13.84</t>
  </si>
  <si>
    <t>P/S</t>
  </si>
  <si>
    <t>11.62</t>
  </si>
  <si>
    <t>EV/EBITDA</t>
  </si>
  <si>
    <t>22.97</t>
  </si>
  <si>
    <t>Average</t>
  </si>
  <si>
    <t>Still need to automate:</t>
  </si>
  <si>
    <t>EV/FCF Multiple</t>
  </si>
  <si>
    <t>((EV/FCF*FCF)-Net Debt)/Number of Shares Outstanding</t>
  </si>
  <si>
    <t>Dividend Discount Model</t>
  </si>
  <si>
    <t>TTM Dividend</t>
  </si>
  <si>
    <t>Years of High Growth</t>
  </si>
  <si>
    <t>High Growth Rate</t>
  </si>
  <si>
    <t>TTM</t>
  </si>
  <si>
    <t>Cost of Equity - Terminal Growth</t>
  </si>
  <si>
    <t>Compunded Annual Growth Rate</t>
  </si>
  <si>
    <t>Constant High Growth</t>
  </si>
  <si>
    <t>2019-2020</t>
  </si>
  <si>
    <t>2020-2021</t>
  </si>
  <si>
    <t>2021-2022</t>
  </si>
  <si>
    <t>5-Yr CAGR</t>
  </si>
  <si>
    <t>4--Yr CAGR</t>
  </si>
  <si>
    <t>Projected Dividends</t>
  </si>
  <si>
    <t>3-Yr CAGR</t>
  </si>
  <si>
    <t>Discounted Dividends</t>
  </si>
  <si>
    <t>Taxes</t>
  </si>
  <si>
    <t>NI</t>
  </si>
  <si>
    <t>Debt Issued</t>
  </si>
  <si>
    <t>Net Income</t>
  </si>
  <si>
    <t>(Debt Repayment)</t>
  </si>
  <si>
    <t>Depr &amp; Amort</t>
  </si>
  <si>
    <t>Net Borrowing</t>
  </si>
  <si>
    <t>Change WC</t>
  </si>
  <si>
    <t>CapEx</t>
  </si>
  <si>
    <t>Interest Expense (1-t)</t>
  </si>
  <si>
    <t>FCFF Selected</t>
  </si>
  <si>
    <t>FCFE Selected</t>
  </si>
  <si>
    <t>EBIT</t>
  </si>
  <si>
    <t>Operating Income (1-t)</t>
  </si>
  <si>
    <t>Change in WC</t>
  </si>
  <si>
    <t>OCF</t>
  </si>
  <si>
    <t>EBIT Revised</t>
  </si>
  <si>
    <t>Stock Compensation</t>
  </si>
  <si>
    <t>Other Non-Cash Items</t>
  </si>
  <si>
    <t>Deferred Income Tax</t>
  </si>
  <si>
    <t>Payout Ratio</t>
  </si>
  <si>
    <t>Source: Morningstar Direct (Key Ratios)</t>
  </si>
  <si>
    <t>ROA</t>
  </si>
  <si>
    <t>Source: https://www.morningstar.com/stocks/xnys/unp/performance</t>
  </si>
  <si>
    <t>ROE</t>
  </si>
  <si>
    <t>ROIC</t>
  </si>
  <si>
    <t>Plowback Ratio</t>
  </si>
  <si>
    <t>Internal Growth Rate</t>
  </si>
  <si>
    <t>Sustainable Growth Rate</t>
  </si>
  <si>
    <t>Return on Invested Capital</t>
  </si>
  <si>
    <t>Compound Annual Growth Rate</t>
  </si>
  <si>
    <t>=</t>
  </si>
  <si>
    <t>Source: Morningstar Direct -&gt; Cash Flows -&gt; Free Cash Flow</t>
  </si>
  <si>
    <t xml:space="preserve">Chosen Growth Rate: </t>
  </si>
  <si>
    <t>Non-Cash Working Capital Calculation</t>
  </si>
  <si>
    <t>Current Assets</t>
  </si>
  <si>
    <t>Receivables</t>
  </si>
  <si>
    <t>Inventories</t>
  </si>
  <si>
    <t>Other current assets</t>
  </si>
  <si>
    <t>Total current assets</t>
  </si>
  <si>
    <t>Current Liabilities</t>
  </si>
  <si>
    <t>Accounts payable</t>
  </si>
  <si>
    <t>Taxes payable</t>
  </si>
  <si>
    <t>Accrued liabilities</t>
  </si>
  <si>
    <t>Deferred revenues</t>
  </si>
  <si>
    <t>Other current liabilities</t>
  </si>
  <si>
    <t>Total current liabilities</t>
  </si>
  <si>
    <t>Working capital</t>
  </si>
  <si>
    <t>Change in working capital</t>
  </si>
  <si>
    <t>ï»¿MICROSOFT CORP  (MSFT) CashFlowFlag INCOME STATEMENT</t>
  </si>
  <si>
    <t>Fiscal year ends in June. USD in millions except per share data.</t>
  </si>
  <si>
    <t>2020-06</t>
  </si>
  <si>
    <t>2019-06</t>
  </si>
  <si>
    <t>2018-06</t>
  </si>
  <si>
    <t>2017-06</t>
  </si>
  <si>
    <t>2016-06</t>
  </si>
  <si>
    <t>Revenue</t>
  </si>
  <si>
    <t>Cost of revenue</t>
  </si>
  <si>
    <t>Gross profit</t>
  </si>
  <si>
    <t>Operating expenses</t>
  </si>
  <si>
    <t>Research and development</t>
  </si>
  <si>
    <t>Sales, General and administrative</t>
  </si>
  <si>
    <t>Restructuring, merger and acquisition</t>
  </si>
  <si>
    <t>Other operating expenses</t>
  </si>
  <si>
    <t>Total operating expenses</t>
  </si>
  <si>
    <t>Operating income</t>
  </si>
  <si>
    <t>Other income (expense)</t>
  </si>
  <si>
    <t>Income before taxes</t>
  </si>
  <si>
    <t>Provision for income taxes</t>
  </si>
  <si>
    <t>Net income from continuing operations</t>
  </si>
  <si>
    <t>Net income</t>
  </si>
  <si>
    <t>Net income available to common shareholders</t>
  </si>
  <si>
    <t>Earnings per share</t>
  </si>
  <si>
    <t>Basic</t>
  </si>
  <si>
    <t>Diluted</t>
  </si>
  <si>
    <t>Weighted average shares outstanding</t>
  </si>
  <si>
    <t>EBITDA</t>
  </si>
  <si>
    <t>ï»¿MICROSOFT CORP  (MSFT) CashFlowFlag BALANCE SHEET</t>
  </si>
  <si>
    <t>Assets</t>
  </si>
  <si>
    <t>Current assets</t>
  </si>
  <si>
    <t>Cash</t>
  </si>
  <si>
    <t>Cash and cash equivalents</t>
  </si>
  <si>
    <t>Short-term investments</t>
  </si>
  <si>
    <t>Total cash</t>
  </si>
  <si>
    <t>Non-current assets</t>
  </si>
  <si>
    <t>Property, plant and equipment</t>
  </si>
  <si>
    <t>Gross property, plant and equipment</t>
  </si>
  <si>
    <t>Accumulated Depreciation</t>
  </si>
  <si>
    <t>Net property, plant and equipment</t>
  </si>
  <si>
    <t>Equity and other investments</t>
  </si>
  <si>
    <t>Goodwill</t>
  </si>
  <si>
    <t>Intangible assets</t>
  </si>
  <si>
    <t>Other long-term assets</t>
  </si>
  <si>
    <t>Total non-current assets</t>
  </si>
  <si>
    <t>Total assets</t>
  </si>
  <si>
    <t>Liabilities and stockholders' equity</t>
  </si>
  <si>
    <t>Liabilities</t>
  </si>
  <si>
    <t>Current liabilities</t>
  </si>
  <si>
    <t>Short-term debt</t>
  </si>
  <si>
    <t>Non-current liabilities</t>
  </si>
  <si>
    <t>Long-term debt</t>
  </si>
  <si>
    <t>Capital leases</t>
  </si>
  <si>
    <t>Deferred taxes liabilities</t>
  </si>
  <si>
    <t>Other long-term liabilities</t>
  </si>
  <si>
    <t>Total non-current liabilities</t>
  </si>
  <si>
    <t>Total liabilities</t>
  </si>
  <si>
    <t>Stockholders' equity</t>
  </si>
  <si>
    <t>Common stock</t>
  </si>
  <si>
    <t>Retained earnings</t>
  </si>
  <si>
    <t>Accumulated other comprehensive income</t>
  </si>
  <si>
    <t>Total stockholders' equity</t>
  </si>
  <si>
    <t>Total liabilities and stockholders' equity</t>
  </si>
  <si>
    <t>ï»¿MICROSOFT CORP  (MSFT) Statement of  CASH FLOW</t>
  </si>
  <si>
    <t>Cash Flows From Operating Activities</t>
  </si>
  <si>
    <t>Depreciation &amp; amortization</t>
  </si>
  <si>
    <t>Investment/asset impairment charges</t>
  </si>
  <si>
    <t>Investments losses (gains)</t>
  </si>
  <si>
    <t>Deferred income taxes</t>
  </si>
  <si>
    <t>Stock based compensation</t>
  </si>
  <si>
    <t>Accounts receivable</t>
  </si>
  <si>
    <t>Inventory</t>
  </si>
  <si>
    <t>Other working capital</t>
  </si>
  <si>
    <t>Other non-cash items</t>
  </si>
  <si>
    <t>Net cash provided by operating activities</t>
  </si>
  <si>
    <t>Cash Flows From Investing Activities</t>
  </si>
  <si>
    <t>Investments in property, plant, and equipment</t>
  </si>
  <si>
    <t>Acquisitions, net</t>
  </si>
  <si>
    <t>Purchases of investments</t>
  </si>
  <si>
    <t>Sales/Maturities of investments</t>
  </si>
  <si>
    <t>Other investing activities</t>
  </si>
  <si>
    <t>Net cash used for investing activities</t>
  </si>
  <si>
    <t>Cash Flows From Financing Activities</t>
  </si>
  <si>
    <t>Debt issued</t>
  </si>
  <si>
    <t>Debt repayment</t>
  </si>
  <si>
    <t>Common stock issued</t>
  </si>
  <si>
    <t>Common stock repurchased</t>
  </si>
  <si>
    <t>Dividend paid</t>
  </si>
  <si>
    <t>Other financing activities</t>
  </si>
  <si>
    <t>Net cash provided by (used for) financing activities</t>
  </si>
  <si>
    <t>Effect of exchange rate changes</t>
  </si>
  <si>
    <t>Net change in cash</t>
  </si>
  <si>
    <t>Cash at beginning of period</t>
  </si>
  <si>
    <t>Cash at end of period</t>
  </si>
  <si>
    <t>Free Cash Flow</t>
  </si>
  <si>
    <t>Operating cash flow</t>
  </si>
  <si>
    <t>Capital expenditure</t>
  </si>
  <si>
    <t>Free cash flow</t>
  </si>
  <si>
    <t>ï»¿Growth Profitability and Financial Ratios for Microsoft Corp</t>
  </si>
  <si>
    <t>Financials</t>
  </si>
  <si>
    <t>2015-06</t>
  </si>
  <si>
    <t>2014-06</t>
  </si>
  <si>
    <t>2013-06</t>
  </si>
  <si>
    <t>2012-06</t>
  </si>
  <si>
    <t>2011-06</t>
  </si>
  <si>
    <t>Revenue USD Mil</t>
  </si>
  <si>
    <t>Gross Margin %</t>
  </si>
  <si>
    <t>Operating Income USD Mil</t>
  </si>
  <si>
    <t>Operating Margin %</t>
  </si>
  <si>
    <t>Net Income USD Mil</t>
  </si>
  <si>
    <t>Earnings Per Share USD</t>
  </si>
  <si>
    <t>Dividends USD</t>
  </si>
  <si>
    <t>Payout Ratio % *</t>
  </si>
  <si>
    <t>Shares Mil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</si>
  <si>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</si>
  <si>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</si>
  <si>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</si>
  <si>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</si>
  <si>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</si>
  <si>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</si>
  <si>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Key Ratios -&gt; Profitability</t>
  </si>
  <si>
    <t>Margins % of Sales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</si>
  <si>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</si>
  <si>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</si>
  <si>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</si>
  <si>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</si>
  <si>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</si>
  <si>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</si>
  <si>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</si>
  <si>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</si>
  <si>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</si>
  <si>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</si>
  <si>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</si>
  <si>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</si>
  <si>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</si>
  <si>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</si>
  <si>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</si>
  <si>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</si>
  <si>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</si>
  <si>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Ratios -&gt; Growth</t>
  </si>
  <si>
    <t>Latest Qtr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</si>
  <si>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</si>
  <si>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</si>
  <si>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</si>
  <si>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</si>
  <si>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</si>
  <si>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</si>
  <si>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</si>
  <si>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</si>
  <si>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Key Ratios -&gt; Cash Flow</t>
  </si>
  <si>
    <t>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</si>
  <si>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</si>
  <si>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</si>
  <si>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</si>
  <si>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</si>
  <si>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</si>
  <si>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Ratios -&gt; Financial Health</t>
  </si>
  <si>
    <t>Balance Sheet Items (in %)</t>
  </si>
  <si>
    <t>Cash &amp; Short-Term Investments</t>
  </si>
  <si>
    <t>Accounts Receivable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</si>
  <si>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</si>
  <si>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</si>
  <si>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</si>
  <si>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</si>
  <si>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</si>
  <si>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</si>
  <si>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</si>
  <si>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</si>
  <si>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</si>
  <si>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</si>
  <si>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</si>
  <si>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</si>
  <si>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Other Long-Term Liabilities</t>
  </si>
  <si>
    <t>Total Liabilities</t>
  </si>
  <si>
    <t>Total Stockholders' Equity</t>
  </si>
  <si>
    <t>Total Liabilities &amp; Equity</t>
  </si>
  <si>
    <t>Liquidity/Financial Health</t>
  </si>
  <si>
    <t>Current Ratio</t>
  </si>
  <si>
    <t>Quick Ratio</t>
  </si>
  <si>
    <t>Financial Leverage</t>
  </si>
  <si>
    <t>Debt/Equity</t>
  </si>
  <si>
    <t>Key Ratios -&gt; Efficiency Ratios</t>
  </si>
  <si>
    <t>Efficiency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</si>
  <si>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</si>
  <si>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</si>
  <si>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</si>
  <si>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</si>
  <si>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</si>
  <si>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</si>
  <si>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</si>
  <si>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</si>
  <si>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>Maturity Year</t>
  </si>
  <si>
    <t>Value</t>
  </si>
  <si>
    <t>Rate</t>
  </si>
  <si>
    <t>&gt;</t>
  </si>
  <si>
    <t>≤ to</t>
  </si>
  <si>
    <t>Rating</t>
  </si>
  <si>
    <t>Spread</t>
  </si>
  <si>
    <t>As of January 2020</t>
  </si>
  <si>
    <t>D2/D</t>
  </si>
  <si>
    <t>http://pages.stern.nyu.edu/~adamodar/New_Home_Page/datafile/ratings.htm</t>
  </si>
  <si>
    <t>Aaa</t>
  </si>
  <si>
    <t>C2/C</t>
  </si>
  <si>
    <t>AAA</t>
  </si>
  <si>
    <t>Ca2/CC</t>
  </si>
  <si>
    <t>Aa2</t>
  </si>
  <si>
    <t>Caa/CCC</t>
  </si>
  <si>
    <t>AA</t>
  </si>
  <si>
    <t>B3/B-</t>
  </si>
  <si>
    <t>A1</t>
  </si>
  <si>
    <t>B2/B</t>
  </si>
  <si>
    <t>A+</t>
  </si>
  <si>
    <t>B1/B+</t>
  </si>
  <si>
    <t>A2</t>
  </si>
  <si>
    <t>Ba2/BB</t>
  </si>
  <si>
    <t>A</t>
  </si>
  <si>
    <t>Ba1/BB+</t>
  </si>
  <si>
    <t>A3</t>
  </si>
  <si>
    <t>Baa2/BBB</t>
  </si>
  <si>
    <t>A-</t>
  </si>
  <si>
    <t>A3/A-</t>
  </si>
  <si>
    <t>Baa2</t>
  </si>
  <si>
    <t>A2/A</t>
  </si>
  <si>
    <t>BBB</t>
  </si>
  <si>
    <t>A1/A+</t>
  </si>
  <si>
    <t>Ba1</t>
  </si>
  <si>
    <t>Aa2/AA</t>
  </si>
  <si>
    <t>BB+</t>
  </si>
  <si>
    <t>Aaa/AAA</t>
  </si>
  <si>
    <t>Ba2</t>
  </si>
  <si>
    <t>BB</t>
  </si>
  <si>
    <t>B1</t>
  </si>
  <si>
    <t>IC ratio</t>
  </si>
  <si>
    <t>B+</t>
  </si>
  <si>
    <t>B2</t>
  </si>
  <si>
    <t>B</t>
  </si>
  <si>
    <t>B3</t>
  </si>
  <si>
    <t>B-</t>
  </si>
  <si>
    <t>Caa</t>
  </si>
  <si>
    <t>CCC</t>
  </si>
  <si>
    <t>Ca2</t>
  </si>
  <si>
    <t>CC</t>
  </si>
  <si>
    <t>C2</t>
  </si>
  <si>
    <t>C</t>
  </si>
  <si>
    <t>D2</t>
  </si>
  <si>
    <t>D</t>
  </si>
</sst>
</file>

<file path=xl/styles.xml><?xml version="1.0" encoding="utf-8"?>
<styleSheet xmlns="http://schemas.openxmlformats.org/spreadsheetml/2006/main">
  <numFmts count="8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0.000%"/>
    <numFmt numFmtId="168" formatCode="0.0%"/>
    <numFmt numFmtId="169" formatCode="mm/dd/yy;@"/>
    <numFmt numFmtId="170" formatCode="&quot;$&quot;#,##0.00"/>
    <numFmt numFmtId="171" formatCode="0.0000%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3"/>
      <sz val="11"/>
      <scheme val="minor"/>
    </font>
    <font>
      <name val="Times New Roman"/>
      <family val="1"/>
      <color theme="1"/>
      <sz val="11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color rgb="FF9C5700"/>
      <sz val="11"/>
      <scheme val="minor"/>
    </font>
  </fonts>
  <fills count="1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7999511703848384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1" fillId="0" borderId="0"/>
    <xf numFmtId="165" fontId="1" fillId="0" borderId="0"/>
    <xf numFmtId="0" fontId="1" fillId="0" borderId="0"/>
    <xf numFmtId="0" fontId="3" fillId="0" borderId="0"/>
    <xf numFmtId="0" fontId="4" fillId="0" borderId="0"/>
    <xf numFmtId="0" fontId="1" fillId="9" borderId="0"/>
    <xf numFmtId="0" fontId="6" fillId="0" borderId="0"/>
    <xf numFmtId="0" fontId="11" fillId="12" borderId="0"/>
  </cellStyleXfs>
  <cellXfs count="116">
    <xf numFmtId="0" fontId="0" fillId="0" borderId="0" pivotButton="0" quotePrefix="0" xfId="0"/>
    <xf numFmtId="165" fontId="0" fillId="0" borderId="0" pivotButton="0" quotePrefix="0" xfId="1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166" fontId="0" fillId="0" borderId="0" pivotButton="0" quotePrefix="0" xfId="1"/>
    <xf numFmtId="166" fontId="0" fillId="0" borderId="1" pivotButton="0" quotePrefix="0" xfId="0"/>
    <xf numFmtId="2" fontId="0" fillId="0" borderId="0" pivotButton="0" quotePrefix="0" xfId="0"/>
    <xf numFmtId="165" fontId="0" fillId="2" borderId="0" pivotButton="0" quotePrefix="0" xfId="1"/>
    <xf numFmtId="10" fontId="0" fillId="0" borderId="0" pivotButton="0" quotePrefix="0" xfId="0"/>
    <xf numFmtId="0" fontId="3" fillId="0" borderId="0" pivotButton="0" quotePrefix="0" xfId="3"/>
    <xf numFmtId="167" fontId="0" fillId="0" borderId="0" pivotButton="0" quotePrefix="0" xfId="0"/>
    <xf numFmtId="10" fontId="0" fillId="0" borderId="0" pivotButton="0" quotePrefix="0" xfId="2"/>
    <xf numFmtId="0" fontId="0" fillId="2" borderId="0" pivotButton="0" quotePrefix="0" xfId="0"/>
    <xf numFmtId="10" fontId="0" fillId="2" borderId="0" pivotButton="0" quotePrefix="0" xfId="0"/>
    <xf numFmtId="165" fontId="2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0" fontId="0" fillId="0" borderId="2" applyAlignment="1" pivotButton="0" quotePrefix="0" xfId="0">
      <alignment horizontal="center"/>
    </xf>
    <xf numFmtId="10" fontId="0" fillId="2" borderId="2" applyAlignment="1" pivotButton="0" quotePrefix="0" xfId="2">
      <alignment horizontal="center"/>
    </xf>
    <xf numFmtId="10" fontId="0" fillId="0" borderId="0" applyAlignment="1" pivotButton="0" quotePrefix="0" xfId="2">
      <alignment horizontal="center"/>
    </xf>
    <xf numFmtId="1" fontId="0" fillId="0" borderId="0" pivotButton="0" quotePrefix="0" xfId="0"/>
    <xf numFmtId="1" fontId="0" fillId="2" borderId="0" pivotButton="0" quotePrefix="0" xfId="0"/>
    <xf numFmtId="168" fontId="0" fillId="2" borderId="0" pivotButton="0" quotePrefix="0" xfId="0"/>
    <xf numFmtId="0" fontId="2" fillId="0" borderId="3" pivotButton="0" quotePrefix="0" xfId="0"/>
    <xf numFmtId="1" fontId="2" fillId="0" borderId="3" pivotButton="0" quotePrefix="0" xfId="0"/>
    <xf numFmtId="0" fontId="0" fillId="0" borderId="3" pivotButton="0" quotePrefix="0" xfId="0"/>
    <xf numFmtId="169" fontId="2" fillId="0" borderId="0" pivotButton="0" quotePrefix="0" xfId="0"/>
    <xf numFmtId="0" fontId="0" fillId="0" borderId="4" pivotButton="0" quotePrefix="0" xfId="0"/>
    <xf numFmtId="164" fontId="0" fillId="0" borderId="0" pivotButton="0" quotePrefix="0" xfId="0"/>
    <xf numFmtId="0" fontId="0" fillId="0" borderId="5" pivotButton="0" quotePrefix="0" xfId="0"/>
    <xf numFmtId="0" fontId="2" fillId="6" borderId="6" pivotButton="0" quotePrefix="0" xfId="0"/>
    <xf numFmtId="0" fontId="4" fillId="0" borderId="2" applyAlignment="1" pivotButton="0" quotePrefix="0" xfId="4">
      <alignment horizontal="center"/>
    </xf>
    <xf numFmtId="0" fontId="0" fillId="0" borderId="2" pivotButton="0" quotePrefix="0" xfId="0"/>
    <xf numFmtId="0" fontId="2" fillId="0" borderId="8" pivotButton="0" quotePrefix="0" xfId="0"/>
    <xf numFmtId="0" fontId="2" fillId="0" borderId="5" pivotButton="0" quotePrefix="0" xfId="0"/>
    <xf numFmtId="2" fontId="0" fillId="2" borderId="0" pivotButton="0" quotePrefix="0" xfId="0"/>
    <xf numFmtId="0" fontId="2" fillId="0" borderId="4" pivotButton="0" quotePrefix="0" xfId="0"/>
    <xf numFmtId="166" fontId="0" fillId="0" borderId="0" pivotButton="0" quotePrefix="0" xfId="0"/>
    <xf numFmtId="168" fontId="0" fillId="2" borderId="0" pivotButton="0" quotePrefix="0" xfId="2"/>
    <xf numFmtId="165" fontId="0" fillId="0" borderId="0" pivotButton="0" quotePrefix="0" xfId="0"/>
    <xf numFmtId="165" fontId="2" fillId="6" borderId="7" pivotButton="0" quotePrefix="0" xfId="0"/>
    <xf numFmtId="10" fontId="0" fillId="4" borderId="0" pivotButton="0" quotePrefix="0" xfId="2"/>
    <xf numFmtId="165" fontId="0" fillId="0" borderId="2" pivotButton="0" quotePrefix="0" xfId="0"/>
    <xf numFmtId="10" fontId="0" fillId="0" borderId="2" pivotButton="0" quotePrefix="0" xfId="0"/>
    <xf numFmtId="10" fontId="0" fillId="0" borderId="2" pivotButton="0" quotePrefix="0" xfId="2"/>
    <xf numFmtId="9" fontId="0" fillId="0" borderId="2" applyAlignment="1" pivotButton="0" quotePrefix="0" xfId="0">
      <alignment horizontal="center"/>
    </xf>
    <xf numFmtId="9" fontId="2" fillId="3" borderId="8" applyAlignment="1" pivotButton="0" quotePrefix="0" xfId="0">
      <alignment horizontal="center"/>
    </xf>
    <xf numFmtId="165" fontId="2" fillId="5" borderId="8" pivotButton="0" quotePrefix="0" xfId="0"/>
    <xf numFmtId="10" fontId="2" fillId="4" borderId="8" pivotButton="0" quotePrefix="0" xfId="2"/>
    <xf numFmtId="10" fontId="0" fillId="0" borderId="0" pivotButton="0" quotePrefix="0" xfId="2"/>
    <xf numFmtId="170" fontId="0" fillId="7" borderId="0" pivotButton="0" quotePrefix="0" xfId="0"/>
    <xf numFmtId="168" fontId="5" fillId="0" borderId="0" pivotButton="0" quotePrefix="0" xfId="0"/>
    <xf numFmtId="2" fontId="5" fillId="0" borderId="0" pivotButton="0" quotePrefix="0" xfId="1"/>
    <xf numFmtId="0" fontId="2" fillId="0" borderId="4" applyAlignment="1" pivotButton="0" quotePrefix="0" xfId="0">
      <alignment horizontal="center"/>
    </xf>
    <xf numFmtId="10" fontId="2" fillId="0" borderId="0" pivotButton="0" quotePrefix="0" xfId="0"/>
    <xf numFmtId="2" fontId="2" fillId="0" borderId="1" pivotButton="0" quotePrefix="0" xfId="0"/>
    <xf numFmtId="3" fontId="0" fillId="0" borderId="0" pivotButton="0" quotePrefix="0" xfId="0"/>
    <xf numFmtId="10" fontId="0" fillId="8" borderId="0" pivotButton="0" quotePrefix="0" xfId="0"/>
    <xf numFmtId="0" fontId="0" fillId="8" borderId="0" pivotButton="0" quotePrefix="0" xfId="0"/>
    <xf numFmtId="10" fontId="1" fillId="9" borderId="0" pivotButton="0" quotePrefix="0" xfId="5"/>
    <xf numFmtId="0" fontId="7" fillId="0" borderId="0" pivotButton="0" quotePrefix="0" xfId="6"/>
    <xf numFmtId="0" fontId="6" fillId="10" borderId="0" pivotButton="0" quotePrefix="0" xfId="6"/>
    <xf numFmtId="0" fontId="0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9" fontId="0" fillId="0" borderId="0" pivotButton="0" quotePrefix="0" xfId="2"/>
    <xf numFmtId="0" fontId="8" fillId="0" borderId="0" pivotButton="0" quotePrefix="0" xfId="0"/>
    <xf numFmtId="0" fontId="0" fillId="0" borderId="0" pivotButton="0" quotePrefix="0" xfId="2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5" fillId="0" borderId="0" pivotButton="0" quotePrefix="0" xfId="0"/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0" fillId="11" borderId="14" applyAlignment="1" pivotButton="0" quotePrefix="0" xfId="0">
      <alignment horizontal="center" vertical="center" wrapText="1"/>
    </xf>
    <xf numFmtId="0" fontId="0" fillId="11" borderId="15" applyAlignment="1" pivotButton="0" quotePrefix="0" xfId="0">
      <alignment horizontal="center" vertical="center" wrapText="1"/>
    </xf>
    <xf numFmtId="0" fontId="0" fillId="0" borderId="16" pivotButton="0" quotePrefix="0" xfId="0"/>
    <xf numFmtId="10" fontId="0" fillId="0" borderId="17" pivotButton="0" quotePrefix="0" xfId="2"/>
    <xf numFmtId="0" fontId="0" fillId="0" borderId="16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10" fontId="0" fillId="0" borderId="20" pivotButton="0" quotePrefix="0" xfId="0"/>
    <xf numFmtId="0" fontId="0" fillId="0" borderId="13" applyAlignment="1" pivotButton="0" quotePrefix="0" xfId="0">
      <alignment horizontal="center"/>
    </xf>
    <xf numFmtId="0" fontId="11" fillId="12" borderId="0" pivotButton="0" quotePrefix="0" xfId="7"/>
    <xf numFmtId="0" fontId="0" fillId="0" borderId="0" pivotButton="0" quotePrefix="0" xfId="0"/>
    <xf numFmtId="10" fontId="0" fillId="0" borderId="0" pivotButton="0" quotePrefix="0" xfId="0"/>
    <xf numFmtId="171" fontId="0" fillId="0" borderId="0" pivotButton="0" quotePrefix="0" xfId="0"/>
    <xf numFmtId="0" fontId="0" fillId="0" borderId="0" pivotButton="0" quotePrefix="0" xfId="0"/>
    <xf numFmtId="10" fontId="0" fillId="0" borderId="0" pivotButton="0" quotePrefix="0" xfId="0"/>
    <xf numFmtId="0" fontId="0" fillId="0" borderId="0" pivotButton="0" quotePrefix="0" xfId="1"/>
    <xf numFmtId="0" fontId="0" fillId="0" borderId="4" applyAlignment="1" pivotButton="0" quotePrefix="0" xfId="0">
      <alignment horizontal="center"/>
    </xf>
    <xf numFmtId="9" fontId="2" fillId="0" borderId="0" applyAlignment="1" pivotButton="0" quotePrefix="0" xfId="2">
      <alignment horizontal="center"/>
    </xf>
    <xf numFmtId="0" fontId="0" fillId="0" borderId="9" applyAlignment="1" pivotButton="0" quotePrefix="0" xfId="0">
      <alignment horizontal="right" vertical="center" textRotation="90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6" fontId="0" fillId="0" borderId="0" pivotButton="0" quotePrefix="0" xfId="1"/>
    <xf numFmtId="164" fontId="0" fillId="0" borderId="0" pivotButton="0" quotePrefix="0" xfId="0"/>
    <xf numFmtId="166" fontId="0" fillId="0" borderId="0" pivotButton="0" quotePrefix="0" xfId="0"/>
    <xf numFmtId="171" fontId="0" fillId="0" borderId="0" pivotButton="0" quotePrefix="0" xfId="0"/>
    <xf numFmtId="165" fontId="0" fillId="2" borderId="0" pivotButton="0" quotePrefix="0" xfId="1"/>
    <xf numFmtId="165" fontId="0" fillId="0" borderId="0" pivotButton="0" quotePrefix="0" xfId="1"/>
    <xf numFmtId="165" fontId="0" fillId="0" borderId="0" pivotButton="0" quotePrefix="0" xfId="0"/>
    <xf numFmtId="168" fontId="0" fillId="2" borderId="0" pivotButton="0" quotePrefix="0" xfId="2"/>
    <xf numFmtId="166" fontId="0" fillId="0" borderId="1" pivotButton="0" quotePrefix="0" xfId="0"/>
    <xf numFmtId="165" fontId="2" fillId="6" borderId="7" pivotButton="0" quotePrefix="0" xfId="0"/>
    <xf numFmtId="165" fontId="0" fillId="0" borderId="2" pivotButton="0" quotePrefix="0" xfId="0"/>
    <xf numFmtId="170" fontId="0" fillId="7" borderId="0" pivotButton="0" quotePrefix="0" xfId="0"/>
    <xf numFmtId="168" fontId="5" fillId="0" borderId="0" pivotButton="0" quotePrefix="0" xfId="0"/>
    <xf numFmtId="165" fontId="2" fillId="5" borderId="8" pivotButton="0" quotePrefix="0" xfId="0"/>
    <xf numFmtId="167" fontId="0" fillId="0" borderId="0" pivotButton="0" quotePrefix="0" xfId="0"/>
    <xf numFmtId="165" fontId="2" fillId="0" borderId="0" pivotButton="0" quotePrefix="0" xfId="0"/>
    <xf numFmtId="168" fontId="0" fillId="2" borderId="0" pivotButton="0" quotePrefix="0" xfId="0"/>
    <xf numFmtId="169" fontId="2" fillId="0" borderId="0" pivotButton="0" quotePrefix="0" xfId="0"/>
  </cellXfs>
  <cellStyles count="8">
    <cellStyle name="Normal" xfId="0" builtinId="0"/>
    <cellStyle name="Currency" xfId="1" builtinId="4"/>
    <cellStyle name="Percent" xfId="2" builtinId="5"/>
    <cellStyle name="Hyperlink" xfId="3" builtinId="8"/>
    <cellStyle name="Heading 4" xfId="4" builtinId="19"/>
    <cellStyle name="20% - Accent1" xfId="5" builtinId="30"/>
    <cellStyle name="Normal 3" xfId="6"/>
    <cellStyle name="Neutral" xfId="7" builtinId="2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haredStrings" Target="sharedStrings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comments/comment1.xml><?xml version="1.0" encoding="utf-8"?>
<comments xmlns="http://schemas.openxmlformats.org/spreadsheetml/2006/main">
  <authors>
    <author>Shyam Kannan</author>
  </authors>
  <commentList>
    <comment ref="S2" authorId="0" shapeId="0">
      <text>
        <t>Shyam Kannan:
Debt Analysis can be found in Debt Template tab. It will be moved to this tab in a later version.</t>
      </text>
    </comment>
  </commentList>
</comments>
</file>

<file path=xl/comments/comment2.xml><?xml version="1.0" encoding="utf-8"?>
<comments xmlns="http://schemas.openxmlformats.org/spreadsheetml/2006/main">
  <authors>
    <author>Shyam Kannan</author>
  </authors>
  <commentList>
    <comment ref="C1" authorId="0" shapeId="0">
      <text>
        <t>Shyam Kannan:
Multiples will available
in a later update.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12.xml.rels><Relationships xmlns="http://schemas.openxmlformats.org/package/2006/relationships"><Relationship Type="http://schemas.openxmlformats.org/officeDocument/2006/relationships/hyperlink" Target="http://pages.stern.nyu.edu/~adamodar/New_Home_Page/datafile/ratings.htm" TargetMode="External" Id="rId1"/></Relationships>
</file>

<file path=xl/worksheets/sheet1.xml><?xml version="1.0" encoding="utf-8"?>
<worksheet xmlns="http://schemas.openxmlformats.org/spreadsheetml/2006/main">
  <sheetPr codeName="Sheet1">
    <tabColor rgb="FF92D050"/>
    <outlinePr summaryBelow="1" summaryRight="1"/>
    <pageSetUpPr/>
  </sheetPr>
  <dimension ref="A1:AL34"/>
  <sheetViews>
    <sheetView workbookViewId="0">
      <selection activeCell="B27" sqref="B27"/>
    </sheetView>
  </sheetViews>
  <sheetFormatPr baseColWidth="8" defaultRowHeight="14.4" outlineLevelCol="0"/>
  <cols>
    <col width="26" customWidth="1" style="88" min="1" max="1"/>
    <col width="13.33203125" customWidth="1" style="88" min="2" max="11"/>
    <col width="13.44140625" customWidth="1" style="88" min="12" max="14"/>
    <col width="27" customWidth="1" style="88" min="15" max="15"/>
    <col width="13.5546875" customWidth="1" style="88" min="16" max="16"/>
    <col width="13.109375" customWidth="1" style="88" min="18" max="18"/>
    <col width="27.109375" bestFit="1" customWidth="1" style="88" min="19" max="19"/>
    <col width="10" customWidth="1" style="88" min="20" max="20"/>
    <col width="10.109375" customWidth="1" style="88" min="21" max="21"/>
    <col width="16" customWidth="1" style="88" min="22" max="22"/>
    <col width="18" bestFit="1" customWidth="1" style="88" min="24" max="24"/>
    <col width="19.77734375" bestFit="1" customWidth="1" style="88" min="25" max="25"/>
    <col hidden="1" style="88" min="38" max="38"/>
  </cols>
  <sheetData>
    <row r="1" spans="1:38">
      <c r="A1" s="64" t="s">
        <v>0</v>
      </c>
      <c r="B1" s="98">
        <f>'FCFF &amp; FCFE'!J9</f>
        <v/>
      </c>
      <c r="O1" s="54" t="s">
        <v>1</v>
      </c>
      <c r="X1" t="s">
        <v>2</v>
      </c>
      <c r="Y1" s="12" t="s">
        <v>3</v>
      </c>
      <c r="AL1" t="s">
        <v>3</v>
      </c>
    </row>
    <row r="2" spans="1:38">
      <c r="A2" s="64" t="s">
        <v>4</v>
      </c>
      <c r="B2" s="98">
        <f>'FCFF &amp; FCFE'!J8</f>
        <v/>
      </c>
      <c r="P2" s="36" t="n">
        <v>0.9</v>
      </c>
      <c r="S2" s="64" t="s">
        <v>5</v>
      </c>
      <c r="Z2">
        <f>'Balance Sheet (Annual)'!A2</f>
        <v/>
      </c>
      <c r="AA2">
        <f>'Balance Sheet (Annual)'!B2</f>
        <v/>
      </c>
      <c r="AB2">
        <f>'Balance Sheet (Annual)'!C2</f>
        <v/>
      </c>
      <c r="AC2">
        <f>'Balance Sheet (Annual)'!D2</f>
        <v/>
      </c>
      <c r="AD2">
        <f>'Balance Sheet (Annual)'!E2</f>
        <v/>
      </c>
      <c r="AL2" t="s">
        <v>6</v>
      </c>
    </row>
    <row r="3" spans="1:38">
      <c r="F3" s="89" t="n"/>
      <c r="G3" s="99" t="n"/>
      <c r="P3" s="36" t="n"/>
      <c r="S3" s="67" t="s">
        <v>7</v>
      </c>
      <c r="T3" s="98">
        <f>SUM('Debt Template'!B3:B628)</f>
        <v/>
      </c>
      <c r="Y3" s="64" t="s">
        <v>8</v>
      </c>
      <c r="Z3">
        <f>VLOOKUP("Short-term debt",'Balance Sheet (Annual)'!$A$1:$Z$48,2,FALSE)</f>
        <v/>
      </c>
      <c r="AA3">
        <f>VLOOKUP("Short-term debt",'Balance Sheet (Annual)'!$A$1:$Z$48,3,FALSE)</f>
        <v/>
      </c>
      <c r="AB3">
        <f>VLOOKUP("Short-term debt",'Balance Sheet (Annual)'!$A$1:$Z$48,4,FALSE)</f>
        <v/>
      </c>
      <c r="AC3">
        <f>VLOOKUP("Short-term debt",'Balance Sheet (Annual)'!$A$1:$Z$48,5,FALSE)</f>
        <v/>
      </c>
      <c r="AD3">
        <f>VLOOKUP("Short-term debt",'Balance Sheet (Annual)'!$A$1:$Z$48,6,FALSE)</f>
        <v/>
      </c>
    </row>
    <row r="4" spans="1:38">
      <c r="A4" t="s">
        <v>9</v>
      </c>
      <c r="B4" s="12" t="s">
        <v>4</v>
      </c>
      <c r="P4" s="36" t="n"/>
      <c r="S4" s="67" t="s">
        <v>10</v>
      </c>
      <c r="T4" s="68">
        <f>SUMPRODUCT('Debt Template'!C3:C2166,'Debt Template'!B3:B2166)/T3</f>
        <v/>
      </c>
      <c r="Y4" s="64" t="s">
        <v>11</v>
      </c>
      <c r="Z4">
        <f>VLOOKUP("Long-term debt",'Balance Sheet (Annual)'!$A$1:$Z$49,2,FALSE)</f>
        <v/>
      </c>
      <c r="AA4">
        <f>VLOOKUP("Long-term debt",'Balance Sheet (Annual)'!$A$1:$Z$49,3,FALSE)</f>
        <v/>
      </c>
      <c r="AB4">
        <f>VLOOKUP("Long-term debt",'Balance Sheet (Annual)'!$A$1:$Z$49,4,FALSE)</f>
        <v/>
      </c>
      <c r="AC4">
        <f>VLOOKUP("Long-term debt",'Balance Sheet (Annual)'!$A$1:$Z$49,5,FALSE)</f>
        <v/>
      </c>
      <c r="AD4">
        <f>VLOOKUP("Long-term debt",'Balance Sheet (Annual)'!$A$1:$Z$49,6,FALSE)</f>
        <v/>
      </c>
    </row>
    <row r="5" spans="1:38">
      <c r="A5" t="s">
        <v>12</v>
      </c>
      <c r="B5" s="98">
        <f>IF(B4="FCFF",B2,B1)</f>
        <v/>
      </c>
      <c r="O5" s="64" t="s">
        <v>13</v>
      </c>
      <c r="P5" s="56">
        <f>AVERAGE(P2:P4)</f>
        <v/>
      </c>
      <c r="S5" s="67" t="s">
        <v>14</v>
      </c>
      <c r="T5" s="66">
        <f>T4 * (1-P14)</f>
        <v/>
      </c>
      <c r="Y5" s="64" t="s">
        <v>15</v>
      </c>
      <c r="Z5">
        <f>VLOOKUP("Interest Expense",'Income Statement'!$A$2:$AE$36,2,FALSE)</f>
        <v/>
      </c>
      <c r="AA5">
        <f>VLOOKUP("Interest Expense",'Income Statement'!$A$2:$AE$36,3,FALSE)</f>
        <v/>
      </c>
      <c r="AB5">
        <f>VLOOKUP("Interest Expense",'Income Statement'!$A$2:$AE$36,4,FALSE)</f>
        <v/>
      </c>
      <c r="AC5">
        <f>VLOOKUP("Interest Expense",'Income Statement'!$A$2:$AE$36,5,FALSE)</f>
        <v/>
      </c>
      <c r="AD5">
        <f>VLOOKUP("Interest Expense",'Income Statement'!$A$2:$AE$36,6,FALSE)</f>
        <v/>
      </c>
    </row>
    <row r="6" spans="1:38">
      <c r="A6">
        <f>IF(B4="FCFF", "WACC", "Cost of Equity")</f>
        <v/>
      </c>
      <c r="B6" s="50">
        <f>IF(B4="FCFF",P20,P19)</f>
        <v/>
      </c>
      <c r="C6" s="89" t="n"/>
      <c r="Y6" t="s">
        <v>16</v>
      </c>
      <c r="Z6">
        <f>Z5/SUM(Z3:Z4)</f>
        <v/>
      </c>
      <c r="AA6">
        <f>AA5/SUM(AA3:AA4)</f>
        <v/>
      </c>
      <c r="AB6">
        <f>AB5/SUM(AB3:AB4)</f>
        <v/>
      </c>
      <c r="AC6">
        <f>AC5/SUM(AC3:AC4)</f>
        <v/>
      </c>
      <c r="AD6">
        <f>AD5/SUM(AD3:AD4)</f>
        <v/>
      </c>
    </row>
    <row r="7" spans="1:38">
      <c r="A7" t="s">
        <v>17</v>
      </c>
      <c r="B7" s="12" t="n">
        <v>5</v>
      </c>
      <c r="O7" s="37" t="s">
        <v>18</v>
      </c>
      <c r="Y7" t="s">
        <v>19</v>
      </c>
      <c r="Z7">
        <f>AVERAGE(Z6:AD6)</f>
        <v/>
      </c>
    </row>
    <row r="8" spans="1:38">
      <c r="A8" t="s">
        <v>20</v>
      </c>
      <c r="B8" s="60" t="n">
        <v>0.02</v>
      </c>
      <c r="O8" t="s">
        <v>1</v>
      </c>
      <c r="P8" s="6">
        <f>P5</f>
        <v/>
      </c>
      <c r="Y8" t="s">
        <v>14</v>
      </c>
      <c r="Z8">
        <f>Z7*(1-Z11)</f>
        <v/>
      </c>
    </row>
    <row r="9" spans="1:38">
      <c r="O9" t="s">
        <v>21</v>
      </c>
      <c r="P9" s="13" t="n">
        <v>0.0504</v>
      </c>
    </row>
    <row r="10" spans="1:38">
      <c r="A10" t="s">
        <v>22</v>
      </c>
      <c r="B10" s="15" t="n">
        <v>2020</v>
      </c>
      <c r="C10" s="15" t="n">
        <v>2021</v>
      </c>
      <c r="D10" s="15" t="n">
        <v>2022</v>
      </c>
      <c r="E10" s="15" t="n">
        <v>2023</v>
      </c>
      <c r="F10" s="15" t="n">
        <v>2024</v>
      </c>
      <c r="G10" s="15" t="n">
        <v>2025</v>
      </c>
      <c r="H10" s="15" t="n">
        <v>2026</v>
      </c>
      <c r="I10" s="15" t="n">
        <v>2027</v>
      </c>
      <c r="J10" s="15" t="n">
        <v>2028</v>
      </c>
      <c r="K10" s="15" t="n">
        <v>2029</v>
      </c>
      <c r="O10" t="s">
        <v>23</v>
      </c>
      <c r="P10" s="100">
        <f>IF(Y1="Custom Spreadsheet",T3,SUM(Z3:Z4))</f>
        <v/>
      </c>
    </row>
    <row r="11" spans="1:38">
      <c r="A11" t="s">
        <v>24</v>
      </c>
      <c r="B11" s="15" t="n">
        <v>1</v>
      </c>
      <c r="C11" s="15" t="n">
        <v>2</v>
      </c>
      <c r="D11" s="15" t="n">
        <v>3</v>
      </c>
      <c r="E11" s="15" t="n">
        <v>4</v>
      </c>
      <c r="F11" s="15" t="n">
        <v>5</v>
      </c>
      <c r="G11" s="15" t="n">
        <v>6</v>
      </c>
      <c r="H11" s="15" t="n">
        <v>7</v>
      </c>
      <c r="I11" s="15" t="n">
        <v>8</v>
      </c>
      <c r="J11" s="15" t="n">
        <v>9</v>
      </c>
      <c r="K11" s="15" t="n">
        <v>10</v>
      </c>
      <c r="L11" t="s">
        <v>25</v>
      </c>
      <c r="O11" t="s">
        <v>26</v>
      </c>
      <c r="P11" s="22">
        <f>VLOOKUP("Shares Mil", 'Key Ratios'!1:1048576,2,FALSE)</f>
        <v/>
      </c>
      <c r="Y11" t="s">
        <v>16</v>
      </c>
      <c r="Z11" s="101">
        <f>'Credit Ratings'!B21+DCF!P17</f>
        <v/>
      </c>
    </row>
    <row r="12" spans="1:38">
      <c r="A12" t="s">
        <v>27</v>
      </c>
      <c r="B12" s="13">
        <f>IF(B11&lt;=$B$7,'Growth Rates'!$B$18,$B$8)</f>
        <v/>
      </c>
      <c r="C12" s="13">
        <f>IF(C11&lt;=$B$7,'Growth Rates'!$B$18,$B$8)</f>
        <v/>
      </c>
      <c r="D12" s="13">
        <f>IF(D11&lt;=$B$7,'Growth Rates'!$B$18,$B$8)</f>
        <v/>
      </c>
      <c r="E12" s="13">
        <f>IF(E11&lt;=$B$7,'Growth Rates'!$B$18,$B$8)</f>
        <v/>
      </c>
      <c r="F12" s="13">
        <f>IF(F11&lt;=$B$7,'Growth Rates'!$B$18,$B$8)</f>
        <v/>
      </c>
      <c r="G12" s="13">
        <f>IF(G11&lt;=$B$7,'Growth Rates'!$B$18,$B$8)</f>
        <v/>
      </c>
      <c r="H12" s="13">
        <f>IF(H11&lt;=$B$7,'Growth Rates'!$B$18,$B$8)</f>
        <v/>
      </c>
      <c r="I12" s="13">
        <f>IF(I11&lt;=$B$7,'Growth Rates'!$B$18,$B$8)</f>
        <v/>
      </c>
      <c r="J12" s="13">
        <f>IF(J11&lt;=$B$7,'Growth Rates'!$B$18,$B$8)</f>
        <v/>
      </c>
      <c r="K12" s="13">
        <f>IF(K11&lt;=$B$7,'Growth Rates'!$B$18,$B$8)</f>
        <v/>
      </c>
      <c r="L12" s="89">
        <f>B8</f>
        <v/>
      </c>
      <c r="O12" t="s">
        <v>28</v>
      </c>
      <c r="P12" s="102" t="n">
        <v>212.4799957275391</v>
      </c>
    </row>
    <row r="13" spans="1:38">
      <c r="A13" t="s">
        <v>29</v>
      </c>
      <c r="B13" s="98">
        <f>IF(B11&lt;=$B$7,B5*(1+B12),0)</f>
        <v/>
      </c>
      <c r="C13" s="98">
        <f>IF(C11&lt;=$B$7,B13*(1+C12),0)</f>
        <v/>
      </c>
      <c r="D13" s="98">
        <f>IF(D11&lt;=$B$7,C13*(1+D12),0)</f>
        <v/>
      </c>
      <c r="E13" s="98">
        <f>IF(E11&lt;=$B$7,D13*(1+E12),0)</f>
        <v/>
      </c>
      <c r="F13" s="98">
        <f>IF(F11&lt;=$B$7,E13*(1+F12),0)</f>
        <v/>
      </c>
      <c r="G13" s="103">
        <f>IF(G11&lt;=$B$7,F13*(1+G12),0)</f>
        <v/>
      </c>
      <c r="H13" s="103">
        <f>IF(H11&lt;=$B$7,G13*(1+H12),0)</f>
        <v/>
      </c>
      <c r="I13" s="103">
        <f>IF(I11&lt;=$B$7,H13*(1+I12),0)</f>
        <v/>
      </c>
      <c r="J13" s="103">
        <f>IF(J11&lt;=$B$7,I13*(1+J12),0)</f>
        <v/>
      </c>
      <c r="K13" s="103">
        <f>IF(K11&lt;=$B$7,J13*(1+K12),0)</f>
        <v/>
      </c>
      <c r="L13" s="98">
        <f>(HLOOKUP(B7,B11:K13,3)*(1+L12))/(B6-B8)</f>
        <v/>
      </c>
      <c r="O13" t="s">
        <v>30</v>
      </c>
      <c r="P13" s="98">
        <f>P11*P12</f>
        <v/>
      </c>
    </row>
    <row r="14" spans="1:38">
      <c r="A14" t="s">
        <v>31</v>
      </c>
      <c r="B14" s="100">
        <f>B13/(1+$B$6)^B11</f>
        <v/>
      </c>
      <c r="C14" s="100">
        <f>C13/(1+$B$6)^C11</f>
        <v/>
      </c>
      <c r="D14" s="100">
        <f>D13/(1+$B$6)^D11</f>
        <v/>
      </c>
      <c r="E14" s="100">
        <f>E13/(1+$B$6)^E11</f>
        <v/>
      </c>
      <c r="F14" s="100">
        <f>F13/(1+$B$6)^F11</f>
        <v/>
      </c>
      <c r="G14" s="104">
        <f>G13/(1+$B$6)^G11</f>
        <v/>
      </c>
      <c r="H14" s="104">
        <f>H13/(1+$B$6)^H11</f>
        <v/>
      </c>
      <c r="I14" s="104">
        <f>I13/(1+$B$6)^I11</f>
        <v/>
      </c>
      <c r="J14" s="104">
        <f>J13/(1+$B$6)^J11</f>
        <v/>
      </c>
      <c r="K14" s="104">
        <f>K13/(1+$B$6)^K11</f>
        <v/>
      </c>
      <c r="L14" s="100">
        <f>L13/(1+B6)^HLOOKUP(B7,B11:K13,1)</f>
        <v/>
      </c>
      <c r="O14" t="s">
        <v>32</v>
      </c>
      <c r="P14" s="105">
        <f>'FCFF &amp; FCFE'!J1</f>
        <v/>
      </c>
    </row>
    <row r="15" spans="1:38">
      <c r="O15" t="s">
        <v>33</v>
      </c>
      <c r="P15" s="50">
        <f>P10/(P10+P13)</f>
        <v/>
      </c>
    </row>
    <row r="16" spans="1:38">
      <c r="O16" t="s">
        <v>34</v>
      </c>
      <c r="P16" s="89">
        <f>1-P15</f>
        <v/>
      </c>
    </row>
    <row r="17" spans="1:38">
      <c r="A17" t="s">
        <v>35</v>
      </c>
      <c r="B17" s="100">
        <f>SUM(B14:L14)</f>
        <v/>
      </c>
      <c r="O17" t="s">
        <v>36</v>
      </c>
      <c r="P17" s="13" t="n">
        <v>0.03</v>
      </c>
    </row>
    <row r="18" spans="1:38">
      <c r="A18" t="s">
        <v>37</v>
      </c>
      <c r="B18" s="98">
        <f>Multiples!H6</f>
        <v/>
      </c>
      <c r="O18" t="s">
        <v>16</v>
      </c>
      <c r="P18" s="89">
        <f>IF(Y1="Custom Spreadsheet",T5,Z8)</f>
        <v/>
      </c>
    </row>
    <row r="19" spans="1:38">
      <c r="A19" t="s">
        <v>38</v>
      </c>
      <c r="B19" s="106">
        <f>B17-B18</f>
        <v/>
      </c>
      <c r="O19" t="s">
        <v>39</v>
      </c>
      <c r="P19" s="89">
        <f>P17+(P8*P9)</f>
        <v/>
      </c>
    </row>
    <row r="20" spans="1:38" ht="15" customHeight="1" s="88" thickBot="1">
      <c r="O20" s="64" t="s">
        <v>40</v>
      </c>
      <c r="P20" s="55">
        <f>(P18*P15)+(P19*P16)</f>
        <v/>
      </c>
    </row>
    <row r="21" spans="1:38" ht="15" customHeight="1" s="88" thickBot="1">
      <c r="A21" s="31" t="s">
        <v>41</v>
      </c>
      <c r="B21" s="107">
        <f>B19/P11</f>
        <v/>
      </c>
      <c r="C21" s="42">
        <f>B21/P12-1</f>
        <v/>
      </c>
    </row>
    <row r="24" spans="1:38">
      <c r="A24" s="32" t="s">
        <v>42</v>
      </c>
      <c r="B24" s="32" t="s">
        <v>43</v>
      </c>
      <c r="C24" s="32" t="s">
        <v>44</v>
      </c>
      <c r="D24" s="32" t="s">
        <v>45</v>
      </c>
      <c r="G24" s="50" t="n"/>
      <c r="H24" s="92" t="s">
        <v>46</v>
      </c>
    </row>
    <row r="25" spans="1:38">
      <c r="A25" s="33" t="s">
        <v>47</v>
      </c>
      <c r="B25" s="108">
        <f>B21</f>
        <v/>
      </c>
      <c r="C25" s="44">
        <f>C21</f>
        <v/>
      </c>
      <c r="D25" s="46" t="n">
        <v>0.8</v>
      </c>
      <c r="H25" s="91" t="s">
        <v>48</v>
      </c>
    </row>
    <row r="26" spans="1:38" ht="15" customHeight="1" s="88">
      <c r="A26" s="33" t="s">
        <v>49</v>
      </c>
      <c r="B26" s="108">
        <f>Multiples!H19</f>
        <v/>
      </c>
      <c r="C26" s="45">
        <f>B26/P12-1</f>
        <v/>
      </c>
      <c r="D26" s="46" t="n">
        <v>0.2</v>
      </c>
      <c r="F26" s="93" t="s">
        <v>50</v>
      </c>
      <c r="G26" s="109">
        <f>B28</f>
        <v/>
      </c>
      <c r="H26" s="110" t="n">
        <v>-0.09</v>
      </c>
      <c r="I26" s="110" t="n">
        <v>-0.06</v>
      </c>
      <c r="J26" s="110" t="n">
        <v>-0.03</v>
      </c>
      <c r="K26" s="110" t="n">
        <v>0</v>
      </c>
      <c r="L26" s="110" t="n">
        <v>0.03</v>
      </c>
      <c r="M26" s="110" t="n">
        <v>0.06</v>
      </c>
      <c r="N26" s="110" t="n">
        <v>0.09</v>
      </c>
    </row>
    <row r="27" spans="1:38" ht="15" customHeight="1" s="88">
      <c r="A27" s="33" t="s">
        <v>51</v>
      </c>
      <c r="B27" s="108">
        <f>DDM!B18</f>
        <v/>
      </c>
      <c r="C27" s="45">
        <f>B27/P12-1</f>
        <v/>
      </c>
      <c r="D27" s="46" t="n">
        <v>0</v>
      </c>
      <c r="G27" s="89" t="n">
        <v>0.055</v>
      </c>
      <c r="H27" s="53">
        <f t="dataTable" ref="H27:N34" dt2D="1" dtr="1" r1="B12" r2="B6"/>
        <v/>
      </c>
      <c r="I27" s="53" t="e">
        <v>#N/A</v>
      </c>
      <c r="J27" s="53" t="e">
        <v>#N/A</v>
      </c>
      <c r="K27" s="53" t="e">
        <v>#N/A</v>
      </c>
      <c r="L27" s="53" t="e">
        <v>#N/A</v>
      </c>
      <c r="M27" s="53" t="e">
        <v>#N/A</v>
      </c>
      <c r="N27" s="53" t="e">
        <v>#N/A</v>
      </c>
    </row>
    <row r="28" spans="1:38" ht="15" customHeight="1" s="88" thickBot="1">
      <c r="A28" s="34" t="s">
        <v>52</v>
      </c>
      <c r="B28" s="111">
        <f>(B25*D25)+(B26*D26)+(B27*D27)</f>
        <v/>
      </c>
      <c r="C28" s="49">
        <f>B28/P12-1</f>
        <v/>
      </c>
      <c r="D28" s="47">
        <f>SUM(D25:D27)</f>
        <v/>
      </c>
      <c r="G28" s="89" t="n">
        <v>0.06</v>
      </c>
      <c r="H28" s="53" t="e">
        <v>#N/A</v>
      </c>
      <c r="I28" s="53" t="e">
        <v>#N/A</v>
      </c>
      <c r="J28" s="53" t="e">
        <v>#N/A</v>
      </c>
      <c r="K28" s="53" t="e">
        <v>#N/A</v>
      </c>
      <c r="L28" s="53" t="e">
        <v>#N/A</v>
      </c>
      <c r="M28" s="53" t="e">
        <v>#N/A</v>
      </c>
      <c r="N28" s="53" t="e">
        <v>#N/A</v>
      </c>
    </row>
    <row r="29" spans="1:38" ht="15" customHeight="1" s="88" thickTop="1">
      <c r="G29" s="89">
        <f>G28+0.005</f>
        <v/>
      </c>
      <c r="H29" s="53" t="e">
        <v>#N/A</v>
      </c>
      <c r="I29" s="53" t="e">
        <v>#N/A</v>
      </c>
      <c r="J29" s="53" t="e">
        <v>#N/A</v>
      </c>
      <c r="K29" s="53" t="e">
        <v>#N/A</v>
      </c>
      <c r="L29" s="53" t="e">
        <v>#N/A</v>
      </c>
      <c r="M29" s="53" t="e">
        <v>#N/A</v>
      </c>
      <c r="N29" s="53" t="e">
        <v>#N/A</v>
      </c>
    </row>
    <row r="30" spans="1:38">
      <c r="G30" s="89">
        <f>G29+0.005</f>
        <v/>
      </c>
      <c r="H30" s="53" t="e">
        <v>#N/A</v>
      </c>
      <c r="I30" s="53" t="e">
        <v>#N/A</v>
      </c>
      <c r="J30" s="53" t="e">
        <v>#N/A</v>
      </c>
      <c r="K30" s="53" t="e">
        <v>#N/A</v>
      </c>
      <c r="L30" s="53" t="e">
        <v>#N/A</v>
      </c>
      <c r="M30" s="53" t="e">
        <v>#N/A</v>
      </c>
      <c r="N30" s="53" t="e">
        <v>#N/A</v>
      </c>
    </row>
    <row r="31" spans="1:38">
      <c r="G31" s="89">
        <f>G30+0.005</f>
        <v/>
      </c>
      <c r="H31" s="53" t="e">
        <v>#N/A</v>
      </c>
      <c r="I31" s="53" t="e">
        <v>#N/A</v>
      </c>
      <c r="J31" s="53" t="e">
        <v>#N/A</v>
      </c>
      <c r="K31" s="53" t="e">
        <v>#N/A</v>
      </c>
      <c r="L31" s="53" t="e">
        <v>#N/A</v>
      </c>
      <c r="M31" s="53" t="e">
        <v>#N/A</v>
      </c>
      <c r="N31" s="53" t="e">
        <v>#N/A</v>
      </c>
    </row>
    <row r="32" spans="1:38">
      <c r="G32" s="89">
        <f>G31+0.005</f>
        <v/>
      </c>
      <c r="H32" s="53" t="e">
        <v>#N/A</v>
      </c>
      <c r="I32" s="53" t="e">
        <v>#N/A</v>
      </c>
      <c r="J32" s="53" t="e">
        <v>#N/A</v>
      </c>
      <c r="K32" s="53" t="e">
        <v>#N/A</v>
      </c>
      <c r="L32" s="53" t="e">
        <v>#N/A</v>
      </c>
      <c r="M32" s="53" t="e">
        <v>#N/A</v>
      </c>
      <c r="N32" s="53" t="e">
        <v>#N/A</v>
      </c>
    </row>
    <row r="33" spans="1:38">
      <c r="G33" s="89">
        <f>G32+0.005</f>
        <v/>
      </c>
      <c r="H33" s="53" t="e">
        <v>#N/A</v>
      </c>
      <c r="I33" s="53" t="e">
        <v>#N/A</v>
      </c>
      <c r="J33" s="53" t="e">
        <v>#N/A</v>
      </c>
      <c r="K33" s="53" t="e">
        <v>#N/A</v>
      </c>
      <c r="L33" s="53" t="e">
        <v>#N/A</v>
      </c>
      <c r="M33" s="53" t="e">
        <v>#N/A</v>
      </c>
      <c r="N33" s="53" t="e">
        <v>#N/A</v>
      </c>
    </row>
    <row r="34" spans="1:38">
      <c r="G34" s="89" t="n">
        <v>0.09</v>
      </c>
      <c r="H34" s="53" t="e">
        <v>#N/A</v>
      </c>
      <c r="I34" s="53" t="e">
        <v>#N/A</v>
      </c>
      <c r="J34" s="53" t="e">
        <v>#N/A</v>
      </c>
      <c r="K34" s="53" t="e">
        <v>#N/A</v>
      </c>
      <c r="L34" s="53" t="e">
        <v>#N/A</v>
      </c>
      <c r="M34" s="53" t="e">
        <v>#N/A</v>
      </c>
      <c r="N34" s="53" t="e">
        <v>#N/A</v>
      </c>
    </row>
  </sheetData>
  <mergeCells count="3">
    <mergeCell ref="H25:N25"/>
    <mergeCell ref="H24:N24"/>
    <mergeCell ref="F26:F34"/>
  </mergeCells>
  <conditionalFormatting sqref="H27:N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showErrorMessage="1" showInputMessage="1" allowBlank="0" type="list" sqref="B4">
      <formula1>$A$1:$A$2</formula1>
    </dataValidation>
    <dataValidation showErrorMessage="1" showInputMessage="1" allowBlank="0" type="list" sqref="Y1">
      <formula1>$AL$1:$AL$2</formula1>
    </dataValidation>
  </dataValidations>
  <pageMargins left="0.7" right="0.7" top="0.75" bottom="0.75" header="0.3" footer="0.3"/>
  <pageSetup orientation="portrait" horizontalDpi="300" verticalDpi="30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Sheet2">
    <tabColor rgb="FF92D050"/>
    <outlinePr summaryBelow="1" summaryRight="1"/>
    <pageSetUpPr/>
  </sheetPr>
  <dimension ref="A1:H24"/>
  <sheetViews>
    <sheetView tabSelected="1" workbookViewId="0">
      <selection activeCell="H15" sqref="H15"/>
    </sheetView>
  </sheetViews>
  <sheetFormatPr baseColWidth="8" defaultRowHeight="14.4" outlineLevelCol="0"/>
  <cols>
    <col width="11.44140625" bestFit="1" customWidth="1" style="88" min="1" max="1"/>
    <col width="24.5546875" bestFit="1" customWidth="1" style="88" min="3" max="3"/>
    <col width="59" bestFit="1" customWidth="1" style="88" min="4" max="4"/>
    <col width="25.5546875" bestFit="1" customWidth="1" style="88" min="7" max="7"/>
    <col width="13.44140625" bestFit="1" customWidth="1" style="88" min="8" max="8"/>
  </cols>
  <sheetData>
    <row r="1" spans="1:8">
      <c r="A1" s="3" t="s">
        <v>52</v>
      </c>
      <c r="B1" s="3" t="n"/>
      <c r="C1" s="3" t="s">
        <v>53</v>
      </c>
      <c r="D1" s="3" t="s">
        <v>54</v>
      </c>
    </row>
    <row r="2" spans="1:8">
      <c r="A2" s="103">
        <f>H11 * H12</f>
        <v/>
      </c>
      <c r="C2" t="s">
        <v>55</v>
      </c>
      <c r="D2" t="s">
        <v>56</v>
      </c>
      <c r="G2" s="64" t="s">
        <v>37</v>
      </c>
    </row>
    <row r="3" spans="1:8">
      <c r="A3" s="103">
        <f>2.66 * 0</f>
        <v/>
      </c>
      <c r="C3" t="s">
        <v>57</v>
      </c>
      <c r="D3" t="s">
        <v>58</v>
      </c>
      <c r="G3" t="s">
        <v>11</v>
      </c>
      <c r="H3" s="98">
        <f>_xlfn.IFNA(VLOOKUP("Long-term debt", 'Balance Sheet (Annual)'!A1:BH299, 2, FALSE),0)</f>
        <v/>
      </c>
    </row>
    <row r="4" spans="1:8">
      <c r="A4" s="103">
        <f>2.66 * 0</f>
        <v/>
      </c>
      <c r="C4" t="s">
        <v>59</v>
      </c>
      <c r="D4" t="s">
        <v>60</v>
      </c>
      <c r="G4" t="s">
        <v>61</v>
      </c>
      <c r="H4" s="98">
        <f>-IF(VLOOKUP("Cash",'Balance Sheet (Annual)'!A1:DJ60,2,FALSE)=0,VLOOKUP("Cash and Cash Equivalents",'Balance Sheet (Annual)'!A1:DJ60,2,FALSE),(VLOOKUP("Cash",'Balance Sheet (Annual)'!A1:DJ60,2,FALSE)))</f>
        <v/>
      </c>
    </row>
    <row r="5" spans="1:8">
      <c r="A5" s="103">
        <f>(H13* VLOOKUP("Stockholders' equity",'Balance Sheet (Annual)'!1:1048576,2,FALSE))/DCF!P11</f>
        <v/>
      </c>
      <c r="C5" t="s">
        <v>62</v>
      </c>
      <c r="D5" t="s">
        <v>63</v>
      </c>
      <c r="G5" t="s">
        <v>64</v>
      </c>
      <c r="H5" s="98">
        <f>-_xlfn.IFNA(VLOOKUP("Short-Term Investments", 'Balance Sheet (Annual)'!A1:DJ60, 2,FALSE),0)</f>
        <v/>
      </c>
    </row>
    <row r="6" spans="1:8">
      <c r="A6" s="103">
        <f>(H14*VLOOKUP("Revenue USD Mil",'Key Ratios'!$1:$1048576,4,FALSE))/DCF!P11</f>
        <v/>
      </c>
      <c r="C6" t="s">
        <v>65</v>
      </c>
      <c r="D6" t="s">
        <v>66</v>
      </c>
      <c r="G6" t="s">
        <v>37</v>
      </c>
      <c r="H6" s="106">
        <f>SUM(H3:H5)</f>
        <v/>
      </c>
    </row>
    <row r="7" spans="1:8">
      <c r="A7" s="90">
        <f>((H15*VLOOKUP("EBITDA",'Income Statement'!A2:AE36,2,FALSE))-H6)/DCF!P11</f>
        <v/>
      </c>
      <c r="B7" s="6" t="n"/>
      <c r="C7" t="s">
        <v>67</v>
      </c>
      <c r="D7" t="s">
        <v>68</v>
      </c>
    </row>
    <row r="10" spans="1:8">
      <c r="G10" s="70" t="s">
        <v>69</v>
      </c>
    </row>
    <row r="11" spans="1:8">
      <c r="G11" t="s">
        <v>55</v>
      </c>
      <c r="H11">
        <f>VLOOKUP("Earnings Per Share USD",'Key Ratios'!$1:$1048576,2,FALSE)</f>
        <v/>
      </c>
    </row>
    <row r="12" spans="1:8">
      <c r="G12" t="s">
        <v>70</v>
      </c>
      <c r="H12" t="s">
        <v>71</v>
      </c>
    </row>
    <row r="13" spans="1:8">
      <c r="G13" t="s">
        <v>72</v>
      </c>
      <c r="H13" t="s">
        <v>73</v>
      </c>
    </row>
    <row r="14" spans="1:8">
      <c r="G14" t="s">
        <v>74</v>
      </c>
      <c r="H14" t="s">
        <v>75</v>
      </c>
    </row>
    <row r="15" spans="1:8">
      <c r="G15" t="s">
        <v>76</v>
      </c>
      <c r="H15" t="s">
        <v>77</v>
      </c>
    </row>
    <row r="19" spans="1:8">
      <c r="G19" t="s">
        <v>78</v>
      </c>
      <c r="H19" s="104">
        <f>AVERAGE(A2:A7)</f>
        <v/>
      </c>
    </row>
    <row r="23" spans="1:8">
      <c r="C23" t="s">
        <v>79</v>
      </c>
    </row>
    <row r="24" spans="1:8">
      <c r="A24" s="103" t="n"/>
      <c r="B24" s="6" t="n"/>
      <c r="C24" t="s">
        <v>80</v>
      </c>
      <c r="D24" t="s">
        <v>81</v>
      </c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codeName="Sheet3">
    <tabColor rgb="FF92D050"/>
    <outlinePr summaryBelow="1" summaryRight="1"/>
    <pageSetUpPr/>
  </sheetPr>
  <dimension ref="A1:T18"/>
  <sheetViews>
    <sheetView workbookViewId="0">
      <selection activeCell="B6" sqref="B6"/>
    </sheetView>
  </sheetViews>
  <sheetFormatPr baseColWidth="8" defaultRowHeight="14.4" outlineLevelCol="0"/>
  <cols>
    <col width="30.33203125" bestFit="1" customWidth="1" style="88" min="1" max="1"/>
    <col width="11.44140625" customWidth="1" style="88" min="2" max="12"/>
  </cols>
  <sheetData>
    <row r="1" spans="1:20">
      <c r="A1" s="64" t="s">
        <v>82</v>
      </c>
    </row>
    <row r="2" spans="1:20">
      <c r="H2" s="9" t="n"/>
    </row>
    <row r="3" spans="1:20">
      <c r="A3" t="s">
        <v>83</v>
      </c>
      <c r="B3" s="102">
        <f>O8</f>
        <v/>
      </c>
      <c r="F3" s="89" t="n"/>
      <c r="H3" s="9" t="n"/>
      <c r="N3" s="64" t="n"/>
    </row>
    <row r="4" spans="1:20">
      <c r="A4" t="s">
        <v>39</v>
      </c>
      <c r="B4" s="50">
        <f>DCF!P19</f>
        <v/>
      </c>
      <c r="F4" s="112" t="n"/>
      <c r="H4" s="9" t="n"/>
    </row>
    <row r="5" spans="1:20">
      <c r="A5" t="s">
        <v>84</v>
      </c>
      <c r="B5" s="12" t="n">
        <v>5</v>
      </c>
      <c r="Q5" s="71" t="n"/>
      <c r="R5" s="71" t="n"/>
      <c r="S5" s="71" t="n"/>
      <c r="T5" s="71" t="n"/>
    </row>
    <row r="6" spans="1:20" ht="15" customHeight="1" s="88" thickBot="1">
      <c r="A6" t="s">
        <v>85</v>
      </c>
      <c r="B6" s="13">
        <f>P15</f>
        <v/>
      </c>
      <c r="F6" s="50" t="n"/>
    </row>
    <row r="7" spans="1:20">
      <c r="A7" t="s">
        <v>20</v>
      </c>
      <c r="B7" s="89">
        <f>DCF!B8</f>
        <v/>
      </c>
      <c r="F7" s="50" t="n"/>
      <c r="G7" s="50" t="n"/>
      <c r="H7" s="50" t="n"/>
      <c r="O7" s="72" t="s">
        <v>86</v>
      </c>
      <c r="P7" s="73">
        <f>'Growth Rates'!B1</f>
        <v/>
      </c>
      <c r="Q7" s="73">
        <f>'Growth Rates'!C1</f>
        <v/>
      </c>
      <c r="R7" s="73">
        <f>'Growth Rates'!D1</f>
        <v/>
      </c>
      <c r="S7" s="73">
        <f>'Growth Rates'!E1</f>
        <v/>
      </c>
      <c r="T7" s="74">
        <f>'Growth Rates'!F1</f>
        <v/>
      </c>
    </row>
    <row r="8" spans="1:20" ht="15" customHeight="1" s="88" thickBot="1">
      <c r="A8" t="s">
        <v>87</v>
      </c>
      <c r="B8" s="89">
        <f>B4-B7</f>
        <v/>
      </c>
      <c r="F8" s="50" t="n"/>
      <c r="G8" s="50" t="n"/>
      <c r="H8" s="50" t="n"/>
      <c r="O8" s="83">
        <f>VLOOKUP("Dividends USD",'Key Ratios'!$1:$1048576,2,FALSE)</f>
        <v/>
      </c>
      <c r="P8" s="75">
        <f>VLOOKUP("Dividends USD",'Key Ratios'!$1:$1048576,3,FALSE)</f>
        <v/>
      </c>
      <c r="Q8" s="75">
        <f>VLOOKUP("Dividends USD",'Key Ratios'!$1:$1048576,4,FALSE)</f>
        <v/>
      </c>
      <c r="R8" s="75">
        <f>VLOOKUP("Dividends USD",'Key Ratios'!$1:$1048576,5,FALSE)</f>
        <v/>
      </c>
      <c r="S8" s="75">
        <f>VLOOKUP("Dividends USD",'Key Ratios'!$1:$1048576,6,FALSE)</f>
        <v/>
      </c>
      <c r="T8" s="76">
        <f>VLOOKUP("Dividends USD",'Key Ratios'!$1:$1048576,7,FALSE)</f>
        <v/>
      </c>
    </row>
    <row r="9" spans="1:20" ht="15" customHeight="1" s="88" thickBot="1">
      <c r="H9" s="50" t="n"/>
    </row>
    <row r="10" spans="1:20">
      <c r="N10" s="94" t="s">
        <v>88</v>
      </c>
    </row>
    <row r="11" spans="1:20">
      <c r="A11" s="64" t="s">
        <v>89</v>
      </c>
      <c r="B11" t="s">
        <v>90</v>
      </c>
      <c r="C11" t="s">
        <v>91</v>
      </c>
      <c r="D11" t="s">
        <v>92</v>
      </c>
      <c r="N11" s="77">
        <f>P7</f>
        <v/>
      </c>
      <c r="O11" t="s">
        <v>93</v>
      </c>
      <c r="P11" s="78">
        <f>IFERROR((P8/T8)^(1/5)-1,0)</f>
        <v/>
      </c>
    </row>
    <row r="12" spans="1:20">
      <c r="A12" t="s">
        <v>24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s">
        <v>25</v>
      </c>
      <c r="N12" s="79" t="s">
        <v>86</v>
      </c>
      <c r="O12" t="s">
        <v>93</v>
      </c>
      <c r="P12" s="78">
        <f>IFERROR((O8/S8)^(1/5)-1,0)</f>
        <v/>
      </c>
    </row>
    <row r="13" spans="1:20">
      <c r="A13" t="s">
        <v>27</v>
      </c>
      <c r="B13" s="89">
        <f>IF(B12&lt;=$B$5,$B$6,$B$7)</f>
        <v/>
      </c>
      <c r="C13" s="89">
        <f>IF(C12&lt;=$B$5,$B$6,$B$7)</f>
        <v/>
      </c>
      <c r="D13" s="89">
        <f>IF(D12&lt;=$B$5,$B$6,$B$7)</f>
        <v/>
      </c>
      <c r="E13" s="89">
        <f>IF(E12&lt;=$B$5,$B$6,$B$7)</f>
        <v/>
      </c>
      <c r="F13" s="89">
        <f>IF(F12&lt;=$B$5,$B$6,$B$7)</f>
        <v/>
      </c>
      <c r="G13" s="89">
        <f>IF(G12&lt;=$B$5,$B$6,$B$7)</f>
        <v/>
      </c>
      <c r="H13" s="89">
        <f>IF(H12&lt;=$B$5,$B$6,$B$7)</f>
        <v/>
      </c>
      <c r="I13" s="89">
        <f>IF(I12&lt;=$B$5,$B$6,$B$7)</f>
        <v/>
      </c>
      <c r="J13" s="89">
        <f>IF(J12&lt;=$B$5,$B$6,$B$7)</f>
        <v/>
      </c>
      <c r="K13" s="89">
        <f>IF(K12&lt;=$B$5,$B$6,$B$7)</f>
        <v/>
      </c>
      <c r="L13" s="89">
        <f>B7</f>
        <v/>
      </c>
      <c r="N13" s="77">
        <f>P7</f>
        <v/>
      </c>
      <c r="O13" t="s">
        <v>94</v>
      </c>
      <c r="P13" s="78">
        <f>IFERROR((P8/S8)^(1/4)-1,0)</f>
        <v/>
      </c>
    </row>
    <row r="14" spans="1:20">
      <c r="A14" t="s">
        <v>95</v>
      </c>
      <c r="B14" s="103">
        <f>IF(B12&lt;=$B$5,$B$3*(1+$B$6),0)</f>
        <v/>
      </c>
      <c r="C14" s="103">
        <f>IF(C12&lt;=$B$5,B14*(1+$B$6),0)</f>
        <v/>
      </c>
      <c r="D14" s="103">
        <f>IF(D12&lt;=$B$5,C14*(1+$B$6),0)</f>
        <v/>
      </c>
      <c r="E14" s="103">
        <f>IF(E12&lt;=$B$5,D14*(1+$B$6),0)</f>
        <v/>
      </c>
      <c r="F14" s="103">
        <f>IF(F12&lt;=$B$5,E14*(1+$B$6),0)</f>
        <v/>
      </c>
      <c r="G14" s="103">
        <f>IF(G12&lt;=$B$5,F14*(1+$B$6),0)</f>
        <v/>
      </c>
      <c r="H14" s="103">
        <f>IF(H12&lt;=$B$5,G14*(1+$B$6),0)</f>
        <v/>
      </c>
      <c r="I14" s="103">
        <f>IF(I12&lt;=$B$5,H14*(1+$B$6),0)</f>
        <v/>
      </c>
      <c r="J14" s="103">
        <f>IF(J12&lt;=$B$5,I14*(1+$B$6),0)</f>
        <v/>
      </c>
      <c r="K14" s="103">
        <f>IF(K12&lt;=$B$5,J14*(1+$B$6),0)</f>
        <v/>
      </c>
      <c r="L14" s="103">
        <f>(HLOOKUP(B5,B12:K14,3)*(1+L13))/(B8)</f>
        <v/>
      </c>
      <c r="N14" s="77">
        <f>P7</f>
        <v/>
      </c>
      <c r="O14" t="s">
        <v>96</v>
      </c>
      <c r="P14" s="78">
        <f>IFERROR((P8/R8)^(1/3)-1,0)</f>
        <v/>
      </c>
    </row>
    <row r="15" spans="1:20" ht="15" customHeight="1" s="88" thickBot="1">
      <c r="A15" t="s">
        <v>97</v>
      </c>
      <c r="B15" s="103">
        <f>B14/(1+$B$4)^B12</f>
        <v/>
      </c>
      <c r="C15" s="103">
        <f>C14/(1+$B$4)^C12</f>
        <v/>
      </c>
      <c r="D15" s="103">
        <f>D14/(1+$B$4)^D12</f>
        <v/>
      </c>
      <c r="E15" s="103">
        <f>E14/(1+$B$4)^E12</f>
        <v/>
      </c>
      <c r="F15" s="103">
        <f>F14/(1+$B$4)^F12</f>
        <v/>
      </c>
      <c r="G15" s="103">
        <f>G14/(1+$B$4)^G12</f>
        <v/>
      </c>
      <c r="H15" s="103">
        <f>H14/(1+$B$4)^H12</f>
        <v/>
      </c>
      <c r="I15" s="103">
        <f>I14/(1+$B$4)^I12</f>
        <v/>
      </c>
      <c r="J15" s="103">
        <f>J14/(1+$B$4)^J12</f>
        <v/>
      </c>
      <c r="K15" s="103">
        <f>K14/(1+$B$4)^K12</f>
        <v/>
      </c>
      <c r="L15" s="103">
        <f>L14/(1+B8)^B5</f>
        <v/>
      </c>
      <c r="N15" s="80" t="n"/>
      <c r="O15" s="81" t="s">
        <v>78</v>
      </c>
      <c r="P15" s="82">
        <f>AVERAGEIF(P11:P14,"&lt;&gt;0")</f>
        <v/>
      </c>
    </row>
    <row r="18" spans="1:20">
      <c r="A18" s="64" t="s">
        <v>41</v>
      </c>
      <c r="B18" s="113">
        <f>SUM(B15:L15)</f>
        <v/>
      </c>
    </row>
  </sheetData>
  <mergeCells count="1">
    <mergeCell ref="N10:P10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Sheet4">
    <tabColor rgb="FFFFFF00"/>
    <outlinePr summaryBelow="1" summaryRight="1"/>
    <pageSetUpPr/>
  </sheetPr>
  <dimension ref="A1:J36"/>
  <sheetViews>
    <sheetView workbookViewId="0">
      <selection activeCell="B5" sqref="B5"/>
    </sheetView>
  </sheetViews>
  <sheetFormatPr baseColWidth="8" defaultRowHeight="14.4" outlineLevelCol="0"/>
  <cols>
    <col width="23" bestFit="1" customWidth="1" style="88" min="1" max="1"/>
    <col width="10.5546875" bestFit="1" customWidth="1" style="88" min="2" max="2"/>
    <col width="23" bestFit="1" customWidth="1" style="88" min="4" max="4"/>
    <col width="17.5546875" bestFit="1" customWidth="1" style="88" min="9" max="9"/>
  </cols>
  <sheetData>
    <row r="1" spans="1:10">
      <c r="A1" s="97" t="s">
        <v>4</v>
      </c>
      <c r="D1" s="97" t="s">
        <v>0</v>
      </c>
      <c r="I1" t="s">
        <v>98</v>
      </c>
      <c r="J1" s="114">
        <f>VLOOKUP("Tax Rate %", 'Key Ratios'!1:1048576,2,FALSE)/100</f>
        <v/>
      </c>
    </row>
    <row r="3" spans="1:10">
      <c r="A3" s="97" t="s">
        <v>99</v>
      </c>
      <c r="D3" s="97" t="s">
        <v>99</v>
      </c>
      <c r="I3" t="s">
        <v>100</v>
      </c>
      <c r="J3" s="12">
        <f>VLOOKUP("Debt Issued",'Cash Flow Statement'!1:1048576,2,FALSE)</f>
        <v/>
      </c>
    </row>
    <row r="4" spans="1:10">
      <c r="A4" t="s">
        <v>101</v>
      </c>
      <c r="B4" s="22">
        <f>VLOOKUP("Net income available to common shareholders",'Income Statement'!A2:AE36,2,FALSE)</f>
        <v/>
      </c>
      <c r="D4" t="s">
        <v>101</v>
      </c>
      <c r="E4">
        <f>B4</f>
        <v/>
      </c>
      <c r="I4" t="s">
        <v>102</v>
      </c>
      <c r="J4" s="12">
        <f>VLOOKUP("Debt Repayment",'Cash Flow Statement'!1:1048576,2,FALSE)</f>
        <v/>
      </c>
    </row>
    <row r="5" spans="1:10" ht="15" customHeight="1" s="88" thickBot="1">
      <c r="A5" t="s">
        <v>103</v>
      </c>
      <c r="B5" s="22">
        <f>VLOOKUP("Depreciation &amp; amortization",'Cash Flow Statement'!1:1048576,2,FALSE)</f>
        <v/>
      </c>
      <c r="D5" t="s">
        <v>103</v>
      </c>
      <c r="E5">
        <f>B5</f>
        <v/>
      </c>
      <c r="I5" s="24" t="s">
        <v>104</v>
      </c>
      <c r="J5" s="24">
        <f>SUM(J3:J4)</f>
        <v/>
      </c>
    </row>
    <row r="6" spans="1:10" ht="15" customHeight="1" s="88" thickTop="1">
      <c r="A6" t="s">
        <v>105</v>
      </c>
      <c r="B6" s="22">
        <f>-'Change WC'!B18</f>
        <v/>
      </c>
      <c r="D6" t="s">
        <v>105</v>
      </c>
      <c r="E6">
        <f>B6</f>
        <v/>
      </c>
    </row>
    <row r="7" spans="1:10">
      <c r="A7" t="s">
        <v>106</v>
      </c>
      <c r="B7" s="22">
        <f>VLOOKUP("Capital expenditure",'Cash Flow Statement'!1:1048576,2,FALSE)</f>
        <v/>
      </c>
      <c r="D7" t="s">
        <v>106</v>
      </c>
      <c r="E7">
        <f>B7</f>
        <v/>
      </c>
    </row>
    <row r="8" spans="1:10" ht="15.6" customHeight="1" s="88">
      <c r="A8" t="s">
        <v>107</v>
      </c>
      <c r="B8" s="22">
        <f>VLOOKUP("Interest Expense",'Income Statement'!A2:AE36,2,FALSE) * (1-J1)</f>
        <v/>
      </c>
      <c r="D8" t="s">
        <v>104</v>
      </c>
      <c r="E8" s="12">
        <f>J5</f>
        <v/>
      </c>
      <c r="I8" s="61" t="s">
        <v>108</v>
      </c>
      <c r="J8" s="62">
        <f>MIN(B9,B16,B24,B34)</f>
        <v/>
      </c>
    </row>
    <row r="9" spans="1:10" ht="16.2" customHeight="1" s="88" thickBot="1">
      <c r="A9" s="24" t="s">
        <v>4</v>
      </c>
      <c r="B9" s="25">
        <f>SUM(B4:B8)</f>
        <v/>
      </c>
      <c r="D9" s="24" t="s">
        <v>0</v>
      </c>
      <c r="E9" s="24">
        <f>SUM(E4:E8)</f>
        <v/>
      </c>
      <c r="I9" s="61" t="s">
        <v>109</v>
      </c>
      <c r="J9" s="62">
        <f>MIN(E9,E18,E24,E36)</f>
        <v/>
      </c>
    </row>
    <row r="10" spans="1:10" ht="15" customHeight="1" s="88" thickTop="1"/>
    <row r="11" spans="1:10">
      <c r="A11" s="97" t="s">
        <v>110</v>
      </c>
      <c r="D11" s="97" t="s">
        <v>110</v>
      </c>
    </row>
    <row r="12" spans="1:10">
      <c r="A12" t="s">
        <v>111</v>
      </c>
      <c r="B12" s="22">
        <f>VLOOKUP("Operating Income",'Income Statement'!1:1048576,2,FALSE)*(1-J1)</f>
        <v/>
      </c>
      <c r="D12" t="s">
        <v>111</v>
      </c>
      <c r="E12" s="21">
        <f>B12</f>
        <v/>
      </c>
    </row>
    <row r="13" spans="1:10">
      <c r="A13" t="s">
        <v>103</v>
      </c>
      <c r="B13">
        <f>B5</f>
        <v/>
      </c>
      <c r="D13" t="s">
        <v>103</v>
      </c>
      <c r="E13">
        <f>B5</f>
        <v/>
      </c>
    </row>
    <row r="14" spans="1:10">
      <c r="A14" t="s">
        <v>112</v>
      </c>
      <c r="B14">
        <f>B6</f>
        <v/>
      </c>
      <c r="D14" t="s">
        <v>105</v>
      </c>
      <c r="E14">
        <f>B6</f>
        <v/>
      </c>
    </row>
    <row r="15" spans="1:10">
      <c r="A15" t="s">
        <v>106</v>
      </c>
      <c r="B15">
        <f>B7</f>
        <v/>
      </c>
      <c r="D15" t="s">
        <v>106</v>
      </c>
      <c r="E15">
        <f>B7</f>
        <v/>
      </c>
    </row>
    <row r="16" spans="1:10" ht="15" customHeight="1" s="88" thickBot="1">
      <c r="A16" s="24" t="s">
        <v>4</v>
      </c>
      <c r="B16" s="25">
        <f>SUM(B12:B15)</f>
        <v/>
      </c>
      <c r="D16" t="s">
        <v>107</v>
      </c>
      <c r="E16">
        <f>B8</f>
        <v/>
      </c>
    </row>
    <row r="17" spans="1:10" ht="15" customHeight="1" s="88" thickTop="1">
      <c r="D17" t="s">
        <v>104</v>
      </c>
      <c r="E17">
        <f>E8</f>
        <v/>
      </c>
    </row>
    <row r="18" spans="1:10" ht="15" customHeight="1" s="88" thickBot="1">
      <c r="D18" s="24" t="s">
        <v>0</v>
      </c>
      <c r="E18" s="25">
        <f>SUM(E12:E17)</f>
        <v/>
      </c>
    </row>
    <row r="19" spans="1:10" ht="15" customHeight="1" s="88" thickTop="1"/>
    <row r="20" spans="1:10">
      <c r="A20" s="97" t="s">
        <v>113</v>
      </c>
      <c r="D20" s="97" t="s">
        <v>113</v>
      </c>
    </row>
    <row r="21" spans="1:10">
      <c r="A21" t="s">
        <v>113</v>
      </c>
      <c r="B21" s="22">
        <f>VLOOKUP("Operating cash flow",'Cash Flow Statement'!1:1048576,2,FALSE)</f>
        <v/>
      </c>
      <c r="D21" t="s">
        <v>113</v>
      </c>
      <c r="E21">
        <f>B21</f>
        <v/>
      </c>
    </row>
    <row r="22" spans="1:10">
      <c r="A22" t="s">
        <v>107</v>
      </c>
      <c r="B22" s="21">
        <f>B8</f>
        <v/>
      </c>
      <c r="D22" t="s">
        <v>106</v>
      </c>
      <c r="E22">
        <f>B7</f>
        <v/>
      </c>
    </row>
    <row r="23" spans="1:10">
      <c r="A23" t="s">
        <v>106</v>
      </c>
      <c r="B23" s="21">
        <f>B7</f>
        <v/>
      </c>
      <c r="D23" t="s">
        <v>104</v>
      </c>
      <c r="E23">
        <f>E8</f>
        <v/>
      </c>
    </row>
    <row r="24" spans="1:10" ht="15" customHeight="1" s="88" thickBot="1">
      <c r="A24" s="24" t="s">
        <v>4</v>
      </c>
      <c r="B24" s="25">
        <f>SUM(B21:B23)</f>
        <v/>
      </c>
      <c r="D24" s="24" t="s">
        <v>0</v>
      </c>
      <c r="E24" s="24">
        <f>SUM(E21:E23)</f>
        <v/>
      </c>
    </row>
    <row r="25" spans="1:10" ht="15" customHeight="1" s="88" thickTop="1"/>
    <row r="26" spans="1:10">
      <c r="A26" s="97" t="s">
        <v>114</v>
      </c>
      <c r="D26" s="97" t="s">
        <v>114</v>
      </c>
    </row>
    <row r="27" spans="1:10">
      <c r="A27" t="s">
        <v>111</v>
      </c>
      <c r="B27" s="21">
        <f>B12</f>
        <v/>
      </c>
      <c r="D27" t="s">
        <v>111</v>
      </c>
      <c r="E27" s="21">
        <f>B12</f>
        <v/>
      </c>
    </row>
    <row r="28" spans="1:10">
      <c r="A28" t="s">
        <v>103</v>
      </c>
      <c r="B28">
        <f>B5</f>
        <v/>
      </c>
      <c r="D28" t="s">
        <v>103</v>
      </c>
      <c r="E28">
        <f>B5</f>
        <v/>
      </c>
    </row>
    <row r="29" spans="1:10">
      <c r="A29" t="s">
        <v>115</v>
      </c>
      <c r="B29" s="12">
        <f>_xlfn.IFNA(VLOOKUP("Stock Compensation",'Cash Flow Statement'!1:1048576,2,FALSE),0)</f>
        <v/>
      </c>
      <c r="D29" t="s">
        <v>115</v>
      </c>
      <c r="E29">
        <f>B29</f>
        <v/>
      </c>
    </row>
    <row r="30" spans="1:10">
      <c r="A30" t="s">
        <v>116</v>
      </c>
      <c r="B30" s="12">
        <f>_xlfn.IFNA(VLOOKUP(A30,'Cash Flow Statement'!1:1048576,2,FALSE),0)</f>
        <v/>
      </c>
      <c r="D30" t="s">
        <v>116</v>
      </c>
      <c r="E30">
        <f>B30</f>
        <v/>
      </c>
    </row>
    <row r="31" spans="1:10">
      <c r="A31" t="s">
        <v>117</v>
      </c>
      <c r="B31" s="12">
        <f>_xlfn.IFNA(VLOOKUP("Deferred Income Taxes",'Cash Flow Statement'!1:1048576,2,FALSE),0)</f>
        <v/>
      </c>
      <c r="D31" t="s">
        <v>117</v>
      </c>
      <c r="E31">
        <f>B31</f>
        <v/>
      </c>
    </row>
    <row r="32" spans="1:10">
      <c r="A32" t="s">
        <v>105</v>
      </c>
      <c r="B32">
        <f>B6</f>
        <v/>
      </c>
      <c r="D32" t="s">
        <v>105</v>
      </c>
      <c r="E32">
        <f>B6</f>
        <v/>
      </c>
    </row>
    <row r="33" spans="1:10">
      <c r="A33" t="s">
        <v>106</v>
      </c>
      <c r="B33">
        <f>B7</f>
        <v/>
      </c>
      <c r="D33" t="s">
        <v>106</v>
      </c>
      <c r="E33">
        <f>B7</f>
        <v/>
      </c>
    </row>
    <row r="34" spans="1:10" ht="15" customHeight="1" s="88" thickBot="1">
      <c r="A34" s="24" t="s">
        <v>4</v>
      </c>
      <c r="B34" s="25">
        <f>SUM(B27:B33)</f>
        <v/>
      </c>
      <c r="D34" t="s">
        <v>107</v>
      </c>
      <c r="E34">
        <f>B8</f>
        <v/>
      </c>
    </row>
    <row r="35" spans="1:10" ht="15" customHeight="1" s="88" thickTop="1">
      <c r="D35" t="s">
        <v>104</v>
      </c>
      <c r="E35">
        <f>E8</f>
        <v/>
      </c>
    </row>
    <row r="36" spans="1:10" ht="15" customHeight="1" s="88" thickBot="1">
      <c r="D36" s="24" t="s">
        <v>0</v>
      </c>
      <c r="E36" s="25">
        <f>SUM(E27:E35)</f>
        <v/>
      </c>
    </row>
    <row r="37" spans="1:10" ht="15" customHeight="1" s="88" thickTop="1"/>
  </sheetData>
  <mergeCells count="10">
    <mergeCell ref="A20:B20"/>
    <mergeCell ref="D20:E20"/>
    <mergeCell ref="A26:B26"/>
    <mergeCell ref="D26:E26"/>
    <mergeCell ref="A1:B1"/>
    <mergeCell ref="D1:E1"/>
    <mergeCell ref="A3:B3"/>
    <mergeCell ref="D3:E3"/>
    <mergeCell ref="A11:B11"/>
    <mergeCell ref="D11:E1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 codeName="Sheet5">
    <tabColor rgb="FFFFFF00"/>
    <outlinePr summaryBelow="1" summaryRight="1"/>
    <pageSetUpPr/>
  </sheetPr>
  <dimension ref="A1:AC29"/>
  <sheetViews>
    <sheetView workbookViewId="0">
      <selection activeCell="C4" sqref="C4"/>
    </sheetView>
  </sheetViews>
  <sheetFormatPr baseColWidth="8" defaultRowHeight="14.4" outlineLevelCol="0"/>
  <cols>
    <col width="29.44140625" bestFit="1" customWidth="1" style="88" min="1" max="1"/>
  </cols>
  <sheetData>
    <row r="1" spans="1:29">
      <c r="A1" s="97" t="s">
        <v>22</v>
      </c>
      <c r="B1" s="97">
        <f>YEAR(TODAY()) - 1</f>
        <v/>
      </c>
      <c r="C1" s="97">
        <f>YEAR(TODAY()) - U29</f>
        <v/>
      </c>
      <c r="D1" s="97">
        <f>YEAR(TODAY()) - V29</f>
        <v/>
      </c>
      <c r="E1" s="97">
        <f>YEAR(TODAY()) - W29</f>
        <v/>
      </c>
      <c r="F1" s="97">
        <f>YEAR(TODAY()) - X29</f>
        <v/>
      </c>
      <c r="G1" s="97">
        <f>YEAR(TODAY()) - Y29</f>
        <v/>
      </c>
      <c r="H1" s="97">
        <f>YEAR(TODAY()) - Z29</f>
        <v/>
      </c>
      <c r="I1" s="97">
        <f>YEAR(TODAY()) - AA29</f>
        <v/>
      </c>
      <c r="J1" s="97">
        <f>YEAR(TODAY()) - AB29</f>
        <v/>
      </c>
      <c r="K1" s="97">
        <f>YEAR(TODAY()) - AC29</f>
        <v/>
      </c>
    </row>
    <row r="2" spans="1:29">
      <c r="A2" t="s">
        <v>118</v>
      </c>
      <c r="B2" s="12">
        <f>VLOOKUP("Payout Ratio % *",'Key Ratios'!1:1048576,3,FALSE)</f>
        <v/>
      </c>
      <c r="C2" s="12">
        <f>VLOOKUP("Payout Ratio % *",'Key Ratios'!1:1048576,4,FALSE)</f>
        <v/>
      </c>
      <c r="D2" s="12">
        <f>VLOOKUP("Payout Ratio % *",'Key Ratios'!1:1048576,5,FALSE)</f>
        <v/>
      </c>
      <c r="E2" s="12">
        <f>VLOOKUP("Payout Ratio % *",'Key Ratios'!1:1048576,6,FALSE)</f>
        <v/>
      </c>
      <c r="F2" s="12">
        <f>VLOOKUP("Payout Ratio % *",'Key Ratios'!1:1048576,7,FALSE)</f>
        <v/>
      </c>
      <c r="G2" s="12">
        <f>VLOOKUP("Payout Ratio % *",'Key Ratios'!1:1048576,8,FALSE)</f>
        <v/>
      </c>
      <c r="H2" s="12">
        <f>VLOOKUP("Payout Ratio % *",'Key Ratios'!1:1048576,9,FALSE)</f>
        <v/>
      </c>
      <c r="I2" s="12">
        <f>VLOOKUP("Payout Ratio % *",'Key Ratios'!1:1048576,10,FALSE)</f>
        <v/>
      </c>
      <c r="J2" s="12">
        <f>VLOOKUP("Payout Ratio % *",'Key Ratios'!1:1048576,11,FALSE)</f>
        <v/>
      </c>
      <c r="K2" s="12">
        <f>VLOOKUP("Payout Ratio % *",'Key Ratios'!1:1048576,12,FALSE)</f>
        <v/>
      </c>
      <c r="O2" t="s">
        <v>119</v>
      </c>
    </row>
    <row r="3" spans="1:29">
      <c r="A3" t="s">
        <v>120</v>
      </c>
      <c r="B3" s="12">
        <f>VLOOKUP("Return on Assets %",'Key Ratios'!$1:$1048576,3,FALSE)</f>
        <v/>
      </c>
      <c r="C3" s="12">
        <f>VLOOKUP("Return on Equity %",'Key Ratios'!$1:$1048576,4,FALSE)</f>
        <v/>
      </c>
      <c r="D3" s="12">
        <f>VLOOKUP("Return on Equity %",'Key Ratios'!$1:$1048576,5,FALSE)</f>
        <v/>
      </c>
      <c r="E3" s="12">
        <f>VLOOKUP("Return on Assets %",'Key Ratios'!$1:$1048576,6,FALSE)</f>
        <v/>
      </c>
      <c r="F3" s="12">
        <f>VLOOKUP("Return on Assets %",'Key Ratios'!$1:$1048576,7,FALSE)</f>
        <v/>
      </c>
      <c r="G3" s="12">
        <f>VLOOKUP("Return on Assets %",'Key Ratios'!$1:$1048576,8,FALSE)</f>
        <v/>
      </c>
      <c r="H3" s="12">
        <f>VLOOKUP("Return on Assets %",'Key Ratios'!$1:$1048576,9,FALSE)</f>
        <v/>
      </c>
      <c r="I3" s="12">
        <f>VLOOKUP("Return on Assets %",'Key Ratios'!$1:$1048576,10,FALSE)</f>
        <v/>
      </c>
      <c r="J3" s="12">
        <f>VLOOKUP("Return on Assets %",'Key Ratios'!$1:$1048576,11,FALSE)</f>
        <v/>
      </c>
      <c r="K3" s="12">
        <f>VLOOKUP("Return on Assets %",'Key Ratios'!$1:$1048576,12,FALSE)</f>
        <v/>
      </c>
      <c r="O3" t="s">
        <v>121</v>
      </c>
    </row>
    <row r="4" spans="1:29">
      <c r="A4" t="s">
        <v>122</v>
      </c>
      <c r="B4" s="12">
        <f>VLOOKUP("Return on Equity %",'Key Ratios'!$1:$1048576,3,FALSE)</f>
        <v/>
      </c>
      <c r="C4" s="12">
        <f>VLOOKUP("Return on Equity %",'Key Ratios'!$1:$1048576,4,FALSE)</f>
        <v/>
      </c>
      <c r="D4" s="12">
        <f>VLOOKUP("Return on Equity %",'Key Ratios'!$1:$1048576,5,FALSE)</f>
        <v/>
      </c>
      <c r="E4" s="12">
        <f>VLOOKUP("Return on Equity %",'Key Ratios'!$1:$1048576,6,FALSE)</f>
        <v/>
      </c>
      <c r="F4" s="12">
        <f>VLOOKUP("Return on Equity %",'Key Ratios'!$1:$1048576,7,FALSE)</f>
        <v/>
      </c>
      <c r="G4" s="12">
        <f>VLOOKUP("Return on Equity %",'Key Ratios'!$1:$1048576,8,FALSE)</f>
        <v/>
      </c>
      <c r="H4" s="12">
        <f>VLOOKUP("Return on Equity %",'Key Ratios'!$1:$1048576,9,FALSE)</f>
        <v/>
      </c>
      <c r="I4" s="12">
        <f>VLOOKUP("Return on Equity %",'Key Ratios'!$1:$1048576,10,FALSE)</f>
        <v/>
      </c>
      <c r="J4" s="12">
        <f>VLOOKUP("Return on Equity %",'Key Ratios'!$1:$1048576,11,FALSE)</f>
        <v/>
      </c>
      <c r="K4" s="12">
        <f>VLOOKUP("Return on Equity %",'Key Ratios'!$1:$1048576,12,FALSE)</f>
        <v/>
      </c>
    </row>
    <row r="5" spans="1:29">
      <c r="A5" t="s">
        <v>123</v>
      </c>
      <c r="B5" s="12">
        <f>VLOOKUP("Return on Invested Capital %",'Key Ratios'!$1:$1048576,3,FALSE)</f>
        <v/>
      </c>
      <c r="C5" s="12">
        <f>VLOOKUP("Return on Invested Capital %",'Key Ratios'!$1:$1048576,4,FALSE)</f>
        <v/>
      </c>
      <c r="D5" s="12">
        <f>VLOOKUP("Return on Invested Capital %",'Key Ratios'!$1:$1048576,5,FALSE)</f>
        <v/>
      </c>
      <c r="E5" s="12">
        <f>VLOOKUP("Return on Invested Capital %",'Key Ratios'!$1:$1048576,6,FALSE)</f>
        <v/>
      </c>
      <c r="F5" s="12">
        <f>VLOOKUP("Return on Invested Capital %",'Key Ratios'!$1:$1048576,7,FALSE)</f>
        <v/>
      </c>
      <c r="G5" s="12">
        <f>VLOOKUP("Return on Invested Capital %",'Key Ratios'!$1:$1048576,8,FALSE)</f>
        <v/>
      </c>
      <c r="H5" s="12">
        <f>VLOOKUP("Return on Invested Capital %",'Key Ratios'!$1:$1048576,9,FALSE)</f>
        <v/>
      </c>
      <c r="I5" s="12">
        <f>VLOOKUP("Return on Invested Capital %",'Key Ratios'!$1:$1048576,10,FALSE)</f>
        <v/>
      </c>
      <c r="J5" s="12">
        <f>VLOOKUP("Return on Invested Capital %",'Key Ratios'!$1:$1048576,11,FALSE)</f>
        <v/>
      </c>
      <c r="K5" s="12">
        <f>VLOOKUP("Return on Invested Capital %",'Key Ratios'!$1:$1048576,12,FALSE)</f>
        <v/>
      </c>
    </row>
    <row r="7" spans="1:29">
      <c r="A7" t="s">
        <v>124</v>
      </c>
      <c r="B7" s="15">
        <f>1-(B2/100)</f>
        <v/>
      </c>
      <c r="C7" s="15">
        <f>1-(C2/100)</f>
        <v/>
      </c>
      <c r="D7" s="15">
        <f>1-(D2/100)</f>
        <v/>
      </c>
      <c r="E7" s="15">
        <f>1-(E2/100)</f>
        <v/>
      </c>
      <c r="F7" s="15">
        <f>1-(F2/100)</f>
        <v/>
      </c>
      <c r="G7" s="15">
        <f>1-(G2/100)</f>
        <v/>
      </c>
      <c r="H7" s="15">
        <f>1-(H2/100)</f>
        <v/>
      </c>
      <c r="I7" s="15">
        <f>1-(I2/100)</f>
        <v/>
      </c>
      <c r="J7" s="15">
        <f>1-(J2/100)</f>
        <v/>
      </c>
      <c r="K7" s="15">
        <f>1-(K2/100)</f>
        <v/>
      </c>
    </row>
    <row r="8" spans="1:29">
      <c r="A8" t="s">
        <v>120</v>
      </c>
      <c r="B8" s="15">
        <f>B3/100</f>
        <v/>
      </c>
      <c r="C8" s="15">
        <f>C3/100</f>
        <v/>
      </c>
      <c r="D8" s="15">
        <f>D3/100</f>
        <v/>
      </c>
      <c r="E8" s="15">
        <f>E3/100</f>
        <v/>
      </c>
      <c r="F8" s="15">
        <f>F3/100</f>
        <v/>
      </c>
      <c r="G8" s="15">
        <f>G3/100</f>
        <v/>
      </c>
      <c r="H8" s="15">
        <f>H3/100</f>
        <v/>
      </c>
      <c r="I8" s="15">
        <f>I3/100</f>
        <v/>
      </c>
      <c r="J8" s="15">
        <f>J3/100</f>
        <v/>
      </c>
      <c r="K8" s="15">
        <f>K3/100</f>
        <v/>
      </c>
    </row>
    <row r="9" spans="1:29">
      <c r="A9" t="s">
        <v>122</v>
      </c>
      <c r="B9" s="15">
        <f>B4/100</f>
        <v/>
      </c>
      <c r="C9" s="15">
        <f>C4/100</f>
        <v/>
      </c>
      <c r="D9" s="15">
        <f>D4/100</f>
        <v/>
      </c>
      <c r="E9" s="15">
        <f>E4/100</f>
        <v/>
      </c>
      <c r="F9" s="15">
        <f>F4/100</f>
        <v/>
      </c>
      <c r="G9" s="15">
        <f>G4/100</f>
        <v/>
      </c>
      <c r="H9" s="15">
        <f>H4/100</f>
        <v/>
      </c>
      <c r="I9" s="15">
        <f>I4/100</f>
        <v/>
      </c>
      <c r="J9" s="15">
        <f>J4/100</f>
        <v/>
      </c>
      <c r="K9" s="15">
        <f>K4/100</f>
        <v/>
      </c>
    </row>
    <row r="10" spans="1:29">
      <c r="A10" t="s">
        <v>123</v>
      </c>
      <c r="B10" s="15">
        <f>B5/100</f>
        <v/>
      </c>
      <c r="C10" s="15">
        <f>C5/100</f>
        <v/>
      </c>
      <c r="D10" s="15">
        <f>D5/100</f>
        <v/>
      </c>
      <c r="E10" s="15">
        <f>E5/100</f>
        <v/>
      </c>
      <c r="F10" s="15">
        <f>F5/100</f>
        <v/>
      </c>
      <c r="G10" s="15">
        <f>G5/100</f>
        <v/>
      </c>
      <c r="H10" s="15">
        <f>H5/100</f>
        <v/>
      </c>
      <c r="I10" s="15">
        <f>I5/100</f>
        <v/>
      </c>
      <c r="J10" s="15">
        <f>J5/100</f>
        <v/>
      </c>
      <c r="K10" s="15">
        <f>K5/100</f>
        <v/>
      </c>
    </row>
    <row r="11" spans="1:29">
      <c r="M11" s="17" t="s">
        <v>78</v>
      </c>
    </row>
    <row r="12" spans="1:29">
      <c r="A12" t="s">
        <v>125</v>
      </c>
      <c r="B12" s="20">
        <f>(B8*B7)/(1-(B8*B7))</f>
        <v/>
      </c>
      <c r="C12" s="20">
        <f>(C8*C7)/(1-(C8*C7))</f>
        <v/>
      </c>
      <c r="D12" s="20">
        <f>(D8*D7)/(1-(D8*D7))</f>
        <v/>
      </c>
      <c r="E12" s="20">
        <f>(E8*E7)/(1-(E8*E7))</f>
        <v/>
      </c>
      <c r="F12" s="20">
        <f>(F8*F7)/(1-(F8*F7))</f>
        <v/>
      </c>
      <c r="G12" s="20">
        <f>(G8*G7)/(1-(G8*G7))</f>
        <v/>
      </c>
      <c r="H12" s="20">
        <f>(H8*H7)/(1-(H8*H7))</f>
        <v/>
      </c>
      <c r="I12" s="20">
        <f>(I8*I7)/(1-(I8*I7))</f>
        <v/>
      </c>
      <c r="J12" s="20">
        <f>(J8*J7)/(1-(J8*J7))</f>
        <v/>
      </c>
      <c r="K12" s="20">
        <f>(K8*K7)/(1-(K8*K7))</f>
        <v/>
      </c>
      <c r="M12" s="18">
        <f>AVERAGE(B12:K12)</f>
        <v/>
      </c>
    </row>
    <row r="13" spans="1:29">
      <c r="A13" t="s">
        <v>126</v>
      </c>
      <c r="B13" s="20">
        <f>(B9*B7)/(1-(B9*B7))</f>
        <v/>
      </c>
      <c r="C13" s="20">
        <f>(C9*C7)/(1-(C9*C7))</f>
        <v/>
      </c>
      <c r="D13" s="20">
        <f>(D9*D7)/(1-(D9*D7))</f>
        <v/>
      </c>
      <c r="E13" s="20">
        <f>(E9*E7)/(1-(E9*E7))</f>
        <v/>
      </c>
      <c r="F13" s="20">
        <f>(F9*F7)/(1-(F9*F7))</f>
        <v/>
      </c>
      <c r="G13" s="20">
        <f>(G9*G7)/(1-(G9*G7))</f>
        <v/>
      </c>
      <c r="H13" s="20">
        <f>(H9*H7)/(1-(H9*H7))</f>
        <v/>
      </c>
      <c r="I13" s="20">
        <f>(I9*I7)/(1-(I9*I7))</f>
        <v/>
      </c>
      <c r="J13" s="20">
        <f>(J9*J7)/(1-(J9*J7))</f>
        <v/>
      </c>
      <c r="K13" s="20">
        <f>(K9*K7)/(1-(K9*K7))</f>
        <v/>
      </c>
      <c r="M13" s="18">
        <f>AVERAGE(B13:K13)</f>
        <v/>
      </c>
    </row>
    <row r="14" spans="1:29">
      <c r="A14" t="s">
        <v>127</v>
      </c>
      <c r="B14" s="20">
        <f>B10*B7</f>
        <v/>
      </c>
      <c r="C14" s="20">
        <f>C10*C7</f>
        <v/>
      </c>
      <c r="D14" s="20">
        <f>D10*D7</f>
        <v/>
      </c>
      <c r="E14" s="20">
        <f>E10*E7</f>
        <v/>
      </c>
      <c r="F14" s="20">
        <f>F10*F7</f>
        <v/>
      </c>
      <c r="G14" s="20">
        <f>G10*G7</f>
        <v/>
      </c>
      <c r="H14" s="20">
        <f>H10*H7</f>
        <v/>
      </c>
      <c r="I14" s="20">
        <f>I10*I7</f>
        <v/>
      </c>
      <c r="J14" s="20">
        <f>J10*J7</f>
        <v/>
      </c>
      <c r="K14" s="20">
        <f>K10*K7</f>
        <v/>
      </c>
      <c r="M14" s="18">
        <f>AVERAGE(B14:K14)</f>
        <v/>
      </c>
    </row>
    <row r="15" spans="1:29">
      <c r="A15" t="s">
        <v>128</v>
      </c>
      <c r="M15" s="19" t="s">
        <v>129</v>
      </c>
      <c r="O15" t="s">
        <v>130</v>
      </c>
    </row>
    <row r="18" spans="1:29">
      <c r="A18" t="s">
        <v>131</v>
      </c>
      <c r="B18" s="89">
        <f>MIN(M12:M14)</f>
        <v/>
      </c>
    </row>
    <row r="29" spans="1:29">
      <c r="T29" t="n">
        <v>1</v>
      </c>
      <c r="U29" t="n">
        <v>2</v>
      </c>
      <c r="V29" t="n">
        <v>3</v>
      </c>
      <c r="W29" t="n">
        <v>4</v>
      </c>
      <c r="X29" t="n">
        <v>5</v>
      </c>
      <c r="Y29" t="n">
        <v>6</v>
      </c>
      <c r="Z29" t="n">
        <v>7</v>
      </c>
      <c r="AA29" t="n">
        <v>8</v>
      </c>
      <c r="AB29" t="n">
        <v>9</v>
      </c>
      <c r="AC29" t="n">
        <v>10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 codeName="Sheet6">
    <tabColor rgb="FFFFFF00"/>
    <outlinePr summaryBelow="1" summaryRight="1"/>
    <pageSetUpPr/>
  </sheetPr>
  <dimension ref="A1:C18"/>
  <sheetViews>
    <sheetView workbookViewId="0">
      <selection activeCell="B6" sqref="B6"/>
    </sheetView>
  </sheetViews>
  <sheetFormatPr baseColWidth="8" defaultRowHeight="14.4" outlineLevelCol="0"/>
  <cols>
    <col width="37" customWidth="1" style="88" min="1" max="1"/>
    <col width="11.44140625" customWidth="1" style="88" min="2" max="3"/>
  </cols>
  <sheetData>
    <row r="1" spans="1:3">
      <c r="A1" s="64" t="s">
        <v>132</v>
      </c>
    </row>
    <row r="3" spans="1:3">
      <c r="A3" s="97" t="s">
        <v>133</v>
      </c>
      <c r="B3" s="115">
        <f>'Balance Sheet (Annual)'!B2</f>
        <v/>
      </c>
      <c r="C3" s="115">
        <f>'Balance Sheet (Annual)'!C2</f>
        <v/>
      </c>
    </row>
    <row r="4" spans="1:3">
      <c r="A4" t="s">
        <v>134</v>
      </c>
      <c r="B4" s="12">
        <f>_xlfn.IFNA(VLOOKUP(A4,'Balance Sheet (Annual)'!1:1048576,2,FALSE),0)</f>
        <v/>
      </c>
      <c r="C4" s="12">
        <f>_xlfn.IFNA(VLOOKUP(A4,'Balance Sheet (Annual)'!1:1048576,3,FALSE),0)</f>
        <v/>
      </c>
    </row>
    <row r="5" spans="1:3">
      <c r="A5" t="s">
        <v>135</v>
      </c>
      <c r="B5" s="12">
        <f>_xlfn.IFNA(VLOOKUP(A5,'Balance Sheet (Annual)'!1:1048576,2,FALSE),0)</f>
        <v/>
      </c>
      <c r="C5" s="12">
        <f>_xlfn.IFNA(VLOOKUP(A5,'Balance Sheet (Annual)'!1:1048576,3,FALSE),0)</f>
        <v/>
      </c>
    </row>
    <row r="6" spans="1:3">
      <c r="A6" t="s">
        <v>136</v>
      </c>
      <c r="B6" s="12">
        <f>_xlfn.IFNA(VLOOKUP(A6,'Balance Sheet (Annual)'!1:1048576,2,FALSE),0)</f>
        <v/>
      </c>
      <c r="C6" s="12">
        <f>_xlfn.IFNA(VLOOKUP(A6,'Balance Sheet (Annual)'!1:1048576,3,FALSE),0)</f>
        <v/>
      </c>
    </row>
    <row r="7" spans="1:3" ht="15" customHeight="1" s="88" thickBot="1">
      <c r="A7" s="24" t="s">
        <v>137</v>
      </c>
      <c r="B7" s="24">
        <f>SUM(B4:B6)</f>
        <v/>
      </c>
      <c r="C7" s="24">
        <f>SUM(C4:C6)</f>
        <v/>
      </c>
    </row>
    <row r="8" spans="1:3" ht="15" customHeight="1" s="88" thickTop="1"/>
    <row r="9" spans="1:3">
      <c r="A9" s="97" t="s">
        <v>138</v>
      </c>
    </row>
    <row r="10" spans="1:3">
      <c r="A10" t="s">
        <v>139</v>
      </c>
      <c r="B10" s="12">
        <f>_xlfn.IFNA(VLOOKUP(A10,'Balance Sheet (Annual)'!1:1048576,2,FALSE),0)</f>
        <v/>
      </c>
      <c r="C10" s="12">
        <f>_xlfn.IFNA(VLOOKUP(A10,'Balance Sheet (Annual)'!1:1048576,3,FALSE),0)</f>
        <v/>
      </c>
    </row>
    <row r="11" spans="1:3">
      <c r="A11" t="s">
        <v>140</v>
      </c>
      <c r="B11" s="12">
        <f>_xlfn.IFNA(VLOOKUP(A11,'Balance Sheet (Annual)'!1:1048576,2,FALSE),0)</f>
        <v/>
      </c>
      <c r="C11" s="12">
        <f>_xlfn.IFNA(VLOOKUP(A11,'Balance Sheet (Annual)'!1:1048576,3,FALSE),0)</f>
        <v/>
      </c>
    </row>
    <row r="12" spans="1:3">
      <c r="A12" t="s">
        <v>141</v>
      </c>
      <c r="B12" s="12">
        <f>_xlfn.IFNA(VLOOKUP(A12,'Balance Sheet (Annual)'!1:1048576,2,FALSE),0)</f>
        <v/>
      </c>
      <c r="C12" s="12">
        <f>_xlfn.IFNA(VLOOKUP(B12,'Balance Sheet (Annual)'!1:1048576,3,FALSE),0)</f>
        <v/>
      </c>
    </row>
    <row r="13" spans="1:3">
      <c r="A13" t="s">
        <v>142</v>
      </c>
      <c r="B13" s="12">
        <f>_xlfn.IFNA(VLOOKUP(A13,'Balance Sheet (Annual)'!1:1048576,2,FALSE),0)</f>
        <v/>
      </c>
      <c r="C13" s="12">
        <f>_xlfn.IFNA(VLOOKUP(A13,'Balance Sheet (Annual)'!1:1048576,3,FALSE),0)</f>
        <v/>
      </c>
    </row>
    <row r="14" spans="1:3">
      <c r="A14" t="s">
        <v>143</v>
      </c>
      <c r="B14" s="12">
        <f>_xlfn.IFNA(VLOOKUP(A14,'Balance Sheet (Annual)'!1:1048576,2,FALSE),0)</f>
        <v/>
      </c>
      <c r="C14" s="12">
        <f>_xlfn.IFNA(VLOOKUP(A14,'Balance Sheet (Annual)'!1:1048576,3,FALSE),0)</f>
        <v/>
      </c>
    </row>
    <row r="15" spans="1:3" ht="15" customHeight="1" s="88" thickBot="1">
      <c r="A15" s="24" t="s">
        <v>144</v>
      </c>
      <c r="B15" s="24">
        <f>SUM(B10:B14)</f>
        <v/>
      </c>
      <c r="C15" s="24">
        <f>SUM(C10:C14)</f>
        <v/>
      </c>
    </row>
    <row r="16" spans="1:3" ht="15" customHeight="1" s="88" thickTop="1"/>
    <row r="17" spans="1:3">
      <c r="A17" s="64" t="s">
        <v>145</v>
      </c>
      <c r="B17" s="28">
        <f>B7-B15</f>
        <v/>
      </c>
      <c r="C17" s="28">
        <f>C7-C15</f>
        <v/>
      </c>
    </row>
    <row r="18" spans="1:3" ht="15" customHeight="1" s="88" thickBot="1">
      <c r="A18" s="64" t="s">
        <v>146</v>
      </c>
      <c r="B18" s="26">
        <f>B17-C17</f>
        <v/>
      </c>
    </row>
    <row r="19" spans="1:3" ht="15" customHeight="1" s="88" thickTop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7">
    <tabColor rgb="FF00B0F0"/>
    <outlinePr summaryBelow="1" summaryRight="1"/>
    <pageSetUpPr/>
  </sheetPr>
  <dimension ref="A1:G26"/>
  <sheetViews>
    <sheetView workbookViewId="0">
      <selection activeCell="A14" sqref="A14"/>
    </sheetView>
  </sheetViews>
  <sheetFormatPr baseColWidth="8" defaultRowHeight="14.4" outlineLevelCol="0"/>
  <cols>
    <col width="39.6640625" bestFit="1" customWidth="1" style="88" min="1" max="1"/>
  </cols>
  <sheetData>
    <row r="1" spans="1:7">
      <c r="A1" t="s">
        <v>147</v>
      </c>
    </row>
    <row r="2" spans="1:7">
      <c r="A2" t="s">
        <v>148</v>
      </c>
      <c r="B2" t="s">
        <v>86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</row>
    <row r="3" spans="1:7">
      <c r="A3" t="s">
        <v>154</v>
      </c>
      <c r="B3" t="n">
        <v>143015</v>
      </c>
      <c r="C3" t="n">
        <v>143015</v>
      </c>
      <c r="D3" t="n">
        <v>125843</v>
      </c>
      <c r="E3" t="n">
        <v>110360</v>
      </c>
      <c r="F3" t="n">
        <v>89950</v>
      </c>
      <c r="G3" t="n">
        <v>85320</v>
      </c>
    </row>
    <row r="4" spans="1:7">
      <c r="A4" t="s">
        <v>155</v>
      </c>
      <c r="B4" t="n">
        <v>46078</v>
      </c>
      <c r="C4" t="n">
        <v>46078</v>
      </c>
      <c r="D4" t="n">
        <v>42910</v>
      </c>
      <c r="E4" t="n">
        <v>38353</v>
      </c>
      <c r="F4" t="n">
        <v>34261</v>
      </c>
      <c r="G4" t="n">
        <v>32780</v>
      </c>
    </row>
    <row r="5" spans="1:7">
      <c r="A5" t="s">
        <v>156</v>
      </c>
      <c r="B5" t="n">
        <v>96937</v>
      </c>
      <c r="C5" t="n">
        <v>96937</v>
      </c>
      <c r="D5" t="n">
        <v>82933</v>
      </c>
      <c r="E5" t="n">
        <v>72007</v>
      </c>
      <c r="F5" t="n">
        <v>55689</v>
      </c>
      <c r="G5" t="n">
        <v>52540</v>
      </c>
    </row>
    <row r="6" spans="1:7">
      <c r="A6" t="s">
        <v>157</v>
      </c>
    </row>
    <row r="7" spans="1:7">
      <c r="A7" t="s">
        <v>158</v>
      </c>
      <c r="B7" t="n">
        <v>19269</v>
      </c>
      <c r="C7" t="n">
        <v>19269</v>
      </c>
      <c r="D7" t="n">
        <v>16876</v>
      </c>
      <c r="E7" t="n">
        <v>14726</v>
      </c>
      <c r="F7" t="n">
        <v>13037</v>
      </c>
      <c r="G7" t="n">
        <v>11988</v>
      </c>
    </row>
    <row r="8" spans="1:7">
      <c r="A8" t="s">
        <v>159</v>
      </c>
      <c r="B8" t="n">
        <v>24709</v>
      </c>
      <c r="C8" t="n">
        <v>24709</v>
      </c>
      <c r="D8" t="n">
        <v>23098</v>
      </c>
      <c r="E8" t="n">
        <v>22223</v>
      </c>
      <c r="F8" t="n">
        <v>20020</v>
      </c>
      <c r="G8" t="n">
        <v>19260</v>
      </c>
    </row>
    <row r="9" spans="1:7">
      <c r="A9" t="s">
        <v>160</v>
      </c>
      <c r="F9" t="n">
        <v>306</v>
      </c>
      <c r="G9" t="n">
        <v>1110</v>
      </c>
    </row>
    <row r="10" spans="1:7">
      <c r="A10" t="s">
        <v>161</v>
      </c>
      <c r="F10" t="n">
        <v>-306</v>
      </c>
      <c r="G10" t="n">
        <v>-1110</v>
      </c>
    </row>
    <row r="11" spans="1:7">
      <c r="A11" t="s">
        <v>162</v>
      </c>
      <c r="B11" t="n">
        <v>43978</v>
      </c>
      <c r="C11" t="n">
        <v>43978</v>
      </c>
      <c r="D11" t="n">
        <v>39974</v>
      </c>
      <c r="E11" t="n">
        <v>36949</v>
      </c>
      <c r="F11" t="n">
        <v>33057</v>
      </c>
      <c r="G11" t="n">
        <v>31248</v>
      </c>
    </row>
    <row r="12" spans="1:7">
      <c r="A12" t="s">
        <v>163</v>
      </c>
      <c r="B12" t="n">
        <v>52959</v>
      </c>
      <c r="C12" t="n">
        <v>52959</v>
      </c>
      <c r="D12" t="n">
        <v>42959</v>
      </c>
      <c r="E12" t="n">
        <v>35058</v>
      </c>
      <c r="F12" t="n">
        <v>22632</v>
      </c>
      <c r="G12" t="n">
        <v>21292</v>
      </c>
    </row>
    <row r="13" spans="1:7">
      <c r="A13" t="s">
        <v>15</v>
      </c>
      <c r="B13" t="n">
        <v>2591</v>
      </c>
      <c r="C13" t="n">
        <v>2591</v>
      </c>
      <c r="D13" t="n">
        <v>2686</v>
      </c>
      <c r="E13" t="n">
        <v>2733</v>
      </c>
      <c r="F13" t="n">
        <v>2222</v>
      </c>
      <c r="G13" t="n">
        <v>1243</v>
      </c>
    </row>
    <row r="14" spans="1:7">
      <c r="A14" t="s">
        <v>164</v>
      </c>
      <c r="B14" t="n">
        <v>2668</v>
      </c>
      <c r="C14" t="n">
        <v>2668</v>
      </c>
      <c r="D14" t="n">
        <v>3415</v>
      </c>
      <c r="E14" t="n">
        <v>4149</v>
      </c>
      <c r="F14" t="n">
        <v>2739</v>
      </c>
      <c r="G14" t="n">
        <v>-298</v>
      </c>
    </row>
    <row r="15" spans="1:7">
      <c r="A15" t="s">
        <v>165</v>
      </c>
      <c r="B15" t="n">
        <v>53036</v>
      </c>
      <c r="C15" t="n">
        <v>53036</v>
      </c>
      <c r="D15" t="n">
        <v>43688</v>
      </c>
      <c r="E15" t="n">
        <v>36474</v>
      </c>
      <c r="F15" t="n">
        <v>23149</v>
      </c>
      <c r="G15" t="n">
        <v>19751</v>
      </c>
    </row>
    <row r="16" spans="1:7">
      <c r="A16" t="s">
        <v>166</v>
      </c>
      <c r="B16" t="n">
        <v>8755</v>
      </c>
      <c r="C16" t="n">
        <v>8755</v>
      </c>
      <c r="D16" t="n">
        <v>4448</v>
      </c>
      <c r="E16" t="n">
        <v>19903</v>
      </c>
      <c r="F16" t="n">
        <v>1945</v>
      </c>
      <c r="G16" t="n">
        <v>2953</v>
      </c>
    </row>
    <row r="17" spans="1:7">
      <c r="A17" t="s">
        <v>167</v>
      </c>
      <c r="B17" t="n">
        <v>44281</v>
      </c>
      <c r="C17" t="n">
        <v>44281</v>
      </c>
      <c r="D17" t="n">
        <v>39240</v>
      </c>
      <c r="E17" t="n">
        <v>16571</v>
      </c>
      <c r="F17" t="n">
        <v>21204</v>
      </c>
      <c r="G17" t="n">
        <v>16798</v>
      </c>
    </row>
    <row r="18" spans="1:7">
      <c r="A18" t="s">
        <v>168</v>
      </c>
      <c r="B18" t="n">
        <v>44281</v>
      </c>
      <c r="C18" t="n">
        <v>44281</v>
      </c>
      <c r="D18" t="n">
        <v>39240</v>
      </c>
      <c r="E18" t="n">
        <v>16571</v>
      </c>
      <c r="F18" t="n">
        <v>21204</v>
      </c>
      <c r="G18" t="n">
        <v>16798</v>
      </c>
    </row>
    <row r="19" spans="1:7">
      <c r="A19" t="s">
        <v>169</v>
      </c>
      <c r="B19" t="n">
        <v>44281</v>
      </c>
      <c r="C19" t="n">
        <v>44281</v>
      </c>
      <c r="D19" t="n">
        <v>39240</v>
      </c>
      <c r="E19" t="n">
        <v>16571</v>
      </c>
      <c r="F19" t="n">
        <v>21204</v>
      </c>
      <c r="G19" t="n">
        <v>16798</v>
      </c>
    </row>
    <row r="20" spans="1:7">
      <c r="A20" t="s">
        <v>170</v>
      </c>
    </row>
    <row r="21" spans="1:7">
      <c r="A21" t="s">
        <v>171</v>
      </c>
      <c r="B21" t="n">
        <v>5.82</v>
      </c>
      <c r="C21" t="n">
        <v>5.82</v>
      </c>
      <c r="D21" t="n">
        <v>5.11</v>
      </c>
      <c r="E21" t="n">
        <v>2.15</v>
      </c>
      <c r="F21" t="n">
        <v>2.74</v>
      </c>
      <c r="G21" t="n">
        <v>2.12</v>
      </c>
    </row>
    <row r="22" spans="1:7">
      <c r="A22" t="s">
        <v>172</v>
      </c>
      <c r="B22" t="n">
        <v>5.76</v>
      </c>
      <c r="C22" t="n">
        <v>5.76</v>
      </c>
      <c r="D22" t="n">
        <v>5.06</v>
      </c>
      <c r="E22" t="n">
        <v>2.13</v>
      </c>
      <c r="F22" t="n">
        <v>2.71</v>
      </c>
      <c r="G22" t="n">
        <v>2.1</v>
      </c>
    </row>
    <row r="23" spans="1:7">
      <c r="A23" t="s">
        <v>173</v>
      </c>
    </row>
    <row r="24" spans="1:7">
      <c r="A24" t="s">
        <v>171</v>
      </c>
      <c r="B24" t="n">
        <v>7610</v>
      </c>
      <c r="C24" t="n">
        <v>7610</v>
      </c>
      <c r="D24" t="n">
        <v>7673</v>
      </c>
      <c r="E24" t="n">
        <v>7700</v>
      </c>
      <c r="F24" t="n">
        <v>7746</v>
      </c>
      <c r="G24" t="n">
        <v>7925</v>
      </c>
    </row>
    <row r="25" spans="1:7">
      <c r="A25" t="s">
        <v>172</v>
      </c>
      <c r="B25" t="n">
        <v>7683</v>
      </c>
      <c r="C25" t="n">
        <v>7683</v>
      </c>
      <c r="D25" t="n">
        <v>7753</v>
      </c>
      <c r="E25" t="n">
        <v>7794</v>
      </c>
      <c r="F25" t="n">
        <v>7832</v>
      </c>
      <c r="G25" t="n">
        <v>8013</v>
      </c>
    </row>
    <row r="26" spans="1:7">
      <c r="A26" t="s">
        <v>174</v>
      </c>
      <c r="B26" t="n">
        <v>68423</v>
      </c>
      <c r="C26" t="n">
        <v>68423</v>
      </c>
      <c r="D26" t="n">
        <v>58056</v>
      </c>
      <c r="E26" t="n">
        <v>49468</v>
      </c>
      <c r="F26" t="n">
        <v>34149</v>
      </c>
      <c r="G26" t="n">
        <v>27616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8">
    <tabColor rgb="FF00B0F0"/>
    <outlinePr summaryBelow="1" summaryRight="1"/>
    <pageSetUpPr/>
  </sheetPr>
  <dimension ref="A1:F47"/>
  <sheetViews>
    <sheetView topLeftCell="A19" workbookViewId="0">
      <selection activeCell="A43" sqref="A43"/>
    </sheetView>
  </sheetViews>
  <sheetFormatPr baseColWidth="8" defaultRowHeight="14.4" outlineLevelCol="0"/>
  <cols>
    <col width="36.33203125" bestFit="1" customWidth="1" style="88" min="1" max="1"/>
  </cols>
  <sheetData>
    <row r="1" spans="1:6">
      <c r="A1" t="s">
        <v>175</v>
      </c>
    </row>
    <row r="2" spans="1:6">
      <c r="A2" t="s">
        <v>148</v>
      </c>
      <c r="B2" t="s">
        <v>149</v>
      </c>
      <c r="C2" t="s">
        <v>150</v>
      </c>
      <c r="D2" t="s">
        <v>151</v>
      </c>
      <c r="E2" t="s">
        <v>152</v>
      </c>
      <c r="F2" t="s">
        <v>153</v>
      </c>
    </row>
    <row r="3" spans="1:6">
      <c r="A3" t="s">
        <v>176</v>
      </c>
    </row>
    <row r="4" spans="1:6">
      <c r="A4" t="s">
        <v>177</v>
      </c>
    </row>
    <row r="5" spans="1:6">
      <c r="A5" t="s">
        <v>178</v>
      </c>
    </row>
    <row r="6" spans="1:6">
      <c r="A6" t="s">
        <v>179</v>
      </c>
      <c r="B6" t="n">
        <v>13576</v>
      </c>
      <c r="C6" t="n">
        <v>11356</v>
      </c>
      <c r="D6" t="n">
        <v>11946</v>
      </c>
      <c r="E6" t="n">
        <v>7663</v>
      </c>
      <c r="F6" t="n">
        <v>6510</v>
      </c>
    </row>
    <row r="7" spans="1:6">
      <c r="A7" t="s">
        <v>180</v>
      </c>
      <c r="B7" t="n">
        <v>122951</v>
      </c>
      <c r="C7" t="n">
        <v>122463</v>
      </c>
      <c r="D7" t="n">
        <v>121822</v>
      </c>
      <c r="E7" t="n">
        <v>125318</v>
      </c>
      <c r="F7" t="n">
        <v>106730</v>
      </c>
    </row>
    <row r="8" spans="1:6">
      <c r="A8" t="s">
        <v>181</v>
      </c>
      <c r="B8" t="n">
        <v>136527</v>
      </c>
      <c r="C8" t="n">
        <v>133819</v>
      </c>
      <c r="D8" t="n">
        <v>133768</v>
      </c>
      <c r="E8" t="n">
        <v>132981</v>
      </c>
      <c r="F8" t="n">
        <v>113240</v>
      </c>
    </row>
    <row r="9" spans="1:6">
      <c r="A9" t="s">
        <v>134</v>
      </c>
      <c r="B9" t="n">
        <v>32011</v>
      </c>
      <c r="C9" t="n">
        <v>29524</v>
      </c>
      <c r="D9" t="n">
        <v>26481</v>
      </c>
      <c r="E9" t="n">
        <v>19792</v>
      </c>
      <c r="F9" t="n">
        <v>18277</v>
      </c>
    </row>
    <row r="10" spans="1:6">
      <c r="A10" t="s">
        <v>135</v>
      </c>
      <c r="B10" t="n">
        <v>1895</v>
      </c>
      <c r="C10" t="n">
        <v>2063</v>
      </c>
      <c r="D10" t="n">
        <v>2662</v>
      </c>
      <c r="E10" t="n">
        <v>2181</v>
      </c>
      <c r="F10" t="n">
        <v>2251</v>
      </c>
    </row>
    <row r="11" spans="1:6">
      <c r="A11" t="s">
        <v>136</v>
      </c>
      <c r="B11" t="n">
        <v>11482</v>
      </c>
      <c r="C11" t="n">
        <v>10146</v>
      </c>
      <c r="D11" t="n">
        <v>6751</v>
      </c>
      <c r="E11" t="n">
        <v>4897</v>
      </c>
      <c r="F11" t="n">
        <v>5892</v>
      </c>
    </row>
    <row r="12" spans="1:6">
      <c r="A12" t="s">
        <v>137</v>
      </c>
      <c r="B12" t="n">
        <v>181915</v>
      </c>
      <c r="C12" t="n">
        <v>175552</v>
      </c>
      <c r="D12" t="n">
        <v>169662</v>
      </c>
      <c r="E12" t="n">
        <v>159851</v>
      </c>
      <c r="F12" t="n">
        <v>139660</v>
      </c>
    </row>
    <row r="13" spans="1:6">
      <c r="A13" t="s">
        <v>182</v>
      </c>
    </row>
    <row r="14" spans="1:6">
      <c r="A14" t="s">
        <v>183</v>
      </c>
    </row>
    <row r="15" spans="1:6">
      <c r="A15" t="s">
        <v>184</v>
      </c>
      <c r="B15" t="n">
        <v>96101</v>
      </c>
      <c r="C15" t="n">
        <v>79186</v>
      </c>
      <c r="D15" t="n">
        <v>65369</v>
      </c>
      <c r="E15" t="n">
        <v>47913</v>
      </c>
      <c r="F15" t="n">
        <v>38156</v>
      </c>
    </row>
    <row r="16" spans="1:6">
      <c r="A16" t="s">
        <v>185</v>
      </c>
      <c r="B16" t="n">
        <v>-43197</v>
      </c>
      <c r="C16" t="n">
        <v>-35330</v>
      </c>
      <c r="D16" t="n">
        <v>-29223</v>
      </c>
      <c r="E16" t="n">
        <v>-24179</v>
      </c>
      <c r="F16" t="n">
        <v>-19800</v>
      </c>
    </row>
    <row r="17" spans="1:6">
      <c r="A17" t="s">
        <v>186</v>
      </c>
      <c r="B17" t="n">
        <v>52904</v>
      </c>
      <c r="C17" t="n">
        <v>43856</v>
      </c>
      <c r="D17" t="n">
        <v>36146</v>
      </c>
      <c r="E17" t="n">
        <v>23734</v>
      </c>
      <c r="F17" t="n">
        <v>18356</v>
      </c>
    </row>
    <row r="18" spans="1:6">
      <c r="A18" t="s">
        <v>187</v>
      </c>
      <c r="B18" t="n">
        <v>2965</v>
      </c>
      <c r="C18" t="n">
        <v>2649</v>
      </c>
      <c r="D18" t="n">
        <v>1862</v>
      </c>
      <c r="E18" t="n">
        <v>6023</v>
      </c>
      <c r="F18" t="n">
        <v>10431</v>
      </c>
    </row>
    <row r="19" spans="1:6">
      <c r="A19" t="s">
        <v>188</v>
      </c>
      <c r="B19" t="n">
        <v>43351</v>
      </c>
      <c r="C19" t="n">
        <v>42026</v>
      </c>
      <c r="D19" t="n">
        <v>35683</v>
      </c>
      <c r="E19" t="n">
        <v>35122</v>
      </c>
      <c r="F19" t="n">
        <v>17872</v>
      </c>
    </row>
    <row r="20" spans="1:6">
      <c r="A20" t="s">
        <v>189</v>
      </c>
      <c r="B20" t="n">
        <v>7038</v>
      </c>
      <c r="C20" t="n">
        <v>7750</v>
      </c>
      <c r="D20" t="n">
        <v>8053</v>
      </c>
      <c r="E20" t="n">
        <v>10106</v>
      </c>
      <c r="F20" t="n">
        <v>3733</v>
      </c>
    </row>
    <row r="21" spans="1:6">
      <c r="A21" t="s">
        <v>190</v>
      </c>
      <c r="B21" t="n">
        <v>13138</v>
      </c>
      <c r="C21" t="n">
        <v>14723</v>
      </c>
      <c r="D21" t="n">
        <v>7442</v>
      </c>
      <c r="E21" t="n">
        <v>6250</v>
      </c>
      <c r="F21" t="n">
        <v>3642</v>
      </c>
    </row>
    <row r="22" spans="1:6">
      <c r="A22" t="s">
        <v>191</v>
      </c>
      <c r="B22" t="n">
        <v>119396</v>
      </c>
      <c r="C22" t="n">
        <v>111004</v>
      </c>
      <c r="D22" t="n">
        <v>89186</v>
      </c>
      <c r="E22" t="n">
        <v>81235</v>
      </c>
      <c r="F22" t="n">
        <v>54034</v>
      </c>
    </row>
    <row r="23" spans="1:6">
      <c r="A23" t="s">
        <v>192</v>
      </c>
      <c r="B23" t="n">
        <v>301311</v>
      </c>
      <c r="C23" t="n">
        <v>286556</v>
      </c>
      <c r="D23" t="n">
        <v>258848</v>
      </c>
      <c r="E23" t="n">
        <v>241086</v>
      </c>
      <c r="F23" t="n">
        <v>193694</v>
      </c>
    </row>
    <row r="24" spans="1:6">
      <c r="A24" t="s">
        <v>193</v>
      </c>
    </row>
    <row r="25" spans="1:6">
      <c r="A25" t="s">
        <v>194</v>
      </c>
    </row>
    <row r="26" spans="1:6">
      <c r="A26" t="s">
        <v>195</v>
      </c>
    </row>
    <row r="27" spans="1:6">
      <c r="A27" t="s">
        <v>196</v>
      </c>
      <c r="B27" t="n">
        <v>3749</v>
      </c>
      <c r="C27" t="n">
        <v>5516</v>
      </c>
      <c r="D27" t="n">
        <v>3998</v>
      </c>
      <c r="E27" t="n">
        <v>10121</v>
      </c>
      <c r="F27" t="n">
        <v>12904</v>
      </c>
    </row>
    <row r="28" spans="1:6">
      <c r="A28" t="s">
        <v>139</v>
      </c>
      <c r="B28" t="n">
        <v>12530</v>
      </c>
      <c r="C28" t="n">
        <v>9382</v>
      </c>
      <c r="D28" t="n">
        <v>8617</v>
      </c>
      <c r="E28" t="n">
        <v>7390</v>
      </c>
      <c r="F28" t="n">
        <v>6898</v>
      </c>
    </row>
    <row r="29" spans="1:6">
      <c r="A29" t="s">
        <v>140</v>
      </c>
      <c r="B29" t="n">
        <v>2130</v>
      </c>
      <c r="C29" t="n">
        <v>5665</v>
      </c>
      <c r="D29" t="n">
        <v>2121</v>
      </c>
      <c r="E29" t="n">
        <v>718</v>
      </c>
      <c r="F29" t="n">
        <v>580</v>
      </c>
    </row>
    <row r="30" spans="1:6">
      <c r="A30" t="s">
        <v>142</v>
      </c>
      <c r="B30" t="n">
        <v>36000</v>
      </c>
      <c r="C30" t="n">
        <v>32676</v>
      </c>
      <c r="D30" t="n">
        <v>28905</v>
      </c>
      <c r="E30" t="n">
        <v>34102</v>
      </c>
      <c r="F30" t="n">
        <v>27468</v>
      </c>
    </row>
    <row r="31" spans="1:6">
      <c r="A31" t="s">
        <v>143</v>
      </c>
      <c r="B31" t="n">
        <v>17901</v>
      </c>
      <c r="C31" t="n">
        <v>16181</v>
      </c>
      <c r="D31" t="n">
        <v>14847</v>
      </c>
      <c r="E31" t="n">
        <v>12196</v>
      </c>
      <c r="F31" t="n">
        <v>11507</v>
      </c>
    </row>
    <row r="32" spans="1:6">
      <c r="A32" t="s">
        <v>144</v>
      </c>
      <c r="B32" t="n">
        <v>72310</v>
      </c>
      <c r="C32" t="n">
        <v>69420</v>
      </c>
      <c r="D32" t="n">
        <v>58488</v>
      </c>
      <c r="E32" t="n">
        <v>64527</v>
      </c>
      <c r="F32" t="n">
        <v>59357</v>
      </c>
    </row>
    <row r="33" spans="1:6">
      <c r="A33" t="s">
        <v>197</v>
      </c>
    </row>
    <row r="34" spans="1:6">
      <c r="A34" t="s">
        <v>198</v>
      </c>
      <c r="B34" t="n">
        <v>59578</v>
      </c>
      <c r="C34" t="n">
        <v>66662</v>
      </c>
      <c r="D34" t="n">
        <v>72242</v>
      </c>
      <c r="E34" t="n">
        <v>76073</v>
      </c>
      <c r="F34" t="n">
        <v>40783</v>
      </c>
    </row>
    <row r="35" spans="1:6">
      <c r="A35" t="s">
        <v>199</v>
      </c>
      <c r="B35" t="n">
        <v>7671</v>
      </c>
      <c r="C35" t="n">
        <v>6188</v>
      </c>
      <c r="D35" t="n">
        <v>5568</v>
      </c>
    </row>
    <row r="36" spans="1:6">
      <c r="A36" t="s">
        <v>200</v>
      </c>
      <c r="B36" t="n">
        <v>204</v>
      </c>
      <c r="C36" t="n">
        <v>233</v>
      </c>
      <c r="D36" t="n">
        <v>541</v>
      </c>
      <c r="E36" t="n">
        <v>531</v>
      </c>
      <c r="F36" t="n">
        <v>1476</v>
      </c>
    </row>
    <row r="37" spans="1:6">
      <c r="A37" t="s">
        <v>142</v>
      </c>
      <c r="B37" t="n">
        <v>3180</v>
      </c>
      <c r="C37" t="n">
        <v>4530</v>
      </c>
      <c r="D37" t="n">
        <v>3815</v>
      </c>
      <c r="E37" t="n">
        <v>10377</v>
      </c>
      <c r="F37" t="n">
        <v>6441</v>
      </c>
    </row>
    <row r="38" spans="1:6">
      <c r="A38" t="s">
        <v>201</v>
      </c>
      <c r="B38" t="n">
        <v>40064</v>
      </c>
      <c r="C38" t="n">
        <v>37193</v>
      </c>
      <c r="D38" t="n">
        <v>35476</v>
      </c>
      <c r="E38" t="n">
        <v>17184</v>
      </c>
      <c r="F38" t="n">
        <v>13640</v>
      </c>
    </row>
    <row r="39" spans="1:6">
      <c r="A39" t="s">
        <v>202</v>
      </c>
      <c r="B39" t="n">
        <v>110697</v>
      </c>
      <c r="C39" t="n">
        <v>114806</v>
      </c>
      <c r="D39" t="n">
        <v>117642</v>
      </c>
      <c r="E39" t="n">
        <v>104165</v>
      </c>
      <c r="F39" t="n">
        <v>62340</v>
      </c>
    </row>
    <row r="40" spans="1:6">
      <c r="A40" t="s">
        <v>203</v>
      </c>
      <c r="B40" t="n">
        <v>183007</v>
      </c>
      <c r="C40" t="n">
        <v>184226</v>
      </c>
      <c r="D40" t="n">
        <v>176130</v>
      </c>
      <c r="E40" t="n">
        <v>168692</v>
      </c>
      <c r="F40" t="n">
        <v>121697</v>
      </c>
    </row>
    <row r="41" spans="1:6">
      <c r="A41" t="s">
        <v>204</v>
      </c>
    </row>
    <row r="42" spans="1:6">
      <c r="A42" t="s">
        <v>205</v>
      </c>
      <c r="B42" t="n">
        <v>80552</v>
      </c>
      <c r="C42" t="n">
        <v>78520</v>
      </c>
      <c r="D42" t="n">
        <v>71223</v>
      </c>
      <c r="E42" t="n">
        <v>69315</v>
      </c>
      <c r="F42" t="n">
        <v>68178</v>
      </c>
    </row>
    <row r="43" spans="1:6">
      <c r="A43" t="s">
        <v>206</v>
      </c>
      <c r="B43" t="n">
        <v>34566</v>
      </c>
      <c r="C43" t="n">
        <v>24150</v>
      </c>
      <c r="D43" t="n">
        <v>13682</v>
      </c>
      <c r="E43" t="n">
        <v>2648</v>
      </c>
      <c r="F43" t="n">
        <v>2282</v>
      </c>
    </row>
    <row r="44" spans="1:6">
      <c r="A44" t="s">
        <v>207</v>
      </c>
      <c r="B44" t="n">
        <v>3186</v>
      </c>
      <c r="C44" t="n">
        <v>-340</v>
      </c>
      <c r="D44" t="n">
        <v>-2187</v>
      </c>
      <c r="E44" t="n">
        <v>431</v>
      </c>
      <c r="F44" t="n">
        <v>1537</v>
      </c>
    </row>
    <row r="45" spans="1:6">
      <c r="A45" t="s">
        <v>208</v>
      </c>
      <c r="B45" t="n">
        <v>118304</v>
      </c>
      <c r="C45" t="n">
        <v>102330</v>
      </c>
      <c r="D45" t="n">
        <v>82718</v>
      </c>
      <c r="E45" t="n">
        <v>72394</v>
      </c>
      <c r="F45" t="n">
        <v>71997</v>
      </c>
    </row>
    <row r="46" spans="1:6">
      <c r="A46" t="s">
        <v>209</v>
      </c>
      <c r="B46" t="n">
        <v>301311</v>
      </c>
      <c r="C46" t="n">
        <v>286556</v>
      </c>
      <c r="D46" t="n">
        <v>258848</v>
      </c>
      <c r="E46" t="n">
        <v>241086</v>
      </c>
      <c r="F46" t="n">
        <v>193694</v>
      </c>
    </row>
    <row r="47" spans="1:6">
      <c r="A47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 codeName="Sheet10">
    <tabColor rgb="FF00B0F0"/>
    <outlinePr summaryBelow="1" summaryRight="1"/>
    <pageSetUpPr/>
  </sheetPr>
  <dimension ref="A1:G40"/>
  <sheetViews>
    <sheetView workbookViewId="0">
      <selection activeCell="A27" sqref="A27"/>
    </sheetView>
  </sheetViews>
  <sheetFormatPr baseColWidth="8" defaultRowHeight="14.4" outlineLevelCol="0"/>
  <cols>
    <col width="52.33203125" bestFit="1" customWidth="1" style="88" min="1" max="1"/>
  </cols>
  <sheetData>
    <row r="1" spans="1:7">
      <c r="A1" t="s">
        <v>210</v>
      </c>
    </row>
    <row r="2" spans="1:7">
      <c r="A2" t="s">
        <v>148</v>
      </c>
      <c r="B2" t="s">
        <v>86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</row>
    <row r="3" spans="1:7">
      <c r="A3" t="s">
        <v>211</v>
      </c>
    </row>
    <row r="4" spans="1:7">
      <c r="A4" t="s">
        <v>168</v>
      </c>
      <c r="B4" t="n">
        <v>44281</v>
      </c>
      <c r="C4" t="n">
        <v>44281</v>
      </c>
      <c r="D4" t="n">
        <v>39240</v>
      </c>
      <c r="E4" t="n">
        <v>16571</v>
      </c>
      <c r="F4" t="n">
        <v>21204</v>
      </c>
      <c r="G4" t="n">
        <v>16798</v>
      </c>
    </row>
    <row r="5" spans="1:7">
      <c r="A5" t="s">
        <v>212</v>
      </c>
      <c r="B5" t="n">
        <v>12796</v>
      </c>
      <c r="C5" t="n">
        <v>12796</v>
      </c>
      <c r="D5" t="n">
        <v>11682</v>
      </c>
      <c r="E5" t="n">
        <v>10261</v>
      </c>
      <c r="F5" t="n">
        <v>8778</v>
      </c>
      <c r="G5" t="n">
        <v>6622</v>
      </c>
    </row>
    <row r="6" spans="1:7">
      <c r="A6" t="s">
        <v>213</v>
      </c>
      <c r="G6" t="n">
        <v>630</v>
      </c>
    </row>
    <row r="7" spans="1:7">
      <c r="A7" t="s">
        <v>214</v>
      </c>
      <c r="B7" t="n">
        <v>-219</v>
      </c>
      <c r="C7" t="n">
        <v>-219</v>
      </c>
      <c r="D7" t="n">
        <v>-792</v>
      </c>
      <c r="E7" t="n">
        <v>-2212</v>
      </c>
      <c r="F7" t="n">
        <v>-2073</v>
      </c>
      <c r="G7" t="n">
        <v>-223</v>
      </c>
    </row>
    <row r="8" spans="1:7">
      <c r="A8" t="s">
        <v>215</v>
      </c>
      <c r="B8" t="n">
        <v>-3620</v>
      </c>
      <c r="C8" t="n">
        <v>-3620</v>
      </c>
      <c r="D8" t="n">
        <v>-3534</v>
      </c>
      <c r="E8" t="n">
        <v>13040</v>
      </c>
      <c r="F8" t="n">
        <v>-3296</v>
      </c>
      <c r="G8" t="n">
        <v>332</v>
      </c>
    </row>
    <row r="9" spans="1:7">
      <c r="A9" t="s">
        <v>216</v>
      </c>
      <c r="B9" t="n">
        <v>5289</v>
      </c>
      <c r="C9" t="n">
        <v>5289</v>
      </c>
      <c r="D9" t="n">
        <v>4652</v>
      </c>
      <c r="E9" t="n">
        <v>3940</v>
      </c>
      <c r="F9" t="n">
        <v>3266</v>
      </c>
      <c r="G9" t="n">
        <v>2668</v>
      </c>
    </row>
    <row r="10" spans="1:7">
      <c r="A10" t="s">
        <v>146</v>
      </c>
      <c r="B10" t="n">
        <v>2148</v>
      </c>
      <c r="C10" t="n">
        <v>2148</v>
      </c>
      <c r="D10" t="n">
        <v>937</v>
      </c>
      <c r="E10" t="n">
        <v>2284</v>
      </c>
      <c r="F10" t="n">
        <v>69363</v>
      </c>
      <c r="G10" t="n">
        <v>54996</v>
      </c>
    </row>
    <row r="11" spans="1:7">
      <c r="A11" t="s">
        <v>217</v>
      </c>
      <c r="B11" t="n">
        <v>-2577</v>
      </c>
      <c r="C11" t="n">
        <v>-2577</v>
      </c>
      <c r="D11" t="n">
        <v>-2812</v>
      </c>
      <c r="E11" t="n">
        <v>-3862</v>
      </c>
      <c r="F11" t="n">
        <v>-925</v>
      </c>
      <c r="G11" t="n">
        <v>-530</v>
      </c>
    </row>
    <row r="12" spans="1:7">
      <c r="A12" t="s">
        <v>218</v>
      </c>
      <c r="B12" t="n">
        <v>168</v>
      </c>
      <c r="C12" t="n">
        <v>168</v>
      </c>
      <c r="D12" t="n">
        <v>597</v>
      </c>
      <c r="E12" t="n">
        <v>-465</v>
      </c>
      <c r="F12" t="n">
        <v>50</v>
      </c>
      <c r="G12" t="n">
        <v>600</v>
      </c>
    </row>
    <row r="13" spans="1:7">
      <c r="A13" t="s">
        <v>139</v>
      </c>
      <c r="B13" t="n">
        <v>3018</v>
      </c>
      <c r="C13" t="n">
        <v>3018</v>
      </c>
      <c r="D13" t="n">
        <v>232</v>
      </c>
      <c r="E13" t="n">
        <v>1148</v>
      </c>
      <c r="F13" t="n">
        <v>81</v>
      </c>
      <c r="G13" t="n">
        <v>88</v>
      </c>
    </row>
    <row r="14" spans="1:7">
      <c r="A14" t="s">
        <v>219</v>
      </c>
      <c r="B14" t="n">
        <v>1539</v>
      </c>
      <c r="C14" t="n">
        <v>1539</v>
      </c>
      <c r="D14" t="n">
        <v>2920</v>
      </c>
      <c r="E14" t="n">
        <v>5463</v>
      </c>
      <c r="F14" t="n">
        <v>70157</v>
      </c>
      <c r="G14" t="n">
        <v>54838</v>
      </c>
    </row>
    <row r="15" spans="1:7">
      <c r="A15" t="s">
        <v>220</v>
      </c>
      <c r="F15" t="n">
        <v>-57735</v>
      </c>
      <c r="G15" t="n">
        <v>-48498</v>
      </c>
    </row>
    <row r="16" spans="1:7">
      <c r="A16" t="s">
        <v>221</v>
      </c>
      <c r="B16" t="n">
        <v>60675</v>
      </c>
      <c r="C16" t="n">
        <v>60675</v>
      </c>
      <c r="D16" t="n">
        <v>52185</v>
      </c>
      <c r="E16" t="n">
        <v>43884</v>
      </c>
      <c r="F16" t="n">
        <v>39507</v>
      </c>
      <c r="G16" t="n">
        <v>33325</v>
      </c>
    </row>
    <row r="17" spans="1:7">
      <c r="A17" t="s">
        <v>222</v>
      </c>
    </row>
    <row r="18" spans="1:7">
      <c r="A18" t="s">
        <v>223</v>
      </c>
      <c r="B18" t="n">
        <v>-15441</v>
      </c>
      <c r="C18" t="n">
        <v>-15441</v>
      </c>
      <c r="D18" t="n">
        <v>-13925</v>
      </c>
      <c r="E18" t="n">
        <v>-11632</v>
      </c>
      <c r="F18" t="n">
        <v>-8129</v>
      </c>
      <c r="G18" t="n">
        <v>-8343</v>
      </c>
    </row>
    <row r="19" spans="1:7">
      <c r="A19" t="s">
        <v>224</v>
      </c>
      <c r="B19" t="n">
        <v>-2521</v>
      </c>
      <c r="C19" t="n">
        <v>-2521</v>
      </c>
      <c r="D19" t="n">
        <v>-2388</v>
      </c>
      <c r="E19" t="n">
        <v>-888</v>
      </c>
      <c r="F19" t="n">
        <v>-25944</v>
      </c>
      <c r="G19" t="n">
        <v>-1393</v>
      </c>
    </row>
    <row r="20" spans="1:7">
      <c r="A20" t="s">
        <v>225</v>
      </c>
      <c r="B20" t="n">
        <v>-77190</v>
      </c>
      <c r="C20" t="n">
        <v>-77190</v>
      </c>
      <c r="D20" t="n">
        <v>-57697</v>
      </c>
      <c r="E20" t="n">
        <v>-137380</v>
      </c>
      <c r="F20" t="n">
        <v>-176905</v>
      </c>
      <c r="G20" t="n">
        <v>-129758</v>
      </c>
    </row>
    <row r="21" spans="1:7">
      <c r="A21" t="s">
        <v>226</v>
      </c>
      <c r="B21" t="n">
        <v>84170</v>
      </c>
      <c r="C21" t="n">
        <v>84170</v>
      </c>
      <c r="D21" t="n">
        <v>58237</v>
      </c>
      <c r="E21" t="n">
        <v>143937</v>
      </c>
      <c r="F21" t="n">
        <v>164394</v>
      </c>
      <c r="G21" t="n">
        <v>115341</v>
      </c>
    </row>
    <row r="22" spans="1:7">
      <c r="A22" t="s">
        <v>227</v>
      </c>
      <c r="B22" t="n">
        <v>-1241</v>
      </c>
      <c r="C22" t="n">
        <v>-1241</v>
      </c>
      <c r="E22" t="n">
        <v>-98</v>
      </c>
      <c r="F22" t="n">
        <v>-197</v>
      </c>
      <c r="G22" t="n">
        <v>203</v>
      </c>
    </row>
    <row r="23" spans="1:7">
      <c r="A23" t="s">
        <v>228</v>
      </c>
      <c r="B23" t="n">
        <v>-12223</v>
      </c>
      <c r="C23" t="n">
        <v>-12223</v>
      </c>
      <c r="D23" t="n">
        <v>-15773</v>
      </c>
      <c r="E23" t="n">
        <v>-6061</v>
      </c>
      <c r="F23" t="n">
        <v>-46781</v>
      </c>
      <c r="G23" t="n">
        <v>-23950</v>
      </c>
    </row>
    <row r="24" spans="1:7">
      <c r="A24" t="s">
        <v>229</v>
      </c>
    </row>
    <row r="25" spans="1:7">
      <c r="A25" t="s">
        <v>230</v>
      </c>
      <c r="E25" t="n">
        <v>7183</v>
      </c>
      <c r="F25" t="n">
        <v>44344</v>
      </c>
      <c r="G25" t="n">
        <v>13884</v>
      </c>
    </row>
    <row r="26" spans="1:7">
      <c r="A26" t="s">
        <v>231</v>
      </c>
      <c r="B26" t="n">
        <v>-5518</v>
      </c>
      <c r="C26" t="n">
        <v>-5518</v>
      </c>
      <c r="D26" t="n">
        <v>-4000</v>
      </c>
      <c r="E26" t="n">
        <v>-10060</v>
      </c>
      <c r="F26" t="n">
        <v>-7922</v>
      </c>
      <c r="G26" t="n">
        <v>-2796</v>
      </c>
    </row>
    <row r="27" spans="1:7">
      <c r="A27" t="s">
        <v>232</v>
      </c>
      <c r="B27" t="n">
        <v>1343</v>
      </c>
      <c r="C27" t="n">
        <v>1343</v>
      </c>
      <c r="D27" t="n">
        <v>1142</v>
      </c>
      <c r="E27" t="n">
        <v>1002</v>
      </c>
      <c r="F27" t="n">
        <v>772</v>
      </c>
      <c r="G27" t="n">
        <v>668</v>
      </c>
    </row>
    <row r="28" spans="1:7">
      <c r="A28" t="s">
        <v>233</v>
      </c>
      <c r="B28" t="n">
        <v>-22968</v>
      </c>
      <c r="C28" t="n">
        <v>-22968</v>
      </c>
      <c r="D28" t="n">
        <v>-19543</v>
      </c>
      <c r="E28" t="n">
        <v>-10721</v>
      </c>
      <c r="F28" t="n">
        <v>-11788</v>
      </c>
      <c r="G28" t="n">
        <v>-15969</v>
      </c>
    </row>
    <row r="29" spans="1:7">
      <c r="A29" t="s">
        <v>234</v>
      </c>
      <c r="B29" t="n">
        <v>-15137</v>
      </c>
      <c r="C29" t="n">
        <v>-15137</v>
      </c>
      <c r="D29" t="n">
        <v>-13811</v>
      </c>
      <c r="E29" t="n">
        <v>-12699</v>
      </c>
      <c r="F29" t="n">
        <v>-11845</v>
      </c>
      <c r="G29" t="n">
        <v>-11006</v>
      </c>
    </row>
    <row r="30" spans="1:7">
      <c r="A30" t="s">
        <v>235</v>
      </c>
      <c r="B30" t="n">
        <v>-3751</v>
      </c>
      <c r="C30" t="n">
        <v>-3751</v>
      </c>
      <c r="D30" t="n">
        <v>-675</v>
      </c>
      <c r="E30" t="n">
        <v>-8295</v>
      </c>
      <c r="F30" t="n">
        <v>-5153</v>
      </c>
      <c r="G30" t="n">
        <v>6826</v>
      </c>
    </row>
    <row r="31" spans="1:7">
      <c r="A31" t="s">
        <v>236</v>
      </c>
      <c r="B31" t="n">
        <v>-46031</v>
      </c>
      <c r="C31" t="n">
        <v>-46031</v>
      </c>
      <c r="D31" t="n">
        <v>-36887</v>
      </c>
      <c r="E31" t="n">
        <v>-33590</v>
      </c>
      <c r="F31" t="n">
        <v>8408</v>
      </c>
      <c r="G31" t="n">
        <v>-8393</v>
      </c>
    </row>
    <row r="32" spans="1:7">
      <c r="A32" t="s">
        <v>237</v>
      </c>
      <c r="B32" t="n">
        <v>-201</v>
      </c>
      <c r="C32" t="n">
        <v>-201</v>
      </c>
      <c r="D32" t="n">
        <v>-115</v>
      </c>
      <c r="E32" t="n">
        <v>50</v>
      </c>
      <c r="F32" t="n">
        <v>19</v>
      </c>
      <c r="G32" t="n">
        <v>-67</v>
      </c>
    </row>
    <row r="33" spans="1:7">
      <c r="A33" t="s">
        <v>238</v>
      </c>
      <c r="B33" t="n">
        <v>2220</v>
      </c>
      <c r="C33" t="n">
        <v>2220</v>
      </c>
      <c r="D33" t="n">
        <v>-590</v>
      </c>
      <c r="E33" t="n">
        <v>4283</v>
      </c>
      <c r="F33" t="n">
        <v>1153</v>
      </c>
      <c r="G33" t="n">
        <v>915</v>
      </c>
    </row>
    <row r="34" spans="1:7">
      <c r="A34" t="s">
        <v>239</v>
      </c>
      <c r="B34" t="n">
        <v>11356</v>
      </c>
      <c r="C34" t="n">
        <v>11356</v>
      </c>
      <c r="D34" t="n">
        <v>11946</v>
      </c>
      <c r="E34" t="n">
        <v>7663</v>
      </c>
      <c r="F34" t="n">
        <v>6510</v>
      </c>
      <c r="G34" t="n">
        <v>5595</v>
      </c>
    </row>
    <row r="35" spans="1:7">
      <c r="A35" t="s">
        <v>240</v>
      </c>
      <c r="B35" t="n">
        <v>13576</v>
      </c>
      <c r="C35" t="n">
        <v>13576</v>
      </c>
      <c r="D35" t="n">
        <v>11356</v>
      </c>
      <c r="E35" t="n">
        <v>11946</v>
      </c>
      <c r="F35" t="n">
        <v>7663</v>
      </c>
      <c r="G35" t="n">
        <v>6510</v>
      </c>
    </row>
    <row r="36" spans="1:7">
      <c r="A36" t="s">
        <v>241</v>
      </c>
    </row>
    <row r="37" spans="1:7">
      <c r="A37" t="s">
        <v>242</v>
      </c>
      <c r="B37" t="n">
        <v>60675</v>
      </c>
      <c r="C37" t="n">
        <v>60675</v>
      </c>
      <c r="D37" t="n">
        <v>52185</v>
      </c>
      <c r="E37" t="n">
        <v>43884</v>
      </c>
      <c r="F37" t="n">
        <v>39507</v>
      </c>
      <c r="G37" t="n">
        <v>33325</v>
      </c>
    </row>
    <row r="38" spans="1:7">
      <c r="A38" t="s">
        <v>243</v>
      </c>
      <c r="B38" t="n">
        <v>-15441</v>
      </c>
      <c r="C38" t="n">
        <v>-15441</v>
      </c>
      <c r="D38" t="n">
        <v>-13925</v>
      </c>
      <c r="E38" t="n">
        <v>-11632</v>
      </c>
      <c r="F38" t="n">
        <v>-8129</v>
      </c>
      <c r="G38" t="n">
        <v>-8343</v>
      </c>
    </row>
    <row r="39" spans="1:7">
      <c r="A39" t="s">
        <v>244</v>
      </c>
      <c r="B39" t="n">
        <v>45234</v>
      </c>
      <c r="C39" t="n">
        <v>45234</v>
      </c>
      <c r="D39" t="n">
        <v>38260</v>
      </c>
      <c r="E39" t="n">
        <v>32252</v>
      </c>
      <c r="F39" t="n">
        <v>31378</v>
      </c>
      <c r="G39" t="n">
        <v>24982</v>
      </c>
    </row>
    <row r="40" spans="1:7">
      <c r="A40" t="s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 codeName="Sheet11">
    <tabColor rgb="FF00B0F0"/>
    <outlinePr summaryBelow="1" summaryRight="1"/>
    <pageSetUpPr/>
  </sheetPr>
  <dimension ref="A1:L111"/>
  <sheetViews>
    <sheetView workbookViewId="0">
      <selection activeCell="A4" sqref="A4"/>
    </sheetView>
  </sheetViews>
  <sheetFormatPr baseColWidth="8" defaultRowHeight="14.4" outlineLevelCol="0"/>
  <cols>
    <col width="30.44140625" bestFit="1" customWidth="1" style="88" min="1" max="1"/>
  </cols>
  <sheetData>
    <row r="1" spans="1:12">
      <c r="A1" t="s">
        <v>245</v>
      </c>
    </row>
    <row r="2" spans="1:12">
      <c r="A2" t="s">
        <v>246</v>
      </c>
      <c r="B2" t="s">
        <v>86</v>
      </c>
    </row>
    <row r="3" spans="1:12">
      <c r="A3" t="s"/>
      <c r="B3" s="57" t="s">
        <v>86</v>
      </c>
      <c r="C3" t="s">
        <v>149</v>
      </c>
      <c r="D3" t="s">
        <v>150</v>
      </c>
      <c r="E3" t="s">
        <v>151</v>
      </c>
      <c r="F3" t="s">
        <v>152</v>
      </c>
      <c r="G3" t="s">
        <v>153</v>
      </c>
      <c r="H3" t="s">
        <v>247</v>
      </c>
      <c r="I3" t="s">
        <v>248</v>
      </c>
      <c r="J3" t="s">
        <v>249</v>
      </c>
      <c r="K3" t="s">
        <v>250</v>
      </c>
      <c r="L3" t="s">
        <v>251</v>
      </c>
    </row>
    <row r="4" spans="1:12">
      <c r="A4" t="s">
        <v>252</v>
      </c>
      <c r="B4" t="n">
        <v>143015</v>
      </c>
      <c r="C4" t="n">
        <v>143015</v>
      </c>
      <c r="D4" t="n">
        <v>125843</v>
      </c>
      <c r="E4" t="n">
        <v>110360</v>
      </c>
      <c r="F4" t="n">
        <v>89950</v>
      </c>
      <c r="G4" t="n">
        <v>85320</v>
      </c>
      <c r="H4" t="n">
        <v>93580</v>
      </c>
      <c r="I4" t="n">
        <v>86833</v>
      </c>
      <c r="J4" t="n">
        <v>77849</v>
      </c>
      <c r="K4" t="n">
        <v>73723</v>
      </c>
      <c r="L4" t="n">
        <v>69943</v>
      </c>
    </row>
    <row r="5" spans="1:12">
      <c r="A5" t="s">
        <v>253</v>
      </c>
      <c r="B5" s="57" t="n">
        <v>67.8</v>
      </c>
      <c r="C5" t="n">
        <v>67.8</v>
      </c>
      <c r="D5" t="n">
        <v>65.90000000000001</v>
      </c>
      <c r="E5" t="n">
        <v>65.2</v>
      </c>
      <c r="F5" t="n">
        <v>61.9</v>
      </c>
      <c r="G5" t="n">
        <v>61.6</v>
      </c>
      <c r="H5" t="n">
        <v>64.7</v>
      </c>
      <c r="I5" t="n">
        <v>69</v>
      </c>
      <c r="J5" t="n">
        <v>74</v>
      </c>
      <c r="K5" t="n">
        <v>76.2</v>
      </c>
      <c r="L5" t="n">
        <v>77.7</v>
      </c>
    </row>
    <row r="6" spans="1:12">
      <c r="A6" t="s">
        <v>254</v>
      </c>
      <c r="B6" t="n">
        <v>52959</v>
      </c>
      <c r="C6" t="n">
        <v>52959</v>
      </c>
      <c r="D6" t="n">
        <v>42959</v>
      </c>
      <c r="E6" t="n">
        <v>35058</v>
      </c>
      <c r="F6" t="n">
        <v>22632</v>
      </c>
      <c r="G6" t="n">
        <v>21292</v>
      </c>
      <c r="H6" t="n">
        <v>28172</v>
      </c>
      <c r="I6" t="n">
        <v>27886</v>
      </c>
      <c r="J6" t="n">
        <v>26764</v>
      </c>
      <c r="K6" t="n">
        <v>27956</v>
      </c>
      <c r="L6" t="n">
        <v>27161</v>
      </c>
    </row>
    <row r="7" spans="1:12">
      <c r="A7" t="s">
        <v>255</v>
      </c>
      <c r="B7" s="57" t="n">
        <v>37</v>
      </c>
      <c r="C7" t="n">
        <v>37</v>
      </c>
      <c r="D7" t="n">
        <v>34.1</v>
      </c>
      <c r="E7" t="n">
        <v>31.8</v>
      </c>
      <c r="F7" t="n">
        <v>25.2</v>
      </c>
      <c r="G7" t="n">
        <v>25</v>
      </c>
      <c r="H7" t="n">
        <v>30.1</v>
      </c>
      <c r="I7" t="n">
        <v>32.1</v>
      </c>
      <c r="J7" t="n">
        <v>34.4</v>
      </c>
      <c r="K7" t="n">
        <v>37.9</v>
      </c>
      <c r="L7" t="n">
        <v>38.8</v>
      </c>
    </row>
    <row r="8" spans="1:12">
      <c r="A8" t="s">
        <v>256</v>
      </c>
      <c r="B8" t="n">
        <v>44281</v>
      </c>
      <c r="C8" t="n">
        <v>44281</v>
      </c>
      <c r="D8" t="n">
        <v>39240</v>
      </c>
      <c r="E8" t="n">
        <v>16571</v>
      </c>
      <c r="F8" t="n">
        <v>21204</v>
      </c>
      <c r="G8" t="n">
        <v>16798</v>
      </c>
      <c r="H8" t="n">
        <v>12193</v>
      </c>
      <c r="I8" t="n">
        <v>22074</v>
      </c>
      <c r="J8" t="n">
        <v>21863</v>
      </c>
      <c r="K8" t="n">
        <v>16978</v>
      </c>
      <c r="L8" t="n">
        <v>23150</v>
      </c>
    </row>
    <row r="9" spans="1:12">
      <c r="A9" t="s">
        <v>257</v>
      </c>
      <c r="B9" t="n">
        <v>5.76</v>
      </c>
      <c r="C9" t="n">
        <v>5.76</v>
      </c>
      <c r="D9" t="n">
        <v>5.06</v>
      </c>
      <c r="E9" t="n">
        <v>2.13</v>
      </c>
      <c r="F9" t="n">
        <v>3.25</v>
      </c>
      <c r="G9" t="n">
        <v>2.56</v>
      </c>
      <c r="H9" t="n">
        <v>1.48</v>
      </c>
      <c r="I9" t="n">
        <v>2.63</v>
      </c>
      <c r="J9" t="n">
        <v>2.58</v>
      </c>
      <c r="K9" t="n">
        <v>2</v>
      </c>
      <c r="L9" t="n">
        <v>2.69</v>
      </c>
    </row>
    <row r="10" spans="1:12">
      <c r="A10" t="s">
        <v>258</v>
      </c>
      <c r="B10" t="n">
        <v>1.99</v>
      </c>
      <c r="C10" t="n">
        <v>1.99</v>
      </c>
      <c r="D10" t="n">
        <v>1.8</v>
      </c>
      <c r="E10" t="n">
        <v>1.65</v>
      </c>
      <c r="F10" t="n">
        <v>1.53</v>
      </c>
      <c r="G10" t="n">
        <v>1.39</v>
      </c>
      <c r="H10" t="n">
        <v>1.21</v>
      </c>
      <c r="I10" t="n">
        <v>1.07</v>
      </c>
      <c r="J10" t="n">
        <v>0.89</v>
      </c>
      <c r="K10" t="n">
        <v>0.76</v>
      </c>
      <c r="L10" t="n">
        <v>0.61</v>
      </c>
    </row>
    <row r="11" spans="1:12">
      <c r="A11" t="s">
        <v>259</v>
      </c>
      <c r="B11" s="57" t="n">
        <v>34.5</v>
      </c>
      <c r="C11" t="n">
        <v>32.3</v>
      </c>
      <c r="D11" t="n">
        <v>39.1</v>
      </c>
      <c r="E11" t="n">
        <v>109.5</v>
      </c>
      <c r="F11" t="n">
        <v>66.09999999999999</v>
      </c>
      <c r="G11" t="n">
        <v>101.5</v>
      </c>
      <c r="H11" t="n">
        <v>49</v>
      </c>
      <c r="I11" t="n">
        <v>38.2</v>
      </c>
      <c r="J11" t="n">
        <v>44.3</v>
      </c>
      <c r="K11" t="n">
        <v>26.4</v>
      </c>
      <c r="L11" t="n">
        <v>22.6</v>
      </c>
    </row>
    <row r="12" spans="1:12">
      <c r="A12" t="s">
        <v>260</v>
      </c>
      <c r="B12" t="n">
        <v>7683</v>
      </c>
      <c r="C12" t="n">
        <v>7683</v>
      </c>
      <c r="D12" t="n">
        <v>7753</v>
      </c>
      <c r="E12" t="n">
        <v>7794</v>
      </c>
      <c r="F12" t="n">
        <v>7832</v>
      </c>
      <c r="G12" t="n">
        <v>8013</v>
      </c>
      <c r="H12" t="n">
        <v>8254</v>
      </c>
      <c r="I12" t="n">
        <v>8399</v>
      </c>
      <c r="J12" t="n">
        <v>8470</v>
      </c>
      <c r="K12" t="n">
        <v>8506</v>
      </c>
      <c r="L12" t="n">
        <v>8593</v>
      </c>
    </row>
    <row r="13" spans="1:12">
      <c r="A13" t="s">
        <v>261</v>
      </c>
      <c r="B13" s="57" t="n">
        <v>15.63</v>
      </c>
      <c r="C13" t="n">
        <v>15.12</v>
      </c>
      <c r="D13" t="n">
        <v>12.41</v>
      </c>
      <c r="E13" t="n">
        <v>10.32</v>
      </c>
      <c r="F13" t="n">
        <v>9.050000000000001</v>
      </c>
      <c r="G13" t="n">
        <v>9.58</v>
      </c>
      <c r="H13" t="n">
        <v>11.23</v>
      </c>
      <c r="I13" t="n">
        <v>10.61</v>
      </c>
      <c r="J13" t="n">
        <v>9.210000000000001</v>
      </c>
      <c r="K13" t="n">
        <v>8.19</v>
      </c>
      <c r="L13" t="n">
        <v>6.82</v>
      </c>
    </row>
    <row r="14" spans="1:12">
      <c r="A14" t="s">
        <v>262</v>
      </c>
      <c r="B14" s="57" t="n">
        <v>60675</v>
      </c>
      <c r="C14" t="n">
        <v>60675</v>
      </c>
      <c r="D14" t="n">
        <v>52185</v>
      </c>
      <c r="E14" t="n">
        <v>43884</v>
      </c>
      <c r="F14" t="n">
        <v>39507</v>
      </c>
      <c r="G14" t="n">
        <v>33325</v>
      </c>
      <c r="H14" t="n">
        <v>29080</v>
      </c>
      <c r="I14" t="n">
        <v>32231</v>
      </c>
      <c r="J14" t="n">
        <v>28833</v>
      </c>
      <c r="K14" t="n">
        <v>31626</v>
      </c>
      <c r="L14" t="n">
        <v>26994</v>
      </c>
    </row>
    <row r="15" spans="1:12">
      <c r="A15" t="s">
        <v>263</v>
      </c>
      <c r="B15" s="57" t="n">
        <v>-15441</v>
      </c>
      <c r="C15" t="n">
        <v>-15441</v>
      </c>
      <c r="D15" t="n">
        <v>-13925</v>
      </c>
      <c r="E15" t="n">
        <v>-11632</v>
      </c>
      <c r="F15" t="n">
        <v>-8129</v>
      </c>
      <c r="G15" t="n">
        <v>-8343</v>
      </c>
      <c r="H15" t="n">
        <v>-5944</v>
      </c>
      <c r="I15" t="n">
        <v>-5485</v>
      </c>
      <c r="J15" t="n">
        <v>-4257</v>
      </c>
      <c r="K15" t="n">
        <v>-2305</v>
      </c>
      <c r="L15" t="n">
        <v>-2355</v>
      </c>
    </row>
    <row r="16" spans="1:12">
      <c r="A16" t="s">
        <v>264</v>
      </c>
      <c r="B16" t="n">
        <v>45234</v>
      </c>
      <c r="C16" t="n">
        <v>45234</v>
      </c>
      <c r="D16" t="n">
        <v>38260</v>
      </c>
      <c r="E16" t="n">
        <v>32252</v>
      </c>
      <c r="F16" t="n">
        <v>31378</v>
      </c>
      <c r="G16" t="n">
        <v>24982</v>
      </c>
      <c r="H16" t="n">
        <v>23136</v>
      </c>
      <c r="I16" t="n">
        <v>26746</v>
      </c>
      <c r="J16" t="n">
        <v>24576</v>
      </c>
      <c r="K16" t="n">
        <v>29321</v>
      </c>
      <c r="L16" t="n">
        <v>24639</v>
      </c>
    </row>
    <row r="17" spans="1:12">
      <c r="A17" t="s">
        <v>265</v>
      </c>
      <c r="B17" t="s"/>
      <c r="C17" t="n">
        <v>5.63</v>
      </c>
      <c r="D17" t="n">
        <v>4.33</v>
      </c>
      <c r="E17" t="n">
        <v>4.3</v>
      </c>
      <c r="F17" t="n">
        <v>3.62</v>
      </c>
      <c r="G17" t="n">
        <v>2.93</v>
      </c>
      <c r="H17" t="n">
        <v>3.16</v>
      </c>
      <c r="I17" t="n">
        <v>2.69</v>
      </c>
      <c r="J17" t="n">
        <v>3.24</v>
      </c>
      <c r="K17" t="n">
        <v>3.24</v>
      </c>
      <c r="L17" t="n">
        <v>2.87</v>
      </c>
    </row>
    <row r="18" spans="1:12">
      <c r="A18" t="s">
        <v>266</v>
      </c>
      <c r="B18" t="s"/>
      <c r="C18" t="n">
        <v>109605</v>
      </c>
      <c r="D18" t="n">
        <v>106132</v>
      </c>
      <c r="E18" t="n">
        <v>111174</v>
      </c>
      <c r="F18" t="n">
        <v>95324</v>
      </c>
      <c r="G18" t="n">
        <v>80303</v>
      </c>
      <c r="H18" t="n">
        <v>74854</v>
      </c>
      <c r="I18" t="n">
        <v>68621</v>
      </c>
      <c r="J18" t="n">
        <v>64049</v>
      </c>
      <c r="K18" t="n">
        <v>52396</v>
      </c>
      <c r="L18" t="n">
        <v>46144</v>
      </c>
    </row>
    <row r="19" spans="1:12">
      <c r="A19" t="s">
        <v>267</v>
      </c>
    </row>
    <row r="20" spans="1:12">
      <c r="A20" t="s">
        <v>267</v>
      </c>
      <c r="B20" t="s">
        <v>86</v>
      </c>
    </row>
    <row r="21" spans="1:12">
      <c r="A21" t="s">
        <v>268</v>
      </c>
      <c r="B21" t="s">
        <v>86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247</v>
      </c>
      <c r="I21" t="s">
        <v>248</v>
      </c>
      <c r="J21" t="s">
        <v>249</v>
      </c>
      <c r="K21" t="s">
        <v>250</v>
      </c>
      <c r="L21" t="s">
        <v>251</v>
      </c>
    </row>
    <row r="22" spans="1:12">
      <c r="A22" t="s">
        <v>154</v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</row>
    <row r="23" spans="1:12">
      <c r="A23" t="s">
        <v>269</v>
      </c>
      <c r="B23" t="n">
        <v>32.22</v>
      </c>
      <c r="C23" t="n">
        <v>32.22</v>
      </c>
      <c r="D23" t="n">
        <v>34.1</v>
      </c>
      <c r="E23" t="n">
        <v>34.75</v>
      </c>
      <c r="F23" t="n">
        <v>38.09</v>
      </c>
      <c r="G23" t="n">
        <v>38.42</v>
      </c>
      <c r="H23" t="n">
        <v>35.3</v>
      </c>
      <c r="I23" t="n">
        <v>31.02</v>
      </c>
      <c r="J23" t="n">
        <v>26.01</v>
      </c>
      <c r="K23" t="n">
        <v>23.78</v>
      </c>
      <c r="L23" t="n">
        <v>22.27</v>
      </c>
    </row>
    <row r="24" spans="1:12">
      <c r="A24" t="s">
        <v>270</v>
      </c>
      <c r="B24" t="n">
        <v>67.78</v>
      </c>
      <c r="C24" t="n">
        <v>67.78</v>
      </c>
      <c r="D24" t="n">
        <v>65.90000000000001</v>
      </c>
      <c r="E24" t="n">
        <v>65.25</v>
      </c>
      <c r="F24" t="n">
        <v>61.91</v>
      </c>
      <c r="G24" t="n">
        <v>61.58</v>
      </c>
      <c r="H24" t="n">
        <v>64.7</v>
      </c>
      <c r="I24" t="n">
        <v>68.98</v>
      </c>
      <c r="J24" t="n">
        <v>73.98999999999999</v>
      </c>
      <c r="K24" t="n">
        <v>76.22</v>
      </c>
      <c r="L24" t="n">
        <v>77.73</v>
      </c>
    </row>
    <row r="25" spans="1:12">
      <c r="A25" t="s">
        <v>271</v>
      </c>
      <c r="B25" t="n">
        <v>17.28</v>
      </c>
      <c r="C25" t="n">
        <v>17.28</v>
      </c>
      <c r="D25" t="n">
        <v>18.35</v>
      </c>
      <c r="E25" t="n">
        <v>20.14</v>
      </c>
      <c r="F25" t="n">
        <v>22.26</v>
      </c>
      <c r="G25" t="n">
        <v>22.57</v>
      </c>
      <c r="H25" t="n">
        <v>21.72</v>
      </c>
      <c r="I25" t="n">
        <v>23.76</v>
      </c>
      <c r="J25" t="n">
        <v>26.24</v>
      </c>
      <c r="K25" t="n">
        <v>24.99</v>
      </c>
      <c r="L25" t="n">
        <v>25.97</v>
      </c>
    </row>
    <row r="26" spans="1:12">
      <c r="A26" t="s">
        <v>272</v>
      </c>
      <c r="B26" t="n">
        <v>13.47</v>
      </c>
      <c r="C26" t="n">
        <v>13.47</v>
      </c>
      <c r="D26" t="n">
        <v>13.41</v>
      </c>
      <c r="E26" t="n">
        <v>13.34</v>
      </c>
      <c r="F26" t="n">
        <v>14.49</v>
      </c>
      <c r="G26" t="n">
        <v>14.05</v>
      </c>
      <c r="H26" t="n">
        <v>12.87</v>
      </c>
      <c r="I26" t="n">
        <v>13.11</v>
      </c>
      <c r="J26" t="n">
        <v>13.37</v>
      </c>
      <c r="K26" t="n">
        <v>13.31</v>
      </c>
      <c r="L26" t="n">
        <v>12.93</v>
      </c>
    </row>
    <row r="27" spans="1:12">
      <c r="A27" t="s">
        <v>273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</row>
    <row r="28" spans="1:12">
      <c r="A28" t="s">
        <v>274</v>
      </c>
      <c r="B28" t="n">
        <v>37.03</v>
      </c>
      <c r="C28" t="n">
        <v>37.03</v>
      </c>
      <c r="D28" t="n">
        <v>34.14</v>
      </c>
      <c r="E28" t="n">
        <v>31.77</v>
      </c>
      <c r="F28" t="n">
        <v>25.16</v>
      </c>
      <c r="G28" t="n">
        <v>24.96</v>
      </c>
      <c r="H28" t="n">
        <v>30.1</v>
      </c>
      <c r="I28" t="n">
        <v>32.11</v>
      </c>
      <c r="J28" t="n">
        <v>34.38</v>
      </c>
      <c r="K28" t="n">
        <v>37.92</v>
      </c>
      <c r="L28" t="n">
        <v>38.83</v>
      </c>
    </row>
    <row r="29" spans="1:12">
      <c r="A29" t="s">
        <v>275</v>
      </c>
      <c r="B29" t="n">
        <v>0.05</v>
      </c>
      <c r="C29" t="n">
        <v>0.05</v>
      </c>
      <c r="D29" t="n">
        <v>0.58</v>
      </c>
      <c r="E29" t="n">
        <v>1.28</v>
      </c>
      <c r="F29" t="n">
        <v>0.57</v>
      </c>
      <c r="G29" t="n">
        <v>-1.81</v>
      </c>
      <c r="H29" t="n">
        <v>-10.33</v>
      </c>
      <c r="I29" t="n">
        <v>-0.08</v>
      </c>
      <c r="J29" t="n">
        <v>0.37</v>
      </c>
      <c r="K29" t="n">
        <v>-7.72</v>
      </c>
      <c r="L29" t="n">
        <v>1.3</v>
      </c>
    </row>
    <row r="30" spans="1:12">
      <c r="A30" t="s">
        <v>276</v>
      </c>
      <c r="B30" t="n">
        <v>37.08</v>
      </c>
      <c r="C30" t="n">
        <v>37.08</v>
      </c>
      <c r="D30" t="n">
        <v>34.72</v>
      </c>
      <c r="E30" t="n">
        <v>33.05</v>
      </c>
      <c r="F30" t="n">
        <v>25.74</v>
      </c>
      <c r="G30" t="n">
        <v>23.15</v>
      </c>
      <c r="H30" t="n">
        <v>19.78</v>
      </c>
      <c r="I30" t="n">
        <v>32.04</v>
      </c>
      <c r="J30" t="n">
        <v>34.75</v>
      </c>
      <c r="K30" t="n">
        <v>30.2</v>
      </c>
      <c r="L30" t="n">
        <v>40.13</v>
      </c>
    </row>
    <row r="31" spans="1:12">
      <c r="A31" t="s">
        <v>277</v>
      </c>
      <c r="B31" t="s">
        <v>86</v>
      </c>
    </row>
    <row r="32" spans="1:12">
      <c r="A32" t="s">
        <v>277</v>
      </c>
      <c r="B32" t="s">
        <v>86</v>
      </c>
      <c r="C32" t="s">
        <v>149</v>
      </c>
      <c r="D32" t="s">
        <v>150</v>
      </c>
      <c r="E32" t="s">
        <v>151</v>
      </c>
      <c r="F32" t="s">
        <v>152</v>
      </c>
      <c r="G32" t="s">
        <v>153</v>
      </c>
      <c r="H32" t="s">
        <v>247</v>
      </c>
      <c r="I32" t="s">
        <v>248</v>
      </c>
      <c r="J32" t="s">
        <v>249</v>
      </c>
      <c r="K32" t="s">
        <v>250</v>
      </c>
      <c r="L32" t="s">
        <v>251</v>
      </c>
    </row>
    <row r="33" spans="1:12">
      <c r="A33" t="s">
        <v>278</v>
      </c>
      <c r="B33" t="n">
        <v>16.51</v>
      </c>
      <c r="C33" t="n">
        <v>16.51</v>
      </c>
      <c r="D33" t="n">
        <v>10.18</v>
      </c>
      <c r="E33" t="n">
        <v>54.57</v>
      </c>
      <c r="F33" t="n">
        <v>8.4</v>
      </c>
      <c r="G33" t="n">
        <v>14.95</v>
      </c>
      <c r="H33" t="n">
        <v>34.12</v>
      </c>
      <c r="I33" t="n">
        <v>20.65</v>
      </c>
      <c r="J33" t="n">
        <v>19.18</v>
      </c>
      <c r="K33" t="n">
        <v>23.75</v>
      </c>
      <c r="L33" t="n">
        <v>17.53</v>
      </c>
    </row>
    <row r="34" spans="1:12">
      <c r="A34" t="s">
        <v>279</v>
      </c>
      <c r="B34" t="n">
        <v>30.96</v>
      </c>
      <c r="C34" t="n">
        <v>30.96</v>
      </c>
      <c r="D34" t="n">
        <v>31.18</v>
      </c>
      <c r="E34" t="n">
        <v>15.02</v>
      </c>
      <c r="F34" t="n">
        <v>23.57</v>
      </c>
      <c r="G34" t="n">
        <v>19.69</v>
      </c>
      <c r="H34" t="n">
        <v>13.03</v>
      </c>
      <c r="I34" t="n">
        <v>25.42</v>
      </c>
      <c r="J34" t="n">
        <v>28.08</v>
      </c>
      <c r="K34" t="n">
        <v>23.03</v>
      </c>
      <c r="L34" t="n">
        <v>33.1</v>
      </c>
    </row>
    <row r="35" spans="1:12">
      <c r="A35" t="s">
        <v>280</v>
      </c>
      <c r="B35" t="n">
        <v>0.49</v>
      </c>
      <c r="C35" t="n">
        <v>0.49</v>
      </c>
      <c r="D35" t="n">
        <v>0.46</v>
      </c>
      <c r="E35" t="n">
        <v>0.44</v>
      </c>
      <c r="F35" t="n">
        <v>0.41</v>
      </c>
      <c r="G35" t="n">
        <v>0.46</v>
      </c>
      <c r="H35" t="n">
        <v>0.54</v>
      </c>
      <c r="I35" t="n">
        <v>0.55</v>
      </c>
      <c r="J35" t="n">
        <v>0.59</v>
      </c>
      <c r="K35" t="n">
        <v>0.64</v>
      </c>
      <c r="L35" t="n">
        <v>0.71</v>
      </c>
    </row>
    <row r="36" spans="1:12">
      <c r="A36" t="s">
        <v>281</v>
      </c>
      <c r="B36" t="n">
        <v>15.07</v>
      </c>
      <c r="C36" t="n">
        <v>15.07</v>
      </c>
      <c r="D36" t="n">
        <v>14.39</v>
      </c>
      <c r="E36" t="n">
        <v>6.63</v>
      </c>
      <c r="F36" t="n">
        <v>9.75</v>
      </c>
      <c r="G36" t="n">
        <v>9.08</v>
      </c>
      <c r="H36" t="n">
        <v>7</v>
      </c>
      <c r="I36" t="n">
        <v>14.02</v>
      </c>
      <c r="J36" t="n">
        <v>16.58</v>
      </c>
      <c r="K36" t="n">
        <v>14.77</v>
      </c>
      <c r="L36" t="n">
        <v>23.77</v>
      </c>
    </row>
    <row r="37" spans="1:12">
      <c r="A37" t="s">
        <v>282</v>
      </c>
      <c r="B37" t="n">
        <v>2.55</v>
      </c>
      <c r="C37" t="n">
        <v>2.55</v>
      </c>
      <c r="D37" t="n">
        <v>2.8</v>
      </c>
      <c r="E37" t="n">
        <v>3.13</v>
      </c>
      <c r="F37" t="n">
        <v>3.33</v>
      </c>
      <c r="G37" t="n">
        <v>2.69</v>
      </c>
      <c r="H37" t="n">
        <v>2.2</v>
      </c>
      <c r="I37" t="n">
        <v>1.92</v>
      </c>
      <c r="J37" t="n">
        <v>1.8</v>
      </c>
      <c r="K37" t="n">
        <v>1.83</v>
      </c>
      <c r="L37" t="n">
        <v>1.9</v>
      </c>
    </row>
    <row r="38" spans="1:12">
      <c r="A38" t="s">
        <v>283</v>
      </c>
      <c r="B38" t="n">
        <v>40.14</v>
      </c>
      <c r="C38" t="n">
        <v>40.14</v>
      </c>
      <c r="D38" t="n">
        <v>42.41</v>
      </c>
      <c r="E38" t="n">
        <v>21.37</v>
      </c>
      <c r="F38" t="n">
        <v>29.37</v>
      </c>
      <c r="G38" t="n">
        <v>22.09</v>
      </c>
      <c r="H38" t="n">
        <v>14.36</v>
      </c>
      <c r="I38" t="n">
        <v>26.17</v>
      </c>
      <c r="J38" t="n">
        <v>30.09</v>
      </c>
      <c r="K38" t="n">
        <v>27.51</v>
      </c>
      <c r="L38" t="n">
        <v>44.84</v>
      </c>
    </row>
    <row r="39" spans="1:12">
      <c r="A39" t="s">
        <v>284</v>
      </c>
      <c r="B39" t="n">
        <v>25.11</v>
      </c>
      <c r="C39" t="n">
        <v>25.11</v>
      </c>
      <c r="D39" t="n">
        <v>24.13</v>
      </c>
      <c r="E39" t="n">
        <v>11.49</v>
      </c>
      <c r="F39" t="n">
        <v>16.36</v>
      </c>
      <c r="G39" t="n">
        <v>14.81</v>
      </c>
      <c r="H39" t="n">
        <v>11.16</v>
      </c>
      <c r="I39" t="n">
        <v>21.79</v>
      </c>
      <c r="J39" t="n">
        <v>25.7</v>
      </c>
      <c r="K39" t="n">
        <v>23.25</v>
      </c>
      <c r="L39" t="n">
        <v>37.71</v>
      </c>
    </row>
    <row r="40" spans="1:12">
      <c r="A40" t="s">
        <v>285</v>
      </c>
      <c r="B40" t="n">
        <v>21.47</v>
      </c>
      <c r="C40" t="n">
        <v>21.47</v>
      </c>
      <c r="D40" t="n">
        <v>17.27</v>
      </c>
      <c r="E40" t="n">
        <v>14.35</v>
      </c>
      <c r="F40" t="n">
        <v>11.42</v>
      </c>
      <c r="G40" t="n">
        <v>16.89</v>
      </c>
      <c r="H40" t="n">
        <v>24.7</v>
      </c>
      <c r="I40" t="n">
        <v>47.6</v>
      </c>
      <c r="J40" t="n">
        <v>64.06</v>
      </c>
      <c r="K40" t="n">
        <v>59.6</v>
      </c>
      <c r="L40" t="n">
        <v>96.16</v>
      </c>
    </row>
    <row r="41" spans="1:12">
      <c r="A41" t="s">
        <v>286</v>
      </c>
    </row>
    <row r="42" spans="1:12">
      <c r="A42" t="s">
        <v>286</v>
      </c>
      <c r="B42" t="s">
        <v>287</v>
      </c>
    </row>
    <row r="43" spans="1:12">
      <c r="A43" t="s"/>
      <c r="B43" t="s">
        <v>287</v>
      </c>
      <c r="C43" t="s">
        <v>149</v>
      </c>
      <c r="D43" t="s">
        <v>150</v>
      </c>
      <c r="E43" t="s">
        <v>151</v>
      </c>
      <c r="F43" t="s">
        <v>152</v>
      </c>
      <c r="G43" t="s">
        <v>153</v>
      </c>
      <c r="H43" t="s">
        <v>247</v>
      </c>
      <c r="I43" t="s">
        <v>248</v>
      </c>
      <c r="J43" t="s">
        <v>249</v>
      </c>
      <c r="K43" t="s">
        <v>250</v>
      </c>
      <c r="L43" t="s">
        <v>251</v>
      </c>
    </row>
    <row r="44" spans="1:12">
      <c r="A44" t="s">
        <v>288</v>
      </c>
    </row>
    <row r="45" spans="1:12">
      <c r="A45" t="s">
        <v>289</v>
      </c>
      <c r="B45" t="n">
        <v>12.8</v>
      </c>
      <c r="C45" t="n">
        <v>13.65</v>
      </c>
      <c r="D45" t="n">
        <v>14.03</v>
      </c>
      <c r="E45" t="n">
        <v>22.69</v>
      </c>
      <c r="F45" t="n">
        <v>5.43</v>
      </c>
      <c r="G45" t="n">
        <v>-8.83</v>
      </c>
      <c r="H45" t="n">
        <v>7.77</v>
      </c>
      <c r="I45" t="n">
        <v>11.54</v>
      </c>
      <c r="J45" t="n">
        <v>5.6</v>
      </c>
      <c r="K45" t="n">
        <v>5.4</v>
      </c>
      <c r="L45" t="n">
        <v>11.94</v>
      </c>
    </row>
    <row r="46" spans="1:12">
      <c r="A46" t="s">
        <v>290</v>
      </c>
      <c r="B46" t="s"/>
      <c r="C46" t="n">
        <v>16.72</v>
      </c>
      <c r="D46" t="n">
        <v>13.83</v>
      </c>
      <c r="E46" t="n">
        <v>5.65</v>
      </c>
      <c r="F46" t="n">
        <v>1.18</v>
      </c>
      <c r="G46" t="n">
        <v>3.1</v>
      </c>
      <c r="H46" t="n">
        <v>8.27</v>
      </c>
      <c r="I46" t="n">
        <v>7.48</v>
      </c>
      <c r="J46" t="n">
        <v>7.6</v>
      </c>
      <c r="K46" t="n">
        <v>8.050000000000001</v>
      </c>
      <c r="L46" t="n">
        <v>5</v>
      </c>
    </row>
    <row r="47" spans="1:12">
      <c r="A47" t="s">
        <v>291</v>
      </c>
      <c r="B47" t="s"/>
      <c r="C47" t="n">
        <v>8.85</v>
      </c>
      <c r="D47" t="n">
        <v>7.7</v>
      </c>
      <c r="E47" t="n">
        <v>7.23</v>
      </c>
      <c r="F47" t="n">
        <v>4.06</v>
      </c>
      <c r="G47" t="n">
        <v>4.05</v>
      </c>
      <c r="H47" t="n">
        <v>8.41</v>
      </c>
      <c r="I47" t="n">
        <v>8.24</v>
      </c>
      <c r="J47" t="n">
        <v>5.2</v>
      </c>
      <c r="K47" t="n">
        <v>7.6</v>
      </c>
      <c r="L47" t="n">
        <v>9.57</v>
      </c>
    </row>
    <row r="48" spans="1:12">
      <c r="A48" t="s">
        <v>292</v>
      </c>
      <c r="B48" t="s"/>
      <c r="C48" t="n">
        <v>8.630000000000001</v>
      </c>
      <c r="D48" t="n">
        <v>7.97</v>
      </c>
      <c r="E48" t="n">
        <v>6.21</v>
      </c>
      <c r="F48" t="n">
        <v>5.81</v>
      </c>
      <c r="G48" t="n">
        <v>6.78</v>
      </c>
      <c r="H48" t="n">
        <v>8.93</v>
      </c>
      <c r="I48" t="n">
        <v>8.949999999999999</v>
      </c>
      <c r="J48" t="n">
        <v>9.23</v>
      </c>
      <c r="K48" t="n">
        <v>10.02</v>
      </c>
      <c r="L48" t="n">
        <v>10.71</v>
      </c>
    </row>
    <row r="49" spans="1:12">
      <c r="A49" t="s">
        <v>293</v>
      </c>
    </row>
    <row r="50" spans="1:12">
      <c r="A50" t="s">
        <v>289</v>
      </c>
      <c r="B50" t="n">
        <v>8.08</v>
      </c>
      <c r="C50" t="n">
        <v>23.28</v>
      </c>
      <c r="D50" t="n">
        <v>22.54</v>
      </c>
      <c r="E50" t="n">
        <v>54.9</v>
      </c>
      <c r="F50" t="n">
        <v>6.29</v>
      </c>
      <c r="G50" t="n">
        <v>-24.42</v>
      </c>
      <c r="H50" t="n">
        <v>1.03</v>
      </c>
      <c r="I50" t="n">
        <v>4.19</v>
      </c>
      <c r="J50" t="n">
        <v>-4.26</v>
      </c>
      <c r="K50" t="n">
        <v>2.93</v>
      </c>
      <c r="L50" t="n">
        <v>12.44</v>
      </c>
    </row>
    <row r="51" spans="1:12">
      <c r="A51" t="s">
        <v>290</v>
      </c>
      <c r="B51" t="s"/>
      <c r="C51" t="n">
        <v>32.76</v>
      </c>
      <c r="D51" t="n">
        <v>26.36</v>
      </c>
      <c r="E51" t="n">
        <v>7.56</v>
      </c>
      <c r="F51" t="n">
        <v>-6.72</v>
      </c>
      <c r="G51" t="n">
        <v>-7.34</v>
      </c>
      <c r="H51" t="n">
        <v>0.26</v>
      </c>
      <c r="I51" t="n">
        <v>0.88</v>
      </c>
      <c r="J51" t="n">
        <v>3.48</v>
      </c>
      <c r="K51" t="n">
        <v>11.14</v>
      </c>
      <c r="L51" t="n">
        <v>6.49</v>
      </c>
    </row>
    <row r="52" spans="1:12">
      <c r="A52" t="s">
        <v>291</v>
      </c>
      <c r="B52" t="s"/>
      <c r="C52" t="n">
        <v>13.46</v>
      </c>
      <c r="D52" t="n">
        <v>9.029999999999999</v>
      </c>
      <c r="E52" t="n">
        <v>5.55</v>
      </c>
      <c r="F52" t="n">
        <v>-4.14</v>
      </c>
      <c r="G52" t="n">
        <v>-4.75</v>
      </c>
      <c r="H52" t="n">
        <v>3.12</v>
      </c>
      <c r="I52" t="n">
        <v>6.49</v>
      </c>
      <c r="J52" t="n">
        <v>3.54</v>
      </c>
      <c r="K52" t="n">
        <v>8.58</v>
      </c>
      <c r="L52" t="n">
        <v>10.52</v>
      </c>
    </row>
    <row r="53" spans="1:12">
      <c r="A53" t="s">
        <v>292</v>
      </c>
      <c r="B53" t="s"/>
      <c r="C53" t="n">
        <v>8.17</v>
      </c>
      <c r="D53" t="n">
        <v>7.75</v>
      </c>
      <c r="E53" t="n">
        <v>4.54</v>
      </c>
      <c r="F53" t="n">
        <v>2.02</v>
      </c>
      <c r="G53" t="n">
        <v>2.6</v>
      </c>
      <c r="H53" t="n">
        <v>6.82</v>
      </c>
      <c r="I53" t="n">
        <v>11.93</v>
      </c>
      <c r="J53" t="n">
        <v>7.31</v>
      </c>
      <c r="K53" t="n">
        <v>8.91</v>
      </c>
      <c r="L53" t="n">
        <v>8.77</v>
      </c>
    </row>
    <row r="54" spans="1:12">
      <c r="A54" t="s">
        <v>294</v>
      </c>
    </row>
    <row r="55" spans="1:12">
      <c r="A55" t="s">
        <v>289</v>
      </c>
      <c r="B55" t="s"/>
      <c r="C55" t="n">
        <v>12.85</v>
      </c>
      <c r="D55" t="n">
        <v>136.8</v>
      </c>
      <c r="E55" t="n">
        <v>-21.85</v>
      </c>
      <c r="F55" t="n">
        <v>26.23</v>
      </c>
      <c r="G55" t="n">
        <v>37.77</v>
      </c>
      <c r="H55" t="n">
        <v>-44.76</v>
      </c>
      <c r="I55" t="n">
        <v>0.97</v>
      </c>
      <c r="J55" t="n">
        <v>28.77</v>
      </c>
      <c r="K55" t="n">
        <v>-26.66</v>
      </c>
      <c r="L55" t="n">
        <v>23.4</v>
      </c>
    </row>
    <row r="56" spans="1:12">
      <c r="A56" t="s">
        <v>290</v>
      </c>
      <c r="B56" t="s"/>
      <c r="C56" t="n">
        <v>27.82</v>
      </c>
      <c r="D56" t="n">
        <v>32.69</v>
      </c>
      <c r="E56" t="n">
        <v>10.77</v>
      </c>
      <c r="F56" t="n">
        <v>-1.33</v>
      </c>
      <c r="G56" t="n">
        <v>-8.41</v>
      </c>
      <c r="H56" t="n">
        <v>-10.45</v>
      </c>
      <c r="I56" t="n">
        <v>-1.57</v>
      </c>
      <c r="J56" t="n">
        <v>5.23</v>
      </c>
      <c r="K56" t="n">
        <v>5.23</v>
      </c>
      <c r="L56" t="n">
        <v>9.4</v>
      </c>
    </row>
    <row r="57" spans="1:12">
      <c r="A57" t="s">
        <v>291</v>
      </c>
      <c r="B57" t="s"/>
      <c r="C57" t="n">
        <v>29.43</v>
      </c>
      <c r="D57" t="n">
        <v>12.19</v>
      </c>
      <c r="E57" t="n">
        <v>-5.39</v>
      </c>
      <c r="F57" t="n">
        <v>4.55</v>
      </c>
      <c r="G57" t="n">
        <v>-6.21</v>
      </c>
      <c r="H57" t="n">
        <v>-8.26</v>
      </c>
      <c r="I57" t="n">
        <v>8.67</v>
      </c>
      <c r="J57" t="n">
        <v>4.34</v>
      </c>
      <c r="K57" t="n">
        <v>3.84</v>
      </c>
      <c r="L57" t="n">
        <v>12.94</v>
      </c>
    </row>
    <row r="58" spans="1:12">
      <c r="A58" t="s">
        <v>292</v>
      </c>
      <c r="B58" t="s"/>
      <c r="C58" t="n">
        <v>8.970000000000001</v>
      </c>
      <c r="D58" t="n">
        <v>10.42</v>
      </c>
      <c r="E58" t="n">
        <v>-0.65</v>
      </c>
      <c r="F58" t="n">
        <v>4.19</v>
      </c>
      <c r="G58" t="n">
        <v>2.92</v>
      </c>
      <c r="H58" t="n">
        <v>-0.05</v>
      </c>
      <c r="I58" t="n">
        <v>10.45</v>
      </c>
      <c r="J58" t="n">
        <v>8.140000000000001</v>
      </c>
      <c r="K58" t="n">
        <v>8.050000000000001</v>
      </c>
      <c r="L58" t="n">
        <v>12.16</v>
      </c>
    </row>
    <row r="59" spans="1:12">
      <c r="A59" t="s">
        <v>295</v>
      </c>
    </row>
    <row r="60" spans="1:12">
      <c r="A60" t="s">
        <v>289</v>
      </c>
      <c r="B60" t="n">
        <v>-14.62</v>
      </c>
      <c r="C60" t="n">
        <v>13.83</v>
      </c>
      <c r="D60" t="n">
        <v>137.56</v>
      </c>
      <c r="E60" t="n">
        <v>-21.4</v>
      </c>
      <c r="F60" t="n">
        <v>29.05</v>
      </c>
      <c r="G60" t="n">
        <v>41.89</v>
      </c>
      <c r="H60" t="n">
        <v>-43.73</v>
      </c>
      <c r="I60" t="n">
        <v>1.94</v>
      </c>
      <c r="J60" t="n">
        <v>29</v>
      </c>
      <c r="K60" t="n">
        <v>-25.65</v>
      </c>
      <c r="L60" t="n">
        <v>28.1</v>
      </c>
    </row>
    <row r="61" spans="1:12">
      <c r="A61" t="s">
        <v>290</v>
      </c>
      <c r="B61" t="s"/>
      <c r="C61" t="n">
        <v>28.57</v>
      </c>
      <c r="D61" t="n">
        <v>34.06</v>
      </c>
      <c r="E61" t="n">
        <v>12.9</v>
      </c>
      <c r="F61" t="n">
        <v>1</v>
      </c>
      <c r="G61" t="n">
        <v>-6.63</v>
      </c>
      <c r="H61" t="n">
        <v>-9.550000000000001</v>
      </c>
      <c r="I61" t="n">
        <v>-0.75</v>
      </c>
      <c r="J61" t="n">
        <v>7.1</v>
      </c>
      <c r="K61" t="n">
        <v>7.28</v>
      </c>
      <c r="L61" t="n">
        <v>12.89</v>
      </c>
    </row>
    <row r="62" spans="1:12">
      <c r="A62" t="s">
        <v>291</v>
      </c>
      <c r="B62" t="s"/>
      <c r="C62" t="n">
        <v>31.23</v>
      </c>
      <c r="D62" t="n">
        <v>13.98</v>
      </c>
      <c r="E62" t="n">
        <v>-3.76</v>
      </c>
      <c r="F62" t="n">
        <v>6.26</v>
      </c>
      <c r="G62" t="n">
        <v>-4.83</v>
      </c>
      <c r="H62" t="n">
        <v>-6.76</v>
      </c>
      <c r="I62" t="n">
        <v>10.18</v>
      </c>
      <c r="J62" t="n">
        <v>6.65</v>
      </c>
      <c r="K62" t="n">
        <v>7.09</v>
      </c>
      <c r="L62" t="n">
        <v>17.52</v>
      </c>
    </row>
    <row r="63" spans="1:12">
      <c r="A63" t="s">
        <v>292</v>
      </c>
      <c r="B63" t="s"/>
      <c r="C63" t="n">
        <v>10.62</v>
      </c>
      <c r="D63" t="n">
        <v>12.06</v>
      </c>
      <c r="E63" t="n">
        <v>1.31</v>
      </c>
      <c r="F63" t="n">
        <v>6.68</v>
      </c>
      <c r="G63" t="n">
        <v>5.76</v>
      </c>
      <c r="H63" t="n">
        <v>2.83</v>
      </c>
      <c r="I63" t="n">
        <v>13.37</v>
      </c>
      <c r="J63" t="n">
        <v>10.86</v>
      </c>
      <c r="K63" t="n">
        <v>10.99</v>
      </c>
      <c r="L63" t="n">
        <v>15.09</v>
      </c>
    </row>
    <row r="64" spans="1:12">
      <c r="A64" t="s">
        <v>296</v>
      </c>
    </row>
    <row r="65" spans="1:12">
      <c r="A65" t="s">
        <v>296</v>
      </c>
      <c r="B65" t="s">
        <v>86</v>
      </c>
    </row>
    <row r="66" spans="1:12">
      <c r="A66" t="s">
        <v>297</v>
      </c>
      <c r="B66" t="s">
        <v>86</v>
      </c>
      <c r="C66" t="s">
        <v>149</v>
      </c>
      <c r="D66" t="s">
        <v>150</v>
      </c>
      <c r="E66" t="s">
        <v>151</v>
      </c>
      <c r="F66" t="s">
        <v>152</v>
      </c>
      <c r="G66" t="s">
        <v>153</v>
      </c>
      <c r="H66" t="s">
        <v>247</v>
      </c>
      <c r="I66" t="s">
        <v>248</v>
      </c>
      <c r="J66" t="s">
        <v>249</v>
      </c>
      <c r="K66" t="s">
        <v>250</v>
      </c>
      <c r="L66" t="s">
        <v>251</v>
      </c>
    </row>
    <row r="67" spans="1:12">
      <c r="A67" t="s">
        <v>298</v>
      </c>
      <c r="B67" t="s"/>
      <c r="C67" t="n">
        <v>16.27</v>
      </c>
      <c r="D67" t="n">
        <v>18.92</v>
      </c>
      <c r="E67" t="n">
        <v>11.08</v>
      </c>
      <c r="F67" t="n">
        <v>18.55</v>
      </c>
      <c r="G67" t="n">
        <v>14.6</v>
      </c>
      <c r="H67" t="n">
        <v>-9.779999999999999</v>
      </c>
      <c r="I67" t="n">
        <v>11.79</v>
      </c>
      <c r="J67" t="n">
        <v>-8.83</v>
      </c>
      <c r="K67" t="n">
        <v>17.16</v>
      </c>
      <c r="L67" t="n">
        <v>12.13</v>
      </c>
    </row>
    <row r="68" spans="1:12">
      <c r="A68" t="s">
        <v>299</v>
      </c>
      <c r="B68" t="s"/>
      <c r="C68" t="n">
        <v>18.23</v>
      </c>
      <c r="D68" t="n">
        <v>18.63</v>
      </c>
      <c r="E68" t="n">
        <v>2.79</v>
      </c>
      <c r="F68" t="n">
        <v>25.6</v>
      </c>
      <c r="G68" t="n">
        <v>7.98</v>
      </c>
      <c r="H68" t="n">
        <v>-13.5</v>
      </c>
      <c r="I68" t="n">
        <v>8.83</v>
      </c>
      <c r="J68" t="n">
        <v>-16.18</v>
      </c>
      <c r="K68" t="n">
        <v>19</v>
      </c>
      <c r="L68" t="n">
        <v>11.51</v>
      </c>
    </row>
    <row r="69" spans="1:12">
      <c r="A69" t="s">
        <v>300</v>
      </c>
      <c r="B69" t="n">
        <v>10.8</v>
      </c>
      <c r="C69" t="n">
        <v>10.8</v>
      </c>
      <c r="D69" t="n">
        <v>11.07</v>
      </c>
      <c r="E69" t="n">
        <v>10.54</v>
      </c>
      <c r="F69" t="n">
        <v>9.039999999999999</v>
      </c>
      <c r="G69" t="n">
        <v>9.779999999999999</v>
      </c>
      <c r="H69" t="n">
        <v>6.35</v>
      </c>
      <c r="I69" t="n">
        <v>6.32</v>
      </c>
      <c r="J69" t="n">
        <v>5.47</v>
      </c>
      <c r="K69" t="n">
        <v>3.13</v>
      </c>
      <c r="L69" t="n">
        <v>3.37</v>
      </c>
    </row>
    <row r="70" spans="1:12">
      <c r="A70" t="s">
        <v>301</v>
      </c>
      <c r="B70" t="n">
        <v>31.63</v>
      </c>
      <c r="C70" t="n">
        <v>31.63</v>
      </c>
      <c r="D70" t="n">
        <v>30.4</v>
      </c>
      <c r="E70" t="n">
        <v>29.22</v>
      </c>
      <c r="F70" t="n">
        <v>34.88</v>
      </c>
      <c r="G70" t="n">
        <v>29.28</v>
      </c>
      <c r="H70" t="n">
        <v>24.72</v>
      </c>
      <c r="I70" t="n">
        <v>30.8</v>
      </c>
      <c r="J70" t="n">
        <v>31.57</v>
      </c>
      <c r="K70" t="n">
        <v>39.77</v>
      </c>
      <c r="L70" t="n">
        <v>35.23</v>
      </c>
    </row>
    <row r="71" spans="1:12">
      <c r="A71" t="s">
        <v>302</v>
      </c>
      <c r="B71" t="n">
        <v>1.02</v>
      </c>
      <c r="C71" t="n">
        <v>1.02</v>
      </c>
      <c r="D71" t="n">
        <v>0.98</v>
      </c>
      <c r="E71" t="n">
        <v>1.95</v>
      </c>
      <c r="F71" t="n">
        <v>1.48</v>
      </c>
      <c r="G71" t="n">
        <v>1.49</v>
      </c>
      <c r="H71" t="n">
        <v>1.9</v>
      </c>
      <c r="I71" t="n">
        <v>1.21</v>
      </c>
      <c r="J71" t="n">
        <v>1.12</v>
      </c>
      <c r="K71" t="n">
        <v>1.73</v>
      </c>
      <c r="L71" t="n">
        <v>1.06</v>
      </c>
    </row>
    <row r="72" spans="1:12">
      <c r="A72" t="s">
        <v>303</v>
      </c>
    </row>
    <row r="73" spans="1:12">
      <c r="A73" t="s">
        <v>303</v>
      </c>
      <c r="B73" t="s">
        <v>287</v>
      </c>
    </row>
    <row r="74" spans="1:12">
      <c r="A74" t="s">
        <v>304</v>
      </c>
      <c r="B74" t="s">
        <v>287</v>
      </c>
      <c r="C74" t="s">
        <v>149</v>
      </c>
      <c r="D74" t="s">
        <v>150</v>
      </c>
      <c r="E74" t="s">
        <v>151</v>
      </c>
      <c r="F74" t="s">
        <v>152</v>
      </c>
      <c r="G74" t="s">
        <v>153</v>
      </c>
      <c r="H74" t="s">
        <v>247</v>
      </c>
      <c r="I74" t="s">
        <v>248</v>
      </c>
      <c r="J74" t="s">
        <v>249</v>
      </c>
      <c r="K74" t="s">
        <v>250</v>
      </c>
      <c r="L74" t="s">
        <v>251</v>
      </c>
    </row>
    <row r="75" spans="1:12">
      <c r="A75" t="s">
        <v>305</v>
      </c>
      <c r="B75" t="n">
        <v>45.31</v>
      </c>
      <c r="C75" t="n">
        <v>45.31</v>
      </c>
      <c r="D75" t="n">
        <v>46.7</v>
      </c>
      <c r="E75" t="n">
        <v>51.68</v>
      </c>
      <c r="F75" t="n">
        <v>55.16</v>
      </c>
      <c r="G75" t="n">
        <v>58.46</v>
      </c>
      <c r="H75" t="n">
        <v>54.77</v>
      </c>
      <c r="I75" t="n">
        <v>49.72</v>
      </c>
      <c r="J75" t="n">
        <v>54.08</v>
      </c>
      <c r="K75" t="n">
        <v>51.98</v>
      </c>
      <c r="L75" t="n">
        <v>48.55</v>
      </c>
    </row>
    <row r="76" spans="1:12">
      <c r="A76" t="s">
        <v>306</v>
      </c>
      <c r="B76" t="n">
        <v>10.62</v>
      </c>
      <c r="C76" t="n">
        <v>10.62</v>
      </c>
      <c r="D76" t="n">
        <v>10.3</v>
      </c>
      <c r="E76" t="n">
        <v>10.23</v>
      </c>
      <c r="F76" t="n">
        <v>8.210000000000001</v>
      </c>
      <c r="G76" t="n">
        <v>9.44</v>
      </c>
      <c r="H76" t="n">
        <v>10.16</v>
      </c>
      <c r="I76" t="n">
        <v>11.34</v>
      </c>
      <c r="J76" t="n">
        <v>12.28</v>
      </c>
      <c r="K76" t="n">
        <v>13.01</v>
      </c>
      <c r="L76" t="n">
        <v>13.79</v>
      </c>
    </row>
    <row r="77" spans="1:12">
      <c r="A77" t="s">
        <v>218</v>
      </c>
      <c r="B77" t="n">
        <v>0.63</v>
      </c>
      <c r="C77" t="n">
        <v>0.63</v>
      </c>
      <c r="D77" t="n">
        <v>0.72</v>
      </c>
      <c r="E77" t="n">
        <v>1.03</v>
      </c>
      <c r="F77" t="n">
        <v>0.9</v>
      </c>
      <c r="G77" t="n">
        <v>1.16</v>
      </c>
      <c r="H77" t="n">
        <v>1.65</v>
      </c>
      <c r="I77" t="n">
        <v>1.54</v>
      </c>
      <c r="J77" t="n">
        <v>1.36</v>
      </c>
      <c r="K77" t="n">
        <v>0.9399999999999999</v>
      </c>
      <c r="L77" t="n">
        <v>1.26</v>
      </c>
    </row>
    <row r="78" spans="1:12">
      <c r="A78" t="s">
        <v>307</v>
      </c>
      <c r="B78" t="n">
        <v>3.81</v>
      </c>
      <c r="C78" t="n">
        <v>3.81</v>
      </c>
      <c r="D78" t="n">
        <v>3.54</v>
      </c>
      <c r="E78" t="n">
        <v>2.61</v>
      </c>
      <c r="F78" t="n">
        <v>2.03</v>
      </c>
      <c r="G78" t="n">
        <v>3.04</v>
      </c>
      <c r="H78" t="n">
        <v>4.19</v>
      </c>
      <c r="I78" t="n">
        <v>3.67</v>
      </c>
      <c r="J78" t="n">
        <v>3.52</v>
      </c>
      <c r="K78" t="n">
        <v>4.23</v>
      </c>
      <c r="L78" t="n">
        <v>5.32</v>
      </c>
    </row>
    <row r="79" spans="1:12">
      <c r="A79" t="s">
        <v>308</v>
      </c>
      <c r="B79" t="n">
        <v>60.37</v>
      </c>
      <c r="C79" t="n">
        <v>60.37</v>
      </c>
      <c r="D79" t="n">
        <v>61.26</v>
      </c>
      <c r="E79" t="n">
        <v>65.55</v>
      </c>
      <c r="F79" t="n">
        <v>66.3</v>
      </c>
      <c r="G79" t="n">
        <v>72.09999999999999</v>
      </c>
      <c r="H79" t="n">
        <v>70.77</v>
      </c>
      <c r="I79" t="n">
        <v>66.27</v>
      </c>
      <c r="J79" t="n">
        <v>71.23999999999999</v>
      </c>
      <c r="K79" t="n">
        <v>70.16</v>
      </c>
      <c r="L79" t="n">
        <v>68.92</v>
      </c>
    </row>
    <row r="80" spans="1:12">
      <c r="A80" t="s">
        <v>309</v>
      </c>
      <c r="B80" t="n">
        <v>17.56</v>
      </c>
      <c r="C80" t="n">
        <v>17.56</v>
      </c>
      <c r="D80" t="n">
        <v>15.3</v>
      </c>
      <c r="E80" t="n">
        <v>13.96</v>
      </c>
      <c r="F80" t="n">
        <v>9.84</v>
      </c>
      <c r="G80" t="n">
        <v>9.48</v>
      </c>
      <c r="H80" t="n">
        <v>8.359999999999999</v>
      </c>
      <c r="I80" t="n">
        <v>7.55</v>
      </c>
      <c r="J80" t="n">
        <v>7.01</v>
      </c>
      <c r="K80" t="n">
        <v>6.82</v>
      </c>
      <c r="L80" t="n">
        <v>7.51</v>
      </c>
    </row>
    <row r="81" spans="1:12">
      <c r="A81" t="s">
        <v>310</v>
      </c>
      <c r="B81" t="n">
        <v>16.72</v>
      </c>
      <c r="C81" t="n">
        <v>16.72</v>
      </c>
      <c r="D81" t="n">
        <v>17.37</v>
      </c>
      <c r="E81" t="n">
        <v>16.9</v>
      </c>
      <c r="F81" t="n">
        <v>18.76</v>
      </c>
      <c r="G81" t="n">
        <v>11.15</v>
      </c>
      <c r="H81" t="n">
        <v>12.36</v>
      </c>
      <c r="I81" t="n">
        <v>15.73</v>
      </c>
      <c r="J81" t="n">
        <v>12.45</v>
      </c>
      <c r="K81" t="n">
        <v>13.71</v>
      </c>
      <c r="L81" t="n">
        <v>12.26</v>
      </c>
    </row>
    <row r="82" spans="1:12">
      <c r="A82" t="s">
        <v>311</v>
      </c>
      <c r="B82" t="n">
        <v>5.34</v>
      </c>
      <c r="C82" t="n">
        <v>5.34</v>
      </c>
      <c r="D82" t="n">
        <v>6.06</v>
      </c>
      <c r="E82" t="n">
        <v>3.59</v>
      </c>
      <c r="F82" t="n">
        <v>5.09</v>
      </c>
      <c r="G82" t="n">
        <v>7.27</v>
      </c>
      <c r="H82" t="n">
        <v>8.52</v>
      </c>
      <c r="I82" t="n">
        <v>10.45</v>
      </c>
      <c r="J82" t="n">
        <v>9.289999999999999</v>
      </c>
      <c r="K82" t="n">
        <v>9.31</v>
      </c>
      <c r="L82" t="n">
        <v>11.31</v>
      </c>
    </row>
    <row r="83" spans="1:12">
      <c r="A83" t="s">
        <v>312</v>
      </c>
      <c r="B83" t="n">
        <v>100</v>
      </c>
      <c r="C83" t="n">
        <v>100</v>
      </c>
      <c r="D83" t="n">
        <v>100</v>
      </c>
      <c r="E83" t="n">
        <v>100</v>
      </c>
      <c r="F83" t="n">
        <v>100</v>
      </c>
      <c r="G83" t="n">
        <v>100</v>
      </c>
      <c r="H83" t="n">
        <v>100</v>
      </c>
      <c r="I83" t="n">
        <v>100</v>
      </c>
      <c r="J83" t="n">
        <v>100</v>
      </c>
      <c r="K83" t="n">
        <v>100</v>
      </c>
      <c r="L83" t="n">
        <v>100</v>
      </c>
    </row>
    <row r="84" spans="1:12">
      <c r="A84" t="s">
        <v>313</v>
      </c>
      <c r="B84" t="n">
        <v>4.16</v>
      </c>
      <c r="C84" t="n">
        <v>4.16</v>
      </c>
      <c r="D84" t="n">
        <v>3.27</v>
      </c>
      <c r="E84" t="n">
        <v>3.33</v>
      </c>
      <c r="F84" t="n">
        <v>3.07</v>
      </c>
      <c r="G84" t="n">
        <v>3.56</v>
      </c>
      <c r="H84" t="n">
        <v>3.74</v>
      </c>
      <c r="I84" t="n">
        <v>4.31</v>
      </c>
      <c r="J84" t="n">
        <v>3.39</v>
      </c>
      <c r="K84" t="n">
        <v>3.44</v>
      </c>
      <c r="L84" t="n">
        <v>3.86</v>
      </c>
    </row>
    <row r="85" spans="1:12">
      <c r="A85" t="s">
        <v>314</v>
      </c>
      <c r="B85" t="n">
        <v>1.24</v>
      </c>
      <c r="C85" t="n">
        <v>1.24</v>
      </c>
      <c r="D85" t="n">
        <v>1.92</v>
      </c>
      <c r="E85" t="n">
        <v>1.54</v>
      </c>
      <c r="F85" t="n">
        <v>4.2</v>
      </c>
      <c r="G85" t="n">
        <v>6.66</v>
      </c>
      <c r="H85" t="n">
        <v>4.25</v>
      </c>
      <c r="I85" t="n">
        <v>1.16</v>
      </c>
      <c r="J85" t="n">
        <v>2.11</v>
      </c>
      <c r="K85" t="n">
        <v>1.02</v>
      </c>
      <c r="L85" t="s"/>
    </row>
    <row r="86" spans="1:12">
      <c r="A86" t="s">
        <v>315</v>
      </c>
      <c r="B86" t="n">
        <v>0.71</v>
      </c>
      <c r="C86" t="n">
        <v>0.71</v>
      </c>
      <c r="D86" t="n">
        <v>1.98</v>
      </c>
      <c r="E86" t="n">
        <v>0.82</v>
      </c>
      <c r="F86" t="n">
        <v>0.3</v>
      </c>
      <c r="G86" t="n">
        <v>0.3</v>
      </c>
      <c r="H86" t="n">
        <v>0.34</v>
      </c>
      <c r="I86" t="n">
        <v>0.45</v>
      </c>
      <c r="J86" t="n">
        <v>0.42</v>
      </c>
      <c r="K86" t="n">
        <v>0.65</v>
      </c>
      <c r="L86" t="n">
        <v>0.53</v>
      </c>
    </row>
    <row r="87" spans="1:12">
      <c r="A87" t="s">
        <v>316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</row>
    <row r="88" spans="1:12">
      <c r="A88" t="s">
        <v>317</v>
      </c>
      <c r="B88" t="n">
        <v>17.89</v>
      </c>
      <c r="C88" t="n">
        <v>17.89</v>
      </c>
      <c r="D88" t="n">
        <v>17.05</v>
      </c>
      <c r="E88" t="n">
        <v>16.9</v>
      </c>
      <c r="F88" t="n">
        <v>19.2</v>
      </c>
      <c r="G88" t="n">
        <v>20.12</v>
      </c>
      <c r="H88" t="n">
        <v>19.96</v>
      </c>
      <c r="I88" t="n">
        <v>20.54</v>
      </c>
      <c r="J88" t="n">
        <v>20.36</v>
      </c>
      <c r="K88" t="n">
        <v>21.85</v>
      </c>
      <c r="L88" t="n">
        <v>22.08</v>
      </c>
    </row>
    <row r="89" spans="1:12">
      <c r="A89" t="s">
        <v>318</v>
      </c>
      <c r="B89" t="n">
        <v>24</v>
      </c>
      <c r="C89" t="n">
        <v>24</v>
      </c>
      <c r="D89" t="n">
        <v>24.23</v>
      </c>
      <c r="E89" t="n">
        <v>22.6</v>
      </c>
      <c r="F89" t="n">
        <v>26.77</v>
      </c>
      <c r="G89" t="n">
        <v>30.64</v>
      </c>
      <c r="H89" t="n">
        <v>28.29</v>
      </c>
      <c r="I89" t="n">
        <v>26.47</v>
      </c>
      <c r="J89" t="n">
        <v>26.27</v>
      </c>
      <c r="K89" t="n">
        <v>26.95</v>
      </c>
      <c r="L89" t="n">
        <v>26.47</v>
      </c>
    </row>
    <row r="90" spans="1:12">
      <c r="A90" t="s">
        <v>11</v>
      </c>
      <c r="B90" t="n">
        <v>19.77</v>
      </c>
      <c r="C90" t="n">
        <v>19.77</v>
      </c>
      <c r="D90" t="n">
        <v>23.26</v>
      </c>
      <c r="E90" t="n">
        <v>27.91</v>
      </c>
      <c r="F90" t="n">
        <v>31.55</v>
      </c>
      <c r="G90" t="n">
        <v>21.06</v>
      </c>
      <c r="H90" t="n">
        <v>15.78</v>
      </c>
      <c r="I90" t="n">
        <v>11.98</v>
      </c>
      <c r="J90" t="n">
        <v>8.85</v>
      </c>
      <c r="K90" t="n">
        <v>8.83</v>
      </c>
      <c r="L90" t="n">
        <v>10.97</v>
      </c>
    </row>
    <row r="91" spans="1:12">
      <c r="A91" t="s">
        <v>319</v>
      </c>
      <c r="B91" t="n">
        <v>16.97</v>
      </c>
      <c r="C91" t="n">
        <v>16.97</v>
      </c>
      <c r="D91" t="n">
        <v>16.8</v>
      </c>
      <c r="E91" t="n">
        <v>17.54</v>
      </c>
      <c r="F91" t="n">
        <v>11.65</v>
      </c>
      <c r="G91" t="n">
        <v>11.13</v>
      </c>
      <c r="H91" t="n">
        <v>10.48</v>
      </c>
      <c r="I91" t="n">
        <v>9.470000000000001</v>
      </c>
      <c r="J91" t="n">
        <v>9.460000000000001</v>
      </c>
      <c r="K91" t="n">
        <v>9.49</v>
      </c>
      <c r="L91" t="n">
        <v>10.05</v>
      </c>
    </row>
    <row r="92" spans="1:12">
      <c r="A92" t="s">
        <v>320</v>
      </c>
      <c r="B92" t="n">
        <v>60.74</v>
      </c>
      <c r="C92" t="n">
        <v>60.74</v>
      </c>
      <c r="D92" t="n">
        <v>64.29000000000001</v>
      </c>
      <c r="E92" t="n">
        <v>68.04000000000001</v>
      </c>
      <c r="F92" t="n">
        <v>69.97</v>
      </c>
      <c r="G92" t="n">
        <v>62.83</v>
      </c>
      <c r="H92" t="n">
        <v>54.56</v>
      </c>
      <c r="I92" t="n">
        <v>47.92</v>
      </c>
      <c r="J92" t="n">
        <v>44.57</v>
      </c>
      <c r="K92" t="n">
        <v>45.28</v>
      </c>
      <c r="L92" t="n">
        <v>47.49</v>
      </c>
    </row>
    <row r="93" spans="1:12">
      <c r="A93" t="s">
        <v>321</v>
      </c>
      <c r="B93" t="n">
        <v>39.26</v>
      </c>
      <c r="C93" t="n">
        <v>39.26</v>
      </c>
      <c r="D93" t="n">
        <v>35.71</v>
      </c>
      <c r="E93" t="n">
        <v>31.96</v>
      </c>
      <c r="F93" t="n">
        <v>30.03</v>
      </c>
      <c r="G93" t="n">
        <v>37.17</v>
      </c>
      <c r="H93" t="n">
        <v>45.44</v>
      </c>
      <c r="I93" t="n">
        <v>52.08</v>
      </c>
      <c r="J93" t="n">
        <v>55.43</v>
      </c>
      <c r="K93" t="n">
        <v>54.72</v>
      </c>
      <c r="L93" t="n">
        <v>52.51</v>
      </c>
    </row>
    <row r="94" spans="1:12">
      <c r="A94" t="s">
        <v>322</v>
      </c>
      <c r="B94" t="n">
        <v>100</v>
      </c>
      <c r="C94" t="n">
        <v>100</v>
      </c>
      <c r="D94" t="n">
        <v>100</v>
      </c>
      <c r="E94" t="n">
        <v>100</v>
      </c>
      <c r="F94" t="n">
        <v>100</v>
      </c>
      <c r="G94" t="n">
        <v>100</v>
      </c>
      <c r="H94" t="n">
        <v>100</v>
      </c>
      <c r="I94" t="n">
        <v>100</v>
      </c>
      <c r="J94" t="n">
        <v>100</v>
      </c>
      <c r="K94" t="n">
        <v>100</v>
      </c>
      <c r="L94" t="n">
        <v>100</v>
      </c>
    </row>
    <row r="95" spans="1:12">
      <c r="A95" t="s">
        <v>323</v>
      </c>
      <c r="B95" t="s">
        <v>287</v>
      </c>
    </row>
    <row r="96" spans="1:12">
      <c r="A96" t="s">
        <v>323</v>
      </c>
      <c r="B96" t="s">
        <v>287</v>
      </c>
      <c r="C96" t="s">
        <v>149</v>
      </c>
      <c r="D96" t="s">
        <v>150</v>
      </c>
      <c r="E96" t="s">
        <v>151</v>
      </c>
      <c r="F96" t="s">
        <v>152</v>
      </c>
      <c r="G96" t="s">
        <v>153</v>
      </c>
      <c r="H96" t="s">
        <v>247</v>
      </c>
      <c r="I96" t="s">
        <v>248</v>
      </c>
      <c r="J96" t="s">
        <v>249</v>
      </c>
      <c r="K96" t="s">
        <v>250</v>
      </c>
      <c r="L96" t="s">
        <v>251</v>
      </c>
    </row>
    <row r="97" spans="1:12">
      <c r="A97" t="s">
        <v>324</v>
      </c>
      <c r="B97" t="n">
        <v>2.52</v>
      </c>
      <c r="C97" t="n">
        <v>2.52</v>
      </c>
      <c r="D97" t="n">
        <v>2.53</v>
      </c>
      <c r="E97" t="n">
        <v>2.9</v>
      </c>
      <c r="F97" t="n">
        <v>2.48</v>
      </c>
      <c r="G97" t="n">
        <v>2.35</v>
      </c>
      <c r="H97" t="n">
        <v>2.5</v>
      </c>
      <c r="I97" t="n">
        <v>2.5</v>
      </c>
      <c r="J97" t="n">
        <v>2.71</v>
      </c>
      <c r="K97" t="n">
        <v>2.6</v>
      </c>
      <c r="L97" t="n">
        <v>2.6</v>
      </c>
    </row>
    <row r="98" spans="1:12">
      <c r="A98" t="s">
        <v>325</v>
      </c>
      <c r="B98" t="n">
        <v>2.33</v>
      </c>
      <c r="C98" t="n">
        <v>2.33</v>
      </c>
      <c r="D98" t="n">
        <v>2.35</v>
      </c>
      <c r="E98" t="n">
        <v>2.74</v>
      </c>
      <c r="F98" t="n">
        <v>2.37</v>
      </c>
      <c r="G98" t="n">
        <v>2.22</v>
      </c>
      <c r="H98" t="n">
        <v>2.3</v>
      </c>
      <c r="I98" t="n">
        <v>2.31</v>
      </c>
      <c r="J98" t="n">
        <v>2.53</v>
      </c>
      <c r="K98" t="n">
        <v>2.41</v>
      </c>
      <c r="L98" t="n">
        <v>2.35</v>
      </c>
    </row>
    <row r="99" spans="1:12">
      <c r="A99" t="s">
        <v>326</v>
      </c>
      <c r="B99" t="n">
        <v>2.55</v>
      </c>
      <c r="C99" t="n">
        <v>2.55</v>
      </c>
      <c r="D99" t="n">
        <v>2.8</v>
      </c>
      <c r="E99" t="n">
        <v>3.13</v>
      </c>
      <c r="F99" t="n">
        <v>3.33</v>
      </c>
      <c r="G99" t="n">
        <v>2.69</v>
      </c>
      <c r="H99" t="n">
        <v>2.2</v>
      </c>
      <c r="I99" t="n">
        <v>1.92</v>
      </c>
      <c r="J99" t="n">
        <v>1.8</v>
      </c>
      <c r="K99" t="n">
        <v>1.83</v>
      </c>
      <c r="L99" t="n">
        <v>1.9</v>
      </c>
    </row>
    <row r="100" spans="1:12">
      <c r="A100" t="s">
        <v>327</v>
      </c>
      <c r="B100" t="n">
        <v>0.57</v>
      </c>
      <c r="C100" t="n">
        <v>0.57</v>
      </c>
      <c r="D100" t="n">
        <v>0.71</v>
      </c>
      <c r="E100" t="n">
        <v>0.9399999999999999</v>
      </c>
      <c r="F100" t="n">
        <v>1.05</v>
      </c>
      <c r="G100" t="n">
        <v>0.57</v>
      </c>
      <c r="H100" t="n">
        <v>0.35</v>
      </c>
      <c r="I100" t="n">
        <v>0.23</v>
      </c>
      <c r="J100" t="n">
        <v>0.16</v>
      </c>
      <c r="K100" t="n">
        <v>0.16</v>
      </c>
      <c r="L100" t="n">
        <v>0.21</v>
      </c>
    </row>
    <row r="101" spans="1:12">
      <c r="A101" t="s">
        <v>328</v>
      </c>
    </row>
    <row r="102" spans="1:12">
      <c r="A102" t="s">
        <v>328</v>
      </c>
      <c r="B102" t="s">
        <v>86</v>
      </c>
    </row>
    <row r="103" spans="1:12">
      <c r="A103" t="s">
        <v>329</v>
      </c>
      <c r="B103" t="s">
        <v>86</v>
      </c>
      <c r="C103" t="s">
        <v>149</v>
      </c>
      <c r="D103" t="s">
        <v>150</v>
      </c>
      <c r="E103" t="s">
        <v>151</v>
      </c>
      <c r="F103" t="s">
        <v>152</v>
      </c>
      <c r="G103" t="s">
        <v>153</v>
      </c>
      <c r="H103" t="s">
        <v>247</v>
      </c>
      <c r="I103" t="s">
        <v>248</v>
      </c>
      <c r="J103" t="s">
        <v>249</v>
      </c>
      <c r="K103" t="s">
        <v>250</v>
      </c>
      <c r="L103" t="s">
        <v>251</v>
      </c>
    </row>
    <row r="104" spans="1:12">
      <c r="A104" t="s">
        <v>330</v>
      </c>
      <c r="B104" t="n">
        <v>78.52</v>
      </c>
      <c r="C104" t="n">
        <v>78.52</v>
      </c>
      <c r="D104" t="n">
        <v>81.22</v>
      </c>
      <c r="E104" t="n">
        <v>76.52</v>
      </c>
      <c r="F104" t="n">
        <v>77.23999999999999</v>
      </c>
      <c r="G104" t="n">
        <v>77.40000000000001</v>
      </c>
      <c r="H104" t="n">
        <v>73.04000000000001</v>
      </c>
      <c r="I104" t="n">
        <v>77.83</v>
      </c>
      <c r="J104" t="n">
        <v>77.98</v>
      </c>
      <c r="K104" t="n">
        <v>76.16</v>
      </c>
      <c r="L104" t="n">
        <v>73.06</v>
      </c>
    </row>
    <row r="105" spans="1:12">
      <c r="A105" t="s">
        <v>331</v>
      </c>
      <c r="B105" t="n">
        <v>15.68</v>
      </c>
      <c r="C105" t="n">
        <v>15.68</v>
      </c>
      <c r="D105" t="n">
        <v>20.1</v>
      </c>
      <c r="E105" t="n">
        <v>23.05</v>
      </c>
      <c r="F105" t="n">
        <v>23.61</v>
      </c>
      <c r="G105" t="n">
        <v>28.69</v>
      </c>
      <c r="H105" t="n">
        <v>30.72</v>
      </c>
      <c r="I105" t="n">
        <v>31.16</v>
      </c>
      <c r="J105" t="n">
        <v>27.71</v>
      </c>
      <c r="K105" t="n">
        <v>26.12</v>
      </c>
      <c r="L105" t="n">
        <v>24.74</v>
      </c>
    </row>
    <row r="106" spans="1:12">
      <c r="A106" t="s">
        <v>332</v>
      </c>
      <c r="B106" t="n">
        <v>86.79000000000001</v>
      </c>
      <c r="C106" t="n">
        <v>86.79000000000001</v>
      </c>
      <c r="D106" t="n">
        <v>76.55</v>
      </c>
      <c r="E106" t="n">
        <v>76.17</v>
      </c>
      <c r="F106" t="n">
        <v>76.11</v>
      </c>
      <c r="G106" t="n">
        <v>75.09999999999999</v>
      </c>
      <c r="H106" t="n">
        <v>77.45999999999999</v>
      </c>
      <c r="I106" t="n">
        <v>83.06999999999999</v>
      </c>
      <c r="J106" t="n">
        <v>81.14</v>
      </c>
      <c r="K106" t="n">
        <v>87.16</v>
      </c>
      <c r="L106" t="n">
        <v>96.33</v>
      </c>
    </row>
    <row r="107" spans="1:12">
      <c r="A107" t="s">
        <v>333</v>
      </c>
      <c r="B107" t="n">
        <v>7.41</v>
      </c>
      <c r="C107" t="n">
        <v>7.41</v>
      </c>
      <c r="D107" t="n">
        <v>24.76</v>
      </c>
      <c r="E107" t="n">
        <v>23.4</v>
      </c>
      <c r="F107" t="n">
        <v>24.74</v>
      </c>
      <c r="G107" t="n">
        <v>30.99</v>
      </c>
      <c r="H107" t="n">
        <v>26.3</v>
      </c>
      <c r="I107" t="n">
        <v>25.91</v>
      </c>
      <c r="J107" t="n">
        <v>24.56</v>
      </c>
      <c r="K107" t="n">
        <v>15.13</v>
      </c>
      <c r="L107" t="n">
        <v>1.48</v>
      </c>
    </row>
    <row r="108" spans="1:12">
      <c r="A108" t="s">
        <v>334</v>
      </c>
      <c r="B108" t="n">
        <v>4.65</v>
      </c>
      <c r="C108" t="n">
        <v>4.65</v>
      </c>
      <c r="D108" t="n">
        <v>4.49</v>
      </c>
      <c r="E108" t="n">
        <v>4.77</v>
      </c>
      <c r="F108" t="n">
        <v>4.73</v>
      </c>
      <c r="G108" t="n">
        <v>4.72</v>
      </c>
      <c r="H108" t="n">
        <v>5</v>
      </c>
      <c r="I108" t="n">
        <v>4.69</v>
      </c>
      <c r="J108" t="n">
        <v>4.68</v>
      </c>
      <c r="K108" t="n">
        <v>4.79</v>
      </c>
      <c r="L108" t="n">
        <v>5</v>
      </c>
    </row>
    <row r="109" spans="1:12">
      <c r="A109" t="s">
        <v>335</v>
      </c>
      <c r="B109" t="n">
        <v>23.28</v>
      </c>
      <c r="C109" t="n">
        <v>23.28</v>
      </c>
      <c r="D109" t="n">
        <v>18.16</v>
      </c>
      <c r="E109" t="n">
        <v>15.84</v>
      </c>
      <c r="F109" t="n">
        <v>15.46</v>
      </c>
      <c r="G109" t="n">
        <v>12.72</v>
      </c>
      <c r="H109" t="n">
        <v>11.88</v>
      </c>
      <c r="I109" t="n">
        <v>11.72</v>
      </c>
      <c r="J109" t="n">
        <v>13.17</v>
      </c>
      <c r="K109" t="n">
        <v>13.97</v>
      </c>
      <c r="L109" t="n">
        <v>14.75</v>
      </c>
    </row>
    <row r="110" spans="1:12">
      <c r="A110" t="s">
        <v>336</v>
      </c>
      <c r="B110" t="n">
        <v>2.96</v>
      </c>
      <c r="C110" t="n">
        <v>2.96</v>
      </c>
      <c r="D110" t="n">
        <v>3.14</v>
      </c>
      <c r="E110" t="n">
        <v>3.68</v>
      </c>
      <c r="F110" t="n">
        <v>4.27</v>
      </c>
      <c r="G110" t="n">
        <v>5.16</v>
      </c>
      <c r="H110" t="n">
        <v>6.75</v>
      </c>
      <c r="I110" t="n">
        <v>7.55</v>
      </c>
      <c r="J110" t="n">
        <v>8.529999999999999</v>
      </c>
      <c r="K110" t="n">
        <v>8.970000000000001</v>
      </c>
      <c r="L110" t="n">
        <v>8.859999999999999</v>
      </c>
    </row>
    <row r="111" spans="1:12">
      <c r="A111" t="s">
        <v>337</v>
      </c>
      <c r="B111" t="n">
        <v>0.49</v>
      </c>
      <c r="C111" t="n">
        <v>0.49</v>
      </c>
      <c r="D111" t="n">
        <v>0.46</v>
      </c>
      <c r="E111" t="n">
        <v>0.44</v>
      </c>
      <c r="F111" t="n">
        <v>0.41</v>
      </c>
      <c r="G111" t="n">
        <v>0.46</v>
      </c>
      <c r="H111" t="n">
        <v>0.54</v>
      </c>
      <c r="I111" t="n">
        <v>0.55</v>
      </c>
      <c r="J111" t="n">
        <v>0.59</v>
      </c>
      <c r="K111" t="n">
        <v>0.64</v>
      </c>
      <c r="L111" t="n">
        <v>0.71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 codeName="Sheet12">
    <tabColor rgb="FF00B0F0"/>
    <outlinePr summaryBelow="1" summaryRight="1"/>
    <pageSetUpPr/>
  </sheetPr>
  <dimension ref="A1:I1592"/>
  <sheetViews>
    <sheetView workbookViewId="0">
      <selection activeCell="I5" sqref="I5"/>
    </sheetView>
  </sheetViews>
  <sheetFormatPr baseColWidth="8" defaultRowHeight="14.4" outlineLevelCol="0"/>
  <cols>
    <col width="12.44140625" bestFit="1" customWidth="1" style="88" min="1" max="1"/>
    <col width="12.77734375" bestFit="1" customWidth="1" style="88" min="2" max="2"/>
    <col width="27.109375" bestFit="1" customWidth="1" style="88" min="8" max="8"/>
  </cols>
  <sheetData>
    <row r="1" spans="1:9">
      <c r="A1" s="64" t="s">
        <v>5</v>
      </c>
    </row>
    <row r="2" spans="1:9">
      <c r="A2" s="35" t="s">
        <v>338</v>
      </c>
      <c r="B2" s="35" t="s">
        <v>339</v>
      </c>
      <c r="C2" s="35" t="s">
        <v>340</v>
      </c>
      <c r="D2" s="30" t="s">
        <v>15</v>
      </c>
    </row>
    <row r="3" spans="1:9">
      <c r="A3" s="59" t="n"/>
      <c r="B3" s="59" t="n"/>
      <c r="C3" s="58" t="n"/>
      <c r="D3" s="99">
        <f>-PV(C3,(A3-YEAR(NOW())),,((A3-YEAR(NOW()))*(B3*C3)))</f>
        <v/>
      </c>
      <c r="H3" t="s">
        <v>7</v>
      </c>
      <c r="I3">
        <f>SUM(B3:B628)</f>
        <v/>
      </c>
    </row>
    <row r="4" spans="1:9">
      <c r="A4" s="59" t="n"/>
      <c r="B4" s="59" t="n"/>
      <c r="C4" s="58" t="n"/>
      <c r="D4" s="99">
        <f>-PV(C4,(A4-YEAR(NOW())),,((A4-YEAR(NOW()))*(B4*C4)))</f>
        <v/>
      </c>
      <c r="H4" t="s">
        <v>10</v>
      </c>
      <c r="I4">
        <f>SUMPRODUCT(C3:C2166,B3:B2166)/I3</f>
        <v/>
      </c>
    </row>
    <row r="5" spans="1:9">
      <c r="A5" s="59" t="n"/>
      <c r="B5" s="59" t="n"/>
      <c r="C5" s="58" t="n"/>
      <c r="D5" s="99">
        <f>-PV(C5,(A5-YEAR(NOW())),,((A5-YEAR(NOW()))*(B5*C5)))</f>
        <v/>
      </c>
      <c r="H5" t="s">
        <v>14</v>
      </c>
      <c r="I5">
        <f>I4*(1-DCF!P14)</f>
        <v/>
      </c>
    </row>
    <row r="6" spans="1:9">
      <c r="A6" s="59" t="n"/>
      <c r="B6" s="59" t="n"/>
      <c r="C6" s="58" t="n"/>
      <c r="D6" s="99">
        <f>-PV(C6,(A6-YEAR(NOW())),,((A6-YEAR(NOW()))*(B6*C6)))</f>
        <v/>
      </c>
    </row>
    <row r="7" spans="1:9">
      <c r="A7" s="59" t="n"/>
      <c r="B7" s="59" t="n"/>
      <c r="C7" s="58" t="n"/>
      <c r="D7" s="99">
        <f>-PV(C7,(A7-YEAR(NOW())),,((A7-YEAR(NOW()))*(B7*C7)))</f>
        <v/>
      </c>
    </row>
    <row r="8" spans="1:9">
      <c r="A8" s="59" t="n"/>
      <c r="B8" s="59" t="n"/>
      <c r="C8" s="58" t="n"/>
      <c r="D8" s="99">
        <f>-PV(C8,(A8-YEAR(NOW())),,((A8-YEAR(NOW()))*(B8*C8)))</f>
        <v/>
      </c>
    </row>
    <row r="9" spans="1:9">
      <c r="A9" s="59" t="n"/>
      <c r="B9" s="59" t="n"/>
      <c r="C9" s="58" t="n"/>
      <c r="D9" s="99">
        <f>-PV(C9,(A9-YEAR(NOW())),,((A9-YEAR(NOW()))*(B9*C9)))</f>
        <v/>
      </c>
    </row>
    <row r="10" spans="1:9">
      <c r="A10" s="59" t="n"/>
      <c r="B10" s="59" t="n"/>
      <c r="C10" s="58" t="n"/>
      <c r="D10" s="99">
        <f>-PV(C10,(A10-YEAR(NOW())),,((A10-YEAR(NOW()))*(B10*C10)))</f>
        <v/>
      </c>
    </row>
    <row r="11" spans="1:9">
      <c r="A11" s="59" t="n"/>
      <c r="B11" s="59" t="n"/>
      <c r="C11" s="58" t="n"/>
      <c r="D11" s="99">
        <f>-PV(C11,(A11-YEAR(NOW())),,((A11-YEAR(NOW()))*(B11*C11)))</f>
        <v/>
      </c>
    </row>
    <row r="12" spans="1:9">
      <c r="A12" s="59" t="n"/>
      <c r="B12" s="59" t="n"/>
      <c r="C12" s="58" t="n"/>
      <c r="D12" s="99">
        <f>-PV(C12,(A12-YEAR(NOW())),,((A12-YEAR(NOW()))*(B12*C12)))</f>
        <v/>
      </c>
    </row>
    <row r="13" spans="1:9">
      <c r="A13" s="59" t="n"/>
      <c r="B13" s="59" t="n"/>
      <c r="C13" s="58" t="n"/>
      <c r="D13" s="99">
        <f>-PV(C13,(A13-YEAR(NOW())),,((A13-YEAR(NOW()))*(B13*C13)))</f>
        <v/>
      </c>
    </row>
    <row r="14" spans="1:9">
      <c r="A14" s="59" t="n"/>
      <c r="B14" s="59" t="n"/>
      <c r="C14" s="58" t="n"/>
      <c r="D14" s="99">
        <f>-PV(C14,(A14-YEAR(NOW())),,((A14-YEAR(NOW()))*(B14*C14)))</f>
        <v/>
      </c>
    </row>
    <row r="15" spans="1:9">
      <c r="A15" s="59" t="n"/>
      <c r="B15" s="59" t="n"/>
      <c r="C15" s="58" t="n"/>
      <c r="D15" s="99">
        <f>-PV(C15,(A15-YEAR(NOW())),,((A15-YEAR(NOW()))*(B15*C15)))</f>
        <v/>
      </c>
    </row>
    <row r="16" spans="1:9">
      <c r="A16" s="59" t="n"/>
      <c r="B16" s="59" t="n"/>
      <c r="C16" s="58" t="n"/>
      <c r="D16" s="99">
        <f>-PV(C16,(A16-YEAR(NOW())),,((A16-YEAR(NOW()))*(B16*C16)))</f>
        <v/>
      </c>
    </row>
    <row r="17" spans="1:9">
      <c r="A17" s="59" t="n"/>
      <c r="B17" s="59" t="n"/>
      <c r="C17" s="58" t="n"/>
      <c r="D17" s="99">
        <f>-PV(C17,(A17-YEAR(NOW())),,((A17-YEAR(NOW()))*(B17*C17)))</f>
        <v/>
      </c>
    </row>
    <row r="18" spans="1:9">
      <c r="A18" s="59" t="n"/>
      <c r="B18" s="59" t="n"/>
      <c r="C18" s="58" t="n"/>
      <c r="D18" s="99">
        <f>-PV(C18,(A18-YEAR(NOW())),,((A18-YEAR(NOW()))*(B18*C18)))</f>
        <v/>
      </c>
    </row>
    <row r="19" spans="1:9">
      <c r="A19" s="59" t="n"/>
      <c r="B19" s="59" t="n"/>
      <c r="C19" s="58" t="n"/>
      <c r="D19" s="99">
        <f>-PV(C19,(A19-YEAR(NOW())),,((A19-YEAR(NOW()))*(B19*C19)))</f>
        <v/>
      </c>
    </row>
    <row r="20" spans="1:9">
      <c r="A20" s="59" t="n"/>
      <c r="B20" s="59" t="n"/>
      <c r="C20" s="58" t="n"/>
      <c r="D20" s="99">
        <f>-PV(C20,(A20-YEAR(NOW())),,((A20-YEAR(NOW()))*(B20*C20)))</f>
        <v/>
      </c>
    </row>
    <row r="21" spans="1:9">
      <c r="A21" s="59" t="n"/>
      <c r="B21" s="59" t="n"/>
      <c r="C21" s="58" t="n"/>
      <c r="D21" s="99">
        <f>-PV(C21,(A21-YEAR(NOW())),,((A21-YEAR(NOW()))*(B21*C21)))</f>
        <v/>
      </c>
    </row>
    <row r="22" spans="1:9">
      <c r="A22" s="59" t="n"/>
      <c r="B22" s="59" t="n"/>
      <c r="C22" s="58" t="n"/>
      <c r="D22" s="99">
        <f>-PV(C22,(A22-YEAR(NOW())),,((A22-YEAR(NOW()))*(B22*C22)))</f>
        <v/>
      </c>
    </row>
    <row r="23" spans="1:9">
      <c r="A23" s="59" t="n"/>
      <c r="B23" s="59" t="n"/>
      <c r="C23" s="58" t="n"/>
      <c r="D23" s="99">
        <f>-PV(C23,(A23-YEAR(NOW())),,((A23-YEAR(NOW()))*(B23*C23)))</f>
        <v/>
      </c>
    </row>
    <row r="24" spans="1:9">
      <c r="A24" s="59" t="n"/>
      <c r="B24" s="59" t="n"/>
      <c r="C24" s="58" t="n"/>
      <c r="D24" s="99">
        <f>-PV(C24,(A24-YEAR(NOW())),,((A24-YEAR(NOW()))*(B24*C24)))</f>
        <v/>
      </c>
    </row>
    <row r="25" spans="1:9">
      <c r="A25" s="59" t="n"/>
      <c r="B25" s="59" t="n"/>
      <c r="C25" s="58" t="n"/>
      <c r="D25" s="99">
        <f>-PV(C25,(A25-YEAR(NOW())),,((A25-YEAR(NOW()))*(B25*C25)))</f>
        <v/>
      </c>
    </row>
    <row r="26" spans="1:9">
      <c r="A26" s="59" t="n"/>
      <c r="B26" s="59" t="n"/>
      <c r="C26" s="58" t="n"/>
      <c r="D26" s="99">
        <f>-PV(C26,(A26-YEAR(NOW())),,((A26-YEAR(NOW()))*(B26*C26)))</f>
        <v/>
      </c>
    </row>
    <row r="27" spans="1:9">
      <c r="A27" s="59" t="n"/>
      <c r="B27" s="59" t="n"/>
      <c r="C27" s="58" t="n"/>
      <c r="D27" s="99">
        <f>-PV(C27,(A27-YEAR(NOW())),,((A27-YEAR(NOW()))*(B27*C27)))</f>
        <v/>
      </c>
    </row>
    <row r="28" spans="1:9">
      <c r="D28" s="99">
        <f>-PV(C28,(A28-YEAR(NOW())),,((A28-YEAR(NOW()))*(B28*C28)))</f>
        <v/>
      </c>
    </row>
    <row r="29" spans="1:9">
      <c r="D29" s="99">
        <f>-PV(C29,(A29-YEAR(NOW())),,((A29-YEAR(NOW()))*(B29*C29)))</f>
        <v/>
      </c>
    </row>
    <row r="30" spans="1:9">
      <c r="D30" s="99">
        <f>-PV(C30,(A30-YEAR(NOW())),,((A30-YEAR(NOW()))*(B30*C30)))</f>
        <v/>
      </c>
    </row>
    <row r="31" spans="1:9">
      <c r="D31" s="99">
        <f>-PV(C31,(A31-YEAR(NOW())),,((A31-YEAR(NOW()))*(B31*C31)))</f>
        <v/>
      </c>
    </row>
    <row r="32" spans="1:9">
      <c r="D32" s="99">
        <f>-PV(C32,(A32-YEAR(NOW())),,((A32-YEAR(NOW()))*(B32*C32)))</f>
        <v/>
      </c>
    </row>
    <row r="33" spans="1:9">
      <c r="D33" s="99">
        <f>-PV(C33,(A33-YEAR(NOW())),,((A33-YEAR(NOW()))*(B33*C33)))</f>
        <v/>
      </c>
    </row>
    <row r="34" spans="1:9">
      <c r="D34" s="99">
        <f>-PV(C34,(A34-YEAR(NOW())),,((A34-YEAR(NOW()))*(B34*C34)))</f>
        <v/>
      </c>
    </row>
    <row r="35" spans="1:9">
      <c r="D35" s="99">
        <f>-PV(C35,(A35-YEAR(NOW())),,((A35-YEAR(NOW()))*(B35*C35)))</f>
        <v/>
      </c>
    </row>
    <row r="36" spans="1:9">
      <c r="D36" s="99">
        <f>-PV(C36,(A36-YEAR(NOW())),,((A36-YEAR(NOW()))*(B36*C36)))</f>
        <v/>
      </c>
    </row>
    <row r="37" spans="1:9">
      <c r="D37" s="99">
        <f>-PV(C37,(A37-YEAR(NOW())),,((A37-YEAR(NOW()))*(B37*C37)))</f>
        <v/>
      </c>
    </row>
    <row r="38" spans="1:9">
      <c r="D38" s="99">
        <f>-PV(C38,(A38-YEAR(NOW())),,((A38-YEAR(NOW()))*(B38*C38)))</f>
        <v/>
      </c>
    </row>
    <row r="39" spans="1:9">
      <c r="D39" s="99">
        <f>-PV(C39,(A39-YEAR(NOW())),,((A39-YEAR(NOW()))*(B39*C39)))</f>
        <v/>
      </c>
    </row>
    <row r="40" spans="1:9">
      <c r="D40" s="99">
        <f>-PV(C40,(A40-YEAR(NOW())),,((A40-YEAR(NOW()))*(B40*C40)))</f>
        <v/>
      </c>
    </row>
    <row r="41" spans="1:9">
      <c r="D41" s="99">
        <f>-PV(C41,(A41-YEAR(NOW())),,((A41-YEAR(NOW()))*(B41*C41)))</f>
        <v/>
      </c>
    </row>
    <row r="42" spans="1:9">
      <c r="D42" s="99">
        <f>-PV(C42,(A42-YEAR(NOW())),,((A42-YEAR(NOW()))*(B42*C42)))</f>
        <v/>
      </c>
    </row>
    <row r="43" spans="1:9">
      <c r="D43" s="99">
        <f>-PV(C43,(A43-YEAR(NOW())),,((A43-YEAR(NOW()))*(B43*C43)))</f>
        <v/>
      </c>
    </row>
    <row r="44" spans="1:9">
      <c r="D44" s="99">
        <f>-PV(C44,(A44-YEAR(NOW())),,((A44-YEAR(NOW()))*(B44*C44)))</f>
        <v/>
      </c>
    </row>
    <row r="45" spans="1:9">
      <c r="D45" s="99">
        <f>-PV(C45,(A45-YEAR(NOW())),,((A45-YEAR(NOW()))*(B45*C45)))</f>
        <v/>
      </c>
    </row>
    <row r="46" spans="1:9">
      <c r="D46" s="99">
        <f>-PV(C46,(A46-YEAR(NOW())),,((A46-YEAR(NOW()))*(B46*C46)))</f>
        <v/>
      </c>
    </row>
    <row r="47" spans="1:9">
      <c r="D47" s="99">
        <f>-PV(C47,(A47-YEAR(NOW())),,((A47-YEAR(NOW()))*(B47*C47)))</f>
        <v/>
      </c>
    </row>
    <row r="48" spans="1:9">
      <c r="D48" s="99">
        <f>-PV(C48,(A48-YEAR(NOW())),,((A48-YEAR(NOW()))*(B48*C48)))</f>
        <v/>
      </c>
    </row>
    <row r="49" spans="1:9">
      <c r="D49" s="99">
        <f>-PV(C49,(A49-YEAR(NOW())),,((A49-YEAR(NOW()))*(B49*C49)))</f>
        <v/>
      </c>
    </row>
    <row r="50" spans="1:9">
      <c r="D50" s="99">
        <f>-PV(C50,(A50-YEAR(NOW())),,((A50-YEAR(NOW()))*(B50*C50)))</f>
        <v/>
      </c>
    </row>
    <row r="51" spans="1:9">
      <c r="D51" s="99">
        <f>-PV(C51,(A51-YEAR(NOW())),,((A51-YEAR(NOW()))*(B51*C51)))</f>
        <v/>
      </c>
    </row>
    <row r="52" spans="1:9">
      <c r="D52" s="99">
        <f>-PV(C52,(A52-YEAR(NOW())),,((A52-YEAR(NOW()))*(B52*C52)))</f>
        <v/>
      </c>
    </row>
    <row r="53" spans="1:9">
      <c r="D53" s="99">
        <f>-PV(C53,(A53-YEAR(NOW())),,((A53-YEAR(NOW()))*(B53*C53)))</f>
        <v/>
      </c>
    </row>
    <row r="54" spans="1:9">
      <c r="D54" s="99">
        <f>-PV(C54,(A54-YEAR(NOW())),,((A54-YEAR(NOW()))*(B54*C54)))</f>
        <v/>
      </c>
    </row>
    <row r="55" spans="1:9">
      <c r="D55" s="99">
        <f>-PV(C55,(A55-YEAR(NOW())),,((A55-YEAR(NOW()))*(B55*C55)))</f>
        <v/>
      </c>
    </row>
    <row r="56" spans="1:9">
      <c r="D56" s="99">
        <f>-PV(C56,(A56-YEAR(NOW())),,((A56-YEAR(NOW()))*(B56*C56)))</f>
        <v/>
      </c>
    </row>
    <row r="57" spans="1:9">
      <c r="D57" s="99">
        <f>-PV(C57,(A57-YEAR(NOW())),,((A57-YEAR(NOW()))*(B57*C57)))</f>
        <v/>
      </c>
    </row>
    <row r="58" spans="1:9">
      <c r="D58" s="99">
        <f>-PV(C58,(A58-YEAR(NOW())),,((A58-YEAR(NOW()))*(B58*C58)))</f>
        <v/>
      </c>
    </row>
    <row r="59" spans="1:9">
      <c r="D59" s="99">
        <f>-PV(C59,(A59-YEAR(NOW())),,((A59-YEAR(NOW()))*(B59*C59)))</f>
        <v/>
      </c>
    </row>
    <row r="60" spans="1:9">
      <c r="D60" s="99">
        <f>-PV(C60,(A60-YEAR(NOW())),,((A60-YEAR(NOW()))*(B60*C60)))</f>
        <v/>
      </c>
    </row>
    <row r="61" spans="1:9">
      <c r="D61" s="99">
        <f>-PV(C61,(A61-YEAR(NOW())),,((A61-YEAR(NOW()))*(B61*C61)))</f>
        <v/>
      </c>
    </row>
    <row r="62" spans="1:9">
      <c r="D62" s="99">
        <f>-PV(C62,(A62-YEAR(NOW())),,((A62-YEAR(NOW()))*(B62*C62)))</f>
        <v/>
      </c>
    </row>
    <row r="63" spans="1:9">
      <c r="D63" s="99">
        <f>-PV(C63,(A63-YEAR(NOW())),,((A63-YEAR(NOW()))*(B63*C63)))</f>
        <v/>
      </c>
    </row>
    <row r="64" spans="1:9">
      <c r="D64" s="99">
        <f>-PV(C64,(A64-YEAR(NOW())),,((A64-YEAR(NOW()))*(B64*C64)))</f>
        <v/>
      </c>
    </row>
    <row r="65" spans="1:9">
      <c r="D65" s="99">
        <f>-PV(C65,(A65-YEAR(NOW())),,((A65-YEAR(NOW()))*(B65*C65)))</f>
        <v/>
      </c>
    </row>
    <row r="66" spans="1:9">
      <c r="D66" s="99">
        <f>-PV(C66,(A66-YEAR(NOW())),,((A66-YEAR(NOW()))*(B66*C66)))</f>
        <v/>
      </c>
    </row>
    <row r="67" spans="1:9">
      <c r="D67" s="99">
        <f>-PV(C67,(A67-YEAR(NOW())),,((A67-YEAR(NOW()))*(B67*C67)))</f>
        <v/>
      </c>
    </row>
    <row r="68" spans="1:9">
      <c r="D68" s="99">
        <f>-PV(C68,(A68-YEAR(NOW())),,((A68-YEAR(NOW()))*(B68*C68)))</f>
        <v/>
      </c>
    </row>
    <row r="69" spans="1:9">
      <c r="D69" s="99">
        <f>-PV(C69,(A69-YEAR(NOW())),,((A69-YEAR(NOW()))*(B69*C69)))</f>
        <v/>
      </c>
    </row>
    <row r="70" spans="1:9">
      <c r="D70" s="99">
        <f>-PV(C70,(A70-YEAR(NOW())),,((A70-YEAR(NOW()))*(B70*C70)))</f>
        <v/>
      </c>
    </row>
    <row r="71" spans="1:9">
      <c r="D71" s="99">
        <f>-PV(C71,(A71-YEAR(NOW())),,((A71-YEAR(NOW()))*(B71*C71)))</f>
        <v/>
      </c>
    </row>
    <row r="72" spans="1:9">
      <c r="D72" s="99">
        <f>-PV(C72,(A72-YEAR(NOW())),,((A72-YEAR(NOW()))*(B72*C72)))</f>
        <v/>
      </c>
    </row>
    <row r="73" spans="1:9">
      <c r="D73" s="99">
        <f>-PV(C73,(A73-YEAR(NOW())),,((A73-YEAR(NOW()))*(B73*C73)))</f>
        <v/>
      </c>
    </row>
    <row r="74" spans="1:9">
      <c r="D74" s="99">
        <f>-PV(C74,(A74-YEAR(NOW())),,((A74-YEAR(NOW()))*(B74*C74)))</f>
        <v/>
      </c>
    </row>
    <row r="75" spans="1:9">
      <c r="D75" s="99">
        <f>-PV(C75,(A75-YEAR(NOW())),,((A75-YEAR(NOW()))*(B75*C75)))</f>
        <v/>
      </c>
    </row>
    <row r="76" spans="1:9">
      <c r="D76" s="99">
        <f>-PV(C76,(A76-YEAR(NOW())),,((A76-YEAR(NOW()))*(B76*C76)))</f>
        <v/>
      </c>
    </row>
    <row r="77" spans="1:9">
      <c r="D77" s="99">
        <f>-PV(C77,(A77-YEAR(NOW())),,((A77-YEAR(NOW()))*(B77*C77)))</f>
        <v/>
      </c>
    </row>
    <row r="78" spans="1:9">
      <c r="D78" s="99">
        <f>-PV(C78,(A78-YEAR(NOW())),,((A78-YEAR(NOW()))*(B78*C78)))</f>
        <v/>
      </c>
    </row>
    <row r="79" spans="1:9">
      <c r="D79" s="99">
        <f>-PV(C79,(A79-YEAR(NOW())),,((A79-YEAR(NOW()))*(B79*C79)))</f>
        <v/>
      </c>
    </row>
    <row r="80" spans="1:9">
      <c r="D80" s="99">
        <f>-PV(C80,(A80-YEAR(NOW())),,((A80-YEAR(NOW()))*(B80*C80)))</f>
        <v/>
      </c>
    </row>
    <row r="81" spans="1:9">
      <c r="D81" s="99">
        <f>-PV(C81,(A81-YEAR(NOW())),,((A81-YEAR(NOW()))*(B81*C81)))</f>
        <v/>
      </c>
    </row>
    <row r="82" spans="1:9">
      <c r="D82" s="99">
        <f>-PV(C82,(A82-YEAR(NOW())),,((A82-YEAR(NOW()))*(B82*C82)))</f>
        <v/>
      </c>
    </row>
    <row r="83" spans="1:9">
      <c r="D83" s="99">
        <f>-PV(C83,(A83-YEAR(NOW())),,((A83-YEAR(NOW()))*(B83*C83)))</f>
        <v/>
      </c>
    </row>
    <row r="84" spans="1:9">
      <c r="D84" s="99">
        <f>-PV(C84,(A84-YEAR(NOW())),,((A84-YEAR(NOW()))*(B84*C84)))</f>
        <v/>
      </c>
    </row>
    <row r="85" spans="1:9">
      <c r="D85" s="99">
        <f>-PV(C85,(A85-YEAR(NOW())),,((A85-YEAR(NOW()))*(B85*C85)))</f>
        <v/>
      </c>
    </row>
    <row r="86" spans="1:9">
      <c r="D86" s="99">
        <f>-PV(C86,(A86-YEAR(NOW())),,((A86-YEAR(NOW()))*(B86*C86)))</f>
        <v/>
      </c>
    </row>
    <row r="87" spans="1:9">
      <c r="D87" s="99">
        <f>-PV(C87,(A87-YEAR(NOW())),,((A87-YEAR(NOW()))*(B87*C87)))</f>
        <v/>
      </c>
    </row>
    <row r="88" spans="1:9">
      <c r="D88" s="99">
        <f>-PV(C88,(A88-YEAR(NOW())),,((A88-YEAR(NOW()))*(B88*C88)))</f>
        <v/>
      </c>
    </row>
    <row r="89" spans="1:9">
      <c r="D89" s="99">
        <f>-PV(C89,(A89-YEAR(NOW())),,((A89-YEAR(NOW()))*(B89*C89)))</f>
        <v/>
      </c>
    </row>
    <row r="90" spans="1:9">
      <c r="D90" s="99">
        <f>-PV(C90,(A90-YEAR(NOW())),,((A90-YEAR(NOW()))*(B90*C90)))</f>
        <v/>
      </c>
    </row>
    <row r="91" spans="1:9">
      <c r="D91" s="99">
        <f>-PV(C91,(A91-YEAR(NOW())),,((A91-YEAR(NOW()))*(B91*C91)))</f>
        <v/>
      </c>
    </row>
    <row r="92" spans="1:9">
      <c r="D92" s="99">
        <f>-PV(C92,(A92-YEAR(NOW())),,((A92-YEAR(NOW()))*(B92*C92)))</f>
        <v/>
      </c>
    </row>
    <row r="93" spans="1:9">
      <c r="D93" s="99">
        <f>-PV(C93,(A93-YEAR(NOW())),,((A93-YEAR(NOW()))*(B93*C93)))</f>
        <v/>
      </c>
    </row>
    <row r="94" spans="1:9">
      <c r="D94" s="99">
        <f>-PV(C94,(A94-YEAR(NOW())),,((A94-YEAR(NOW()))*(B94*C94)))</f>
        <v/>
      </c>
    </row>
    <row r="95" spans="1:9">
      <c r="D95" s="99">
        <f>-PV(C95,(A95-YEAR(NOW())),,((A95-YEAR(NOW()))*(B95*C95)))</f>
        <v/>
      </c>
    </row>
    <row r="96" spans="1:9">
      <c r="D96" s="99">
        <f>-PV(C96,(A96-YEAR(NOW())),,((A96-YEAR(NOW()))*(B96*C96)))</f>
        <v/>
      </c>
    </row>
    <row r="97" spans="1:9">
      <c r="D97" s="99">
        <f>-PV(C97,(A97-YEAR(NOW())),,((A97-YEAR(NOW()))*(B97*C97)))</f>
        <v/>
      </c>
    </row>
    <row r="98" spans="1:9">
      <c r="D98" s="99">
        <f>-PV(C98,(A98-YEAR(NOW())),,((A98-YEAR(NOW()))*(B98*C98)))</f>
        <v/>
      </c>
    </row>
    <row r="99" spans="1:9">
      <c r="D99" s="99">
        <f>-PV(C99,(A99-YEAR(NOW())),,((A99-YEAR(NOW()))*(B99*C99)))</f>
        <v/>
      </c>
    </row>
    <row r="100" spans="1:9">
      <c r="D100" s="99">
        <f>-PV(C100,(A100-YEAR(NOW())),,((A100-YEAR(NOW()))*(B100*C100)))</f>
        <v/>
      </c>
    </row>
    <row r="101" spans="1:9">
      <c r="D101" s="99">
        <f>-PV(C101,(A101-YEAR(NOW())),,((A101-YEAR(NOW()))*(B101*C101)))</f>
        <v/>
      </c>
    </row>
    <row r="102" spans="1:9">
      <c r="D102" s="99">
        <f>-PV(C102,(A102-YEAR(NOW())),,((A102-YEAR(NOW()))*(B102*C102)))</f>
        <v/>
      </c>
    </row>
    <row r="103" spans="1:9">
      <c r="D103" s="99">
        <f>-PV(C103,(A103-YEAR(NOW())),,((A103-YEAR(NOW()))*(B103*C103)))</f>
        <v/>
      </c>
    </row>
    <row r="104" spans="1:9">
      <c r="D104" s="99">
        <f>-PV(C104,(A104-YEAR(NOW())),,((A104-YEAR(NOW()))*(B104*C104)))</f>
        <v/>
      </c>
    </row>
    <row r="105" spans="1:9">
      <c r="D105" s="99">
        <f>-PV(C105,(A105-YEAR(NOW())),,((A105-YEAR(NOW()))*(B105*C105)))</f>
        <v/>
      </c>
    </row>
    <row r="106" spans="1:9">
      <c r="D106" s="99">
        <f>-PV(C106,(A106-YEAR(NOW())),,((A106-YEAR(NOW()))*(B106*C106)))</f>
        <v/>
      </c>
    </row>
    <row r="107" spans="1:9">
      <c r="D107" s="99">
        <f>-PV(C107,(A107-YEAR(NOW())),,((A107-YEAR(NOW()))*(B107*C107)))</f>
        <v/>
      </c>
    </row>
    <row r="108" spans="1:9">
      <c r="D108" s="99">
        <f>-PV(C108,(A108-YEAR(NOW())),,((A108-YEAR(NOW()))*(B108*C108)))</f>
        <v/>
      </c>
    </row>
    <row r="109" spans="1:9">
      <c r="D109" s="99">
        <f>-PV(C109,(A109-YEAR(NOW())),,((A109-YEAR(NOW()))*(B109*C109)))</f>
        <v/>
      </c>
    </row>
    <row r="110" spans="1:9">
      <c r="D110" s="99">
        <f>-PV(C110,(A110-YEAR(NOW())),,((A110-YEAR(NOW()))*(B110*C110)))</f>
        <v/>
      </c>
    </row>
    <row r="111" spans="1:9">
      <c r="D111" s="99">
        <f>-PV(C111,(A111-YEAR(NOW())),,((A111-YEAR(NOW()))*(B111*C111)))</f>
        <v/>
      </c>
    </row>
    <row r="112" spans="1:9">
      <c r="D112" s="99">
        <f>-PV(C112,(A112-YEAR(NOW())),,((A112-YEAR(NOW()))*(B112*C112)))</f>
        <v/>
      </c>
    </row>
    <row r="113" spans="1:9">
      <c r="D113" s="99">
        <f>-PV(C113,(A113-YEAR(NOW())),,((A113-YEAR(NOW()))*(B113*C113)))</f>
        <v/>
      </c>
    </row>
    <row r="114" spans="1:9">
      <c r="D114" s="99">
        <f>-PV(C114,(A114-YEAR(NOW())),,((A114-YEAR(NOW()))*(B114*C114)))</f>
        <v/>
      </c>
    </row>
    <row r="115" spans="1:9">
      <c r="D115" s="99">
        <f>-PV(C115,(A115-YEAR(NOW())),,((A115-YEAR(NOW()))*(B115*C115)))</f>
        <v/>
      </c>
    </row>
    <row r="116" spans="1:9">
      <c r="D116" s="99">
        <f>-PV(C116,(A116-YEAR(NOW())),,((A116-YEAR(NOW()))*(B116*C116)))</f>
        <v/>
      </c>
    </row>
    <row r="117" spans="1:9">
      <c r="D117" s="99">
        <f>-PV(C117,(A117-YEAR(NOW())),,((A117-YEAR(NOW()))*(B117*C117)))</f>
        <v/>
      </c>
    </row>
    <row r="118" spans="1:9">
      <c r="D118" s="99">
        <f>-PV(C118,(A118-YEAR(NOW())),,((A118-YEAR(NOW()))*(B118*C118)))</f>
        <v/>
      </c>
    </row>
    <row r="119" spans="1:9">
      <c r="D119" s="99">
        <f>-PV(C119,(A119-YEAR(NOW())),,((A119-YEAR(NOW()))*(B119*C119)))</f>
        <v/>
      </c>
    </row>
    <row r="120" spans="1:9">
      <c r="D120" s="99">
        <f>-PV(C120,(A120-YEAR(NOW())),,((A120-YEAR(NOW()))*(B120*C120)))</f>
        <v/>
      </c>
    </row>
    <row r="121" spans="1:9">
      <c r="D121" s="99">
        <f>-PV(C121,(A121-YEAR(NOW())),,((A121-YEAR(NOW()))*(B121*C121)))</f>
        <v/>
      </c>
    </row>
    <row r="122" spans="1:9">
      <c r="D122" s="99">
        <f>-PV(C122,(A122-YEAR(NOW())),,((A122-YEAR(NOW()))*(B122*C122)))</f>
        <v/>
      </c>
    </row>
    <row r="123" spans="1:9">
      <c r="D123" s="99">
        <f>-PV(C123,(A123-YEAR(NOW())),,((A123-YEAR(NOW()))*(B123*C123)))</f>
        <v/>
      </c>
    </row>
    <row r="124" spans="1:9">
      <c r="D124" s="99">
        <f>-PV(C124,(A124-YEAR(NOW())),,((A124-YEAR(NOW()))*(B124*C124)))</f>
        <v/>
      </c>
    </row>
    <row r="125" spans="1:9">
      <c r="D125" s="99">
        <f>-PV(C125,(A125-YEAR(NOW())),,((A125-YEAR(NOW()))*(B125*C125)))</f>
        <v/>
      </c>
    </row>
    <row r="126" spans="1:9">
      <c r="D126" s="99">
        <f>-PV(C126,(A126-YEAR(NOW())),,((A126-YEAR(NOW()))*(B126*C126)))</f>
        <v/>
      </c>
    </row>
    <row r="127" spans="1:9">
      <c r="D127" s="99">
        <f>-PV(C127,(A127-YEAR(NOW())),,((A127-YEAR(NOW()))*(B127*C127)))</f>
        <v/>
      </c>
    </row>
    <row r="128" spans="1:9">
      <c r="D128" s="99">
        <f>-PV(C128,(A128-YEAR(NOW())),,((A128-YEAR(NOW()))*(B128*C128)))</f>
        <v/>
      </c>
    </row>
    <row r="129" spans="1:9">
      <c r="D129" s="99">
        <f>-PV(C129,(A129-YEAR(NOW())),,((A129-YEAR(NOW()))*(B129*C129)))</f>
        <v/>
      </c>
    </row>
    <row r="130" spans="1:9">
      <c r="D130" s="99">
        <f>-PV(C130,(A130-YEAR(NOW())),,((A130-YEAR(NOW()))*(B130*C130)))</f>
        <v/>
      </c>
    </row>
    <row r="131" spans="1:9">
      <c r="D131" s="99">
        <f>-PV(C131,(A131-YEAR(NOW())),,((A131-YEAR(NOW()))*(B131*C131)))</f>
        <v/>
      </c>
    </row>
    <row r="132" spans="1:9">
      <c r="D132" s="99">
        <f>-PV(C132,(A132-YEAR(NOW())),,((A132-YEAR(NOW()))*(B132*C132)))</f>
        <v/>
      </c>
    </row>
    <row r="133" spans="1:9">
      <c r="D133" s="99">
        <f>-PV(C133,(A133-YEAR(NOW())),,((A133-YEAR(NOW()))*(B133*C133)))</f>
        <v/>
      </c>
    </row>
    <row r="134" spans="1:9">
      <c r="D134" s="99">
        <f>-PV(C134,(A134-YEAR(NOW())),,((A134-YEAR(NOW()))*(B134*C134)))</f>
        <v/>
      </c>
    </row>
    <row r="135" spans="1:9">
      <c r="D135" s="99">
        <f>-PV(C135,(A135-YEAR(NOW())),,((A135-YEAR(NOW()))*(B135*C135)))</f>
        <v/>
      </c>
    </row>
    <row r="136" spans="1:9">
      <c r="D136" s="99">
        <f>-PV(C136,(A136-YEAR(NOW())),,((A136-YEAR(NOW()))*(B136*C136)))</f>
        <v/>
      </c>
    </row>
    <row r="137" spans="1:9">
      <c r="D137" s="99">
        <f>-PV(C137,(A137-YEAR(NOW())),,((A137-YEAR(NOW()))*(B137*C137)))</f>
        <v/>
      </c>
    </row>
    <row r="138" spans="1:9">
      <c r="D138" s="99">
        <f>-PV(C138,(A138-YEAR(NOW())),,((A138-YEAR(NOW()))*(B138*C138)))</f>
        <v/>
      </c>
    </row>
    <row r="139" spans="1:9">
      <c r="D139" s="99">
        <f>-PV(C139,(A139-YEAR(NOW())),,((A139-YEAR(NOW()))*(B139*C139)))</f>
        <v/>
      </c>
    </row>
    <row r="140" spans="1:9">
      <c r="D140" s="99">
        <f>-PV(C140,(A140-YEAR(NOW())),,((A140-YEAR(NOW()))*(B140*C140)))</f>
        <v/>
      </c>
    </row>
    <row r="141" spans="1:9">
      <c r="D141" s="99">
        <f>-PV(C141,(A141-YEAR(NOW())),,((A141-YEAR(NOW()))*(B141*C141)))</f>
        <v/>
      </c>
    </row>
    <row r="142" spans="1:9">
      <c r="D142" s="99">
        <f>-PV(C142,(A142-YEAR(NOW())),,((A142-YEAR(NOW()))*(B142*C142)))</f>
        <v/>
      </c>
    </row>
    <row r="143" spans="1:9">
      <c r="D143" s="99">
        <f>-PV(C143,(A143-YEAR(NOW())),,((A143-YEAR(NOW()))*(B143*C143)))</f>
        <v/>
      </c>
    </row>
    <row r="144" spans="1:9">
      <c r="D144" s="99">
        <f>-PV(C144,(A144-YEAR(NOW())),,((A144-YEAR(NOW()))*(B144*C144)))</f>
        <v/>
      </c>
    </row>
    <row r="145" spans="1:9">
      <c r="D145" s="99">
        <f>-PV(C145,(A145-YEAR(NOW())),,((A145-YEAR(NOW()))*(B145*C145)))</f>
        <v/>
      </c>
    </row>
    <row r="146" spans="1:9">
      <c r="D146" s="99">
        <f>-PV(C146,(A146-YEAR(NOW())),,((A146-YEAR(NOW()))*(B146*C146)))</f>
        <v/>
      </c>
    </row>
    <row r="147" spans="1:9">
      <c r="D147" s="99">
        <f>-PV(C147,(A147-YEAR(NOW())),,((A147-YEAR(NOW()))*(B147*C147)))</f>
        <v/>
      </c>
    </row>
    <row r="148" spans="1:9">
      <c r="D148" s="99">
        <f>-PV(C148,(A148-YEAR(NOW())),,((A148-YEAR(NOW()))*(B148*C148)))</f>
        <v/>
      </c>
    </row>
    <row r="149" spans="1:9">
      <c r="D149" s="99">
        <f>-PV(C149,(A149-YEAR(NOW())),,((A149-YEAR(NOW()))*(B149*C149)))</f>
        <v/>
      </c>
    </row>
    <row r="150" spans="1:9">
      <c r="D150" s="99">
        <f>-PV(C150,(A150-YEAR(NOW())),,((A150-YEAR(NOW()))*(B150*C150)))</f>
        <v/>
      </c>
    </row>
    <row r="151" spans="1:9">
      <c r="D151" s="99">
        <f>-PV(C151,(A151-YEAR(NOW())),,((A151-YEAR(NOW()))*(B151*C151)))</f>
        <v/>
      </c>
    </row>
    <row r="152" spans="1:9">
      <c r="D152" s="99">
        <f>-PV(C152,(A152-YEAR(NOW())),,((A152-YEAR(NOW()))*(B152*C152)))</f>
        <v/>
      </c>
    </row>
    <row r="153" spans="1:9">
      <c r="D153" s="99">
        <f>-PV(C153,(A153-YEAR(NOW())),,((A153-YEAR(NOW()))*(B153*C153)))</f>
        <v/>
      </c>
    </row>
    <row r="154" spans="1:9">
      <c r="D154" s="99">
        <f>-PV(C154,(A154-YEAR(NOW())),,((A154-YEAR(NOW()))*(B154*C154)))</f>
        <v/>
      </c>
    </row>
    <row r="155" spans="1:9">
      <c r="D155" s="99">
        <f>-PV(C155,(A155-YEAR(NOW())),,((A155-YEAR(NOW()))*(B155*C155)))</f>
        <v/>
      </c>
    </row>
    <row r="156" spans="1:9">
      <c r="D156" s="99">
        <f>-PV(C156,(A156-YEAR(NOW())),,((A156-YEAR(NOW()))*(B156*C156)))</f>
        <v/>
      </c>
    </row>
    <row r="157" spans="1:9">
      <c r="D157" s="99">
        <f>-PV(C157,(A157-YEAR(NOW())),,((A157-YEAR(NOW()))*(B157*C157)))</f>
        <v/>
      </c>
    </row>
    <row r="158" spans="1:9">
      <c r="D158" s="99">
        <f>-PV(C158,(A158-YEAR(NOW())),,((A158-YEAR(NOW()))*(B158*C158)))</f>
        <v/>
      </c>
    </row>
    <row r="159" spans="1:9">
      <c r="D159" s="99">
        <f>-PV(C159,(A159-YEAR(NOW())),,((A159-YEAR(NOW()))*(B159*C159)))</f>
        <v/>
      </c>
    </row>
    <row r="160" spans="1:9">
      <c r="D160" s="99">
        <f>-PV(C160,(A160-YEAR(NOW())),,((A160-YEAR(NOW()))*(B160*C160)))</f>
        <v/>
      </c>
    </row>
    <row r="161" spans="1:9">
      <c r="D161" s="99">
        <f>-PV(C161,(A161-YEAR(NOW())),,((A161-YEAR(NOW()))*(B161*C161)))</f>
        <v/>
      </c>
    </row>
    <row r="162" spans="1:9">
      <c r="D162" s="99">
        <f>-PV(C162,(A162-YEAR(NOW())),,((A162-YEAR(NOW()))*(B162*C162)))</f>
        <v/>
      </c>
    </row>
    <row r="163" spans="1:9">
      <c r="D163" s="99">
        <f>-PV(C163,(A163-YEAR(NOW())),,((A163-YEAR(NOW()))*(B163*C163)))</f>
        <v/>
      </c>
    </row>
    <row r="164" spans="1:9">
      <c r="D164" s="99">
        <f>-PV(C164,(A164-YEAR(NOW())),,((A164-YEAR(NOW()))*(B164*C164)))</f>
        <v/>
      </c>
    </row>
    <row r="165" spans="1:9">
      <c r="D165" s="99">
        <f>-PV(C165,(A165-YEAR(NOW())),,((A165-YEAR(NOW()))*(B165*C165)))</f>
        <v/>
      </c>
    </row>
    <row r="166" spans="1:9">
      <c r="D166" s="99">
        <f>-PV(C166,(A166-YEAR(NOW())),,((A166-YEAR(NOW()))*(B166*C166)))</f>
        <v/>
      </c>
    </row>
    <row r="167" spans="1:9">
      <c r="D167" s="99">
        <f>-PV(C167,(A167-YEAR(NOW())),,((A167-YEAR(NOW()))*(B167*C167)))</f>
        <v/>
      </c>
    </row>
    <row r="168" spans="1:9">
      <c r="D168" s="99">
        <f>-PV(C168,(A168-YEAR(NOW())),,((A168-YEAR(NOW()))*(B168*C168)))</f>
        <v/>
      </c>
    </row>
    <row r="169" spans="1:9">
      <c r="D169" s="99">
        <f>-PV(C169,(A169-YEAR(NOW())),,((A169-YEAR(NOW()))*(B169*C169)))</f>
        <v/>
      </c>
    </row>
    <row r="170" spans="1:9">
      <c r="D170" s="99">
        <f>-PV(C170,(A170-YEAR(NOW())),,((A170-YEAR(NOW()))*(B170*C170)))</f>
        <v/>
      </c>
    </row>
    <row r="171" spans="1:9">
      <c r="D171" s="99">
        <f>-PV(C171,(A171-YEAR(NOW())),,((A171-YEAR(NOW()))*(B171*C171)))</f>
        <v/>
      </c>
    </row>
    <row r="172" spans="1:9">
      <c r="D172" s="99">
        <f>-PV(C172,(A172-YEAR(NOW())),,((A172-YEAR(NOW()))*(B172*C172)))</f>
        <v/>
      </c>
    </row>
    <row r="173" spans="1:9">
      <c r="D173" s="99">
        <f>-PV(C173,(A173-YEAR(NOW())),,((A173-YEAR(NOW()))*(B173*C173)))</f>
        <v/>
      </c>
    </row>
    <row r="174" spans="1:9">
      <c r="D174" s="99">
        <f>-PV(C174,(A174-YEAR(NOW())),,((A174-YEAR(NOW()))*(B174*C174)))</f>
        <v/>
      </c>
    </row>
    <row r="175" spans="1:9">
      <c r="D175" s="99">
        <f>-PV(C175,(A175-YEAR(NOW())),,((A175-YEAR(NOW()))*(B175*C175)))</f>
        <v/>
      </c>
    </row>
    <row r="176" spans="1:9">
      <c r="D176" s="99">
        <f>-PV(C176,(A176-YEAR(NOW())),,((A176-YEAR(NOW()))*(B176*C176)))</f>
        <v/>
      </c>
    </row>
    <row r="177" spans="1:9">
      <c r="D177" s="99">
        <f>-PV(C177,(A177-YEAR(NOW())),,((A177-YEAR(NOW()))*(B177*C177)))</f>
        <v/>
      </c>
    </row>
    <row r="178" spans="1:9">
      <c r="D178" s="99">
        <f>-PV(C178,(A178-YEAR(NOW())),,((A178-YEAR(NOW()))*(B178*C178)))</f>
        <v/>
      </c>
    </row>
    <row r="179" spans="1:9">
      <c r="D179" s="99">
        <f>-PV(C179,(A179-YEAR(NOW())),,((A179-YEAR(NOW()))*(B179*C179)))</f>
        <v/>
      </c>
    </row>
    <row r="180" spans="1:9">
      <c r="D180" s="99">
        <f>-PV(C180,(A180-YEAR(NOW())),,((A180-YEAR(NOW()))*(B180*C180)))</f>
        <v/>
      </c>
    </row>
    <row r="181" spans="1:9">
      <c r="D181" s="99">
        <f>-PV(C181,(A181-YEAR(NOW())),,((A181-YEAR(NOW()))*(B181*C181)))</f>
        <v/>
      </c>
    </row>
    <row r="182" spans="1:9">
      <c r="D182" s="99">
        <f>-PV(C182,(A182-YEAR(NOW())),,((A182-YEAR(NOW()))*(B182*C182)))</f>
        <v/>
      </c>
    </row>
    <row r="183" spans="1:9">
      <c r="D183" s="99">
        <f>-PV(C183,(A183-YEAR(NOW())),,((A183-YEAR(NOW()))*(B183*C183)))</f>
        <v/>
      </c>
    </row>
    <row r="184" spans="1:9">
      <c r="D184" s="99">
        <f>-PV(C184,(A184-YEAR(NOW())),,((A184-YEAR(NOW()))*(B184*C184)))</f>
        <v/>
      </c>
    </row>
    <row r="185" spans="1:9">
      <c r="D185" s="99">
        <f>-PV(C185,(A185-YEAR(NOW())),,((A185-YEAR(NOW()))*(B185*C185)))</f>
        <v/>
      </c>
    </row>
    <row r="186" spans="1:9">
      <c r="D186" s="99">
        <f>-PV(C186,(A186-YEAR(NOW())),,((A186-YEAR(NOW()))*(B186*C186)))</f>
        <v/>
      </c>
    </row>
    <row r="187" spans="1:9">
      <c r="D187" s="99">
        <f>-PV(C187,(A187-YEAR(NOW())),,((A187-YEAR(NOW()))*(B187*C187)))</f>
        <v/>
      </c>
    </row>
    <row r="188" spans="1:9">
      <c r="D188" s="99">
        <f>-PV(C188,(A188-YEAR(NOW())),,((A188-YEAR(NOW()))*(B188*C188)))</f>
        <v/>
      </c>
    </row>
    <row r="189" spans="1:9">
      <c r="D189" s="99">
        <f>-PV(C189,(A189-YEAR(NOW())),,((A189-YEAR(NOW()))*(B189*C189)))</f>
        <v/>
      </c>
    </row>
    <row r="190" spans="1:9">
      <c r="D190" s="99">
        <f>-PV(C190,(A190-YEAR(NOW())),,((A190-YEAR(NOW()))*(B190*C190)))</f>
        <v/>
      </c>
    </row>
    <row r="191" spans="1:9">
      <c r="D191" s="99">
        <f>-PV(C191,(A191-YEAR(NOW())),,((A191-YEAR(NOW()))*(B191*C191)))</f>
        <v/>
      </c>
    </row>
    <row r="192" spans="1:9">
      <c r="D192" s="99">
        <f>-PV(C192,(A192-YEAR(NOW())),,((A192-YEAR(NOW()))*(B192*C192)))</f>
        <v/>
      </c>
    </row>
    <row r="193" spans="1:9">
      <c r="D193" s="99">
        <f>-PV(C193,(A193-YEAR(NOW())),,((A193-YEAR(NOW()))*(B193*C193)))</f>
        <v/>
      </c>
    </row>
    <row r="194" spans="1:9">
      <c r="D194" s="99">
        <f>-PV(C194,(A194-YEAR(NOW())),,((A194-YEAR(NOW()))*(B194*C194)))</f>
        <v/>
      </c>
    </row>
    <row r="195" spans="1:9">
      <c r="D195" s="99">
        <f>-PV(C195,(A195-YEAR(NOW())),,((A195-YEAR(NOW()))*(B195*C195)))</f>
        <v/>
      </c>
    </row>
    <row r="196" spans="1:9">
      <c r="D196" s="99">
        <f>-PV(C196,(A196-YEAR(NOW())),,((A196-YEAR(NOW()))*(B196*C196)))</f>
        <v/>
      </c>
    </row>
    <row r="197" spans="1:9">
      <c r="D197" s="99">
        <f>-PV(C197,(A197-YEAR(NOW())),,((A197-YEAR(NOW()))*(B197*C197)))</f>
        <v/>
      </c>
    </row>
    <row r="198" spans="1:9">
      <c r="D198" s="99">
        <f>-PV(C198,(A198-YEAR(NOW())),,((A198-YEAR(NOW()))*(B198*C198)))</f>
        <v/>
      </c>
    </row>
    <row r="199" spans="1:9">
      <c r="D199" s="99">
        <f>-PV(C199,(A199-YEAR(NOW())),,((A199-YEAR(NOW()))*(B199*C199)))</f>
        <v/>
      </c>
    </row>
    <row r="200" spans="1:9">
      <c r="D200" s="99">
        <f>-PV(C200,(A200-YEAR(NOW())),,((A200-YEAR(NOW()))*(B200*C200)))</f>
        <v/>
      </c>
    </row>
    <row r="201" spans="1:9">
      <c r="D201" s="99">
        <f>-PV(C201,(A201-YEAR(NOW())),,((A201-YEAR(NOW()))*(B201*C201)))</f>
        <v/>
      </c>
    </row>
    <row r="202" spans="1:9">
      <c r="D202" s="99">
        <f>-PV(C202,(A202-YEAR(NOW())),,((A202-YEAR(NOW()))*(B202*C202)))</f>
        <v/>
      </c>
    </row>
    <row r="203" spans="1:9">
      <c r="D203" s="99">
        <f>-PV(C203,(A203-YEAR(NOW())),,((A203-YEAR(NOW()))*(B203*C203)))</f>
        <v/>
      </c>
    </row>
    <row r="204" spans="1:9">
      <c r="D204" s="99">
        <f>-PV(C204,(A204-YEAR(NOW())),,((A204-YEAR(NOW()))*(B204*C204)))</f>
        <v/>
      </c>
    </row>
    <row r="205" spans="1:9">
      <c r="D205" s="99">
        <f>-PV(C205,(A205-YEAR(NOW())),,((A205-YEAR(NOW()))*(B205*C205)))</f>
        <v/>
      </c>
    </row>
    <row r="206" spans="1:9">
      <c r="D206" s="99">
        <f>-PV(C206,(A206-YEAR(NOW())),,((A206-YEAR(NOW()))*(B206*C206)))</f>
        <v/>
      </c>
    </row>
    <row r="207" spans="1:9">
      <c r="D207" s="99">
        <f>-PV(C207,(A207-YEAR(NOW())),,((A207-YEAR(NOW()))*(B207*C207)))</f>
        <v/>
      </c>
    </row>
    <row r="208" spans="1:9">
      <c r="D208" s="99">
        <f>-PV(C208,(A208-YEAR(NOW())),,((A208-YEAR(NOW()))*(B208*C208)))</f>
        <v/>
      </c>
    </row>
    <row r="209" spans="1:9">
      <c r="D209" s="99">
        <f>-PV(C209,(A209-YEAR(NOW())),,((A209-YEAR(NOW()))*(B209*C209)))</f>
        <v/>
      </c>
    </row>
    <row r="210" spans="1:9">
      <c r="D210" s="99">
        <f>-PV(C210,(A210-YEAR(NOW())),,((A210-YEAR(NOW()))*(B210*C210)))</f>
        <v/>
      </c>
    </row>
    <row r="211" spans="1:9">
      <c r="D211" s="99">
        <f>-PV(C211,(A211-YEAR(NOW())),,((A211-YEAR(NOW()))*(B211*C211)))</f>
        <v/>
      </c>
    </row>
    <row r="212" spans="1:9">
      <c r="D212" s="99">
        <f>-PV(C212,(A212-YEAR(NOW())),,((A212-YEAR(NOW()))*(B212*C212)))</f>
        <v/>
      </c>
    </row>
    <row r="213" spans="1:9">
      <c r="D213" s="99">
        <f>-PV(C213,(A213-YEAR(NOW())),,((A213-YEAR(NOW()))*(B213*C213)))</f>
        <v/>
      </c>
    </row>
    <row r="214" spans="1:9">
      <c r="D214" s="99">
        <f>-PV(C214,(A214-YEAR(NOW())),,((A214-YEAR(NOW()))*(B214*C214)))</f>
        <v/>
      </c>
    </row>
    <row r="215" spans="1:9">
      <c r="D215" s="99">
        <f>-PV(C215,(A215-YEAR(NOW())),,((A215-YEAR(NOW()))*(B215*C215)))</f>
        <v/>
      </c>
    </row>
    <row r="216" spans="1:9">
      <c r="D216" s="99">
        <f>-PV(C216,(A216-YEAR(NOW())),,((A216-YEAR(NOW()))*(B216*C216)))</f>
        <v/>
      </c>
    </row>
    <row r="217" spans="1:9">
      <c r="D217" s="99">
        <f>-PV(C217,(A217-YEAR(NOW())),,((A217-YEAR(NOW()))*(B217*C217)))</f>
        <v/>
      </c>
    </row>
    <row r="218" spans="1:9">
      <c r="D218" s="99">
        <f>-PV(C218,(A218-YEAR(NOW())),,((A218-YEAR(NOW()))*(B218*C218)))</f>
        <v/>
      </c>
    </row>
    <row r="219" spans="1:9">
      <c r="D219" s="99">
        <f>-PV(C219,(A219-YEAR(NOW())),,((A219-YEAR(NOW()))*(B219*C219)))</f>
        <v/>
      </c>
    </row>
    <row r="220" spans="1:9">
      <c r="D220" s="99">
        <f>-PV(C220,(A220-YEAR(NOW())),,((A220-YEAR(NOW()))*(B220*C220)))</f>
        <v/>
      </c>
    </row>
    <row r="221" spans="1:9">
      <c r="D221" s="99">
        <f>-PV(C221,(A221-YEAR(NOW())),,((A221-YEAR(NOW()))*(B221*C221)))</f>
        <v/>
      </c>
    </row>
    <row r="222" spans="1:9">
      <c r="D222" s="99">
        <f>-PV(C222,(A222-YEAR(NOW())),,((A222-YEAR(NOW()))*(B222*C222)))</f>
        <v/>
      </c>
    </row>
    <row r="223" spans="1:9">
      <c r="D223" s="99">
        <f>-PV(C223,(A223-YEAR(NOW())),,((A223-YEAR(NOW()))*(B223*C223)))</f>
        <v/>
      </c>
    </row>
    <row r="224" spans="1:9">
      <c r="D224" s="99">
        <f>-PV(C224,(A224-YEAR(NOW())),,((A224-YEAR(NOW()))*(B224*C224)))</f>
        <v/>
      </c>
    </row>
    <row r="225" spans="1:9">
      <c r="D225" s="99">
        <f>-PV(C225,(A225-YEAR(NOW())),,((A225-YEAR(NOW()))*(B225*C225)))</f>
        <v/>
      </c>
    </row>
    <row r="226" spans="1:9">
      <c r="D226" s="99">
        <f>-PV(C226,(A226-YEAR(NOW())),,((A226-YEAR(NOW()))*(B226*C226)))</f>
        <v/>
      </c>
    </row>
    <row r="227" spans="1:9">
      <c r="D227" s="99">
        <f>-PV(C227,(A227-YEAR(NOW())),,((A227-YEAR(NOW()))*(B227*C227)))</f>
        <v/>
      </c>
    </row>
    <row r="228" spans="1:9">
      <c r="D228" s="99">
        <f>-PV(C228,(A228-YEAR(NOW())),,((A228-YEAR(NOW()))*(B228*C228)))</f>
        <v/>
      </c>
    </row>
    <row r="229" spans="1:9">
      <c r="D229" s="99">
        <f>-PV(C229,(A229-YEAR(NOW())),,((A229-YEAR(NOW()))*(B229*C229)))</f>
        <v/>
      </c>
    </row>
    <row r="230" spans="1:9">
      <c r="D230" s="99">
        <f>-PV(C230,(A230-YEAR(NOW())),,((A230-YEAR(NOW()))*(B230*C230)))</f>
        <v/>
      </c>
    </row>
    <row r="231" spans="1:9">
      <c r="D231" s="99">
        <f>-PV(C231,(A231-YEAR(NOW())),,((A231-YEAR(NOW()))*(B231*C231)))</f>
        <v/>
      </c>
    </row>
    <row r="232" spans="1:9">
      <c r="D232" s="99">
        <f>-PV(C232,(A232-YEAR(NOW())),,((A232-YEAR(NOW()))*(B232*C232)))</f>
        <v/>
      </c>
    </row>
    <row r="233" spans="1:9">
      <c r="D233" s="99">
        <f>-PV(C233,(A233-YEAR(NOW())),,((A233-YEAR(NOW()))*(B233*C233)))</f>
        <v/>
      </c>
    </row>
    <row r="234" spans="1:9">
      <c r="D234" s="99">
        <f>-PV(C234,(A234-YEAR(NOW())),,((A234-YEAR(NOW()))*(B234*C234)))</f>
        <v/>
      </c>
    </row>
    <row r="235" spans="1:9">
      <c r="D235" s="99">
        <f>-PV(C235,(A235-YEAR(NOW())),,((A235-YEAR(NOW()))*(B235*C235)))</f>
        <v/>
      </c>
    </row>
    <row r="236" spans="1:9">
      <c r="D236" s="99">
        <f>-PV(C236,(A236-YEAR(NOW())),,((A236-YEAR(NOW()))*(B236*C236)))</f>
        <v/>
      </c>
    </row>
    <row r="237" spans="1:9">
      <c r="D237" s="99">
        <f>-PV(C237,(A237-YEAR(NOW())),,((A237-YEAR(NOW()))*(B237*C237)))</f>
        <v/>
      </c>
    </row>
    <row r="238" spans="1:9">
      <c r="D238" s="99">
        <f>-PV(C238,(A238-YEAR(NOW())),,((A238-YEAR(NOW()))*(B238*C238)))</f>
        <v/>
      </c>
    </row>
    <row r="239" spans="1:9">
      <c r="D239" s="99">
        <f>-PV(C239,(A239-YEAR(NOW())),,((A239-YEAR(NOW()))*(B239*C239)))</f>
        <v/>
      </c>
    </row>
    <row r="240" spans="1:9">
      <c r="D240" s="99">
        <f>-PV(C240,(A240-YEAR(NOW())),,((A240-YEAR(NOW()))*(B240*C240)))</f>
        <v/>
      </c>
    </row>
    <row r="241" spans="1:9">
      <c r="D241" s="99">
        <f>-PV(C241,(A241-YEAR(NOW())),,((A241-YEAR(NOW()))*(B241*C241)))</f>
        <v/>
      </c>
    </row>
    <row r="242" spans="1:9">
      <c r="D242" s="99">
        <f>-PV(C242,(A242-YEAR(NOW())),,((A242-YEAR(NOW()))*(B242*C242)))</f>
        <v/>
      </c>
    </row>
    <row r="243" spans="1:9">
      <c r="D243" s="99">
        <f>-PV(C243,(A243-YEAR(NOW())),,((A243-YEAR(NOW()))*(B243*C243)))</f>
        <v/>
      </c>
    </row>
    <row r="244" spans="1:9">
      <c r="D244" s="99">
        <f>-PV(C244,(A244-YEAR(NOW())),,((A244-YEAR(NOW()))*(B244*C244)))</f>
        <v/>
      </c>
    </row>
    <row r="245" spans="1:9">
      <c r="D245" s="99">
        <f>-PV(C245,(A245-YEAR(NOW())),,((A245-YEAR(NOW()))*(B245*C245)))</f>
        <v/>
      </c>
    </row>
    <row r="246" spans="1:9">
      <c r="D246" s="99">
        <f>-PV(C246,(A246-YEAR(NOW())),,((A246-YEAR(NOW()))*(B246*C246)))</f>
        <v/>
      </c>
    </row>
    <row r="247" spans="1:9">
      <c r="D247" s="99">
        <f>-PV(C247,(A247-YEAR(NOW())),,((A247-YEAR(NOW()))*(B247*C247)))</f>
        <v/>
      </c>
    </row>
    <row r="248" spans="1:9">
      <c r="D248" s="99">
        <f>-PV(C248,(A248-YEAR(NOW())),,((A248-YEAR(NOW()))*(B248*C248)))</f>
        <v/>
      </c>
    </row>
    <row r="249" spans="1:9">
      <c r="D249" s="99">
        <f>-PV(C249,(A249-YEAR(NOW())),,((A249-YEAR(NOW()))*(B249*C249)))</f>
        <v/>
      </c>
    </row>
    <row r="250" spans="1:9">
      <c r="D250" s="99">
        <f>-PV(C250,(A250-YEAR(NOW())),,((A250-YEAR(NOW()))*(B250*C250)))</f>
        <v/>
      </c>
    </row>
    <row r="251" spans="1:9">
      <c r="D251" s="99">
        <f>-PV(C251,(A251-YEAR(NOW())),,((A251-YEAR(NOW()))*(B251*C251)))</f>
        <v/>
      </c>
    </row>
    <row r="252" spans="1:9">
      <c r="D252" s="99">
        <f>-PV(C252,(A252-YEAR(NOW())),,((A252-YEAR(NOW()))*(B252*C252)))</f>
        <v/>
      </c>
    </row>
    <row r="253" spans="1:9">
      <c r="D253" s="99">
        <f>-PV(C253,(A253-YEAR(NOW())),,((A253-YEAR(NOW()))*(B253*C253)))</f>
        <v/>
      </c>
    </row>
    <row r="254" spans="1:9">
      <c r="D254" s="99">
        <f>-PV(C254,(A254-YEAR(NOW())),,((A254-YEAR(NOW()))*(B254*C254)))</f>
        <v/>
      </c>
    </row>
    <row r="255" spans="1:9">
      <c r="D255" s="99">
        <f>-PV(C255,(A255-YEAR(NOW())),,((A255-YEAR(NOW()))*(B255*C255)))</f>
        <v/>
      </c>
    </row>
    <row r="256" spans="1:9">
      <c r="D256" s="99">
        <f>-PV(C256,(A256-YEAR(NOW())),,((A256-YEAR(NOW()))*(B256*C256)))</f>
        <v/>
      </c>
    </row>
    <row r="257" spans="1:9">
      <c r="D257" s="99">
        <f>-PV(C257,(A257-YEAR(NOW())),,((A257-YEAR(NOW()))*(B257*C257)))</f>
        <v/>
      </c>
    </row>
    <row r="258" spans="1:9">
      <c r="D258" s="99">
        <f>-PV(C258,(A258-YEAR(NOW())),,((A258-YEAR(NOW()))*(B258*C258)))</f>
        <v/>
      </c>
    </row>
    <row r="259" spans="1:9">
      <c r="D259" s="99">
        <f>-PV(C259,(A259-YEAR(NOW())),,((A259-YEAR(NOW()))*(B259*C259)))</f>
        <v/>
      </c>
    </row>
    <row r="260" spans="1:9">
      <c r="D260" s="99">
        <f>-PV(C260,(A260-YEAR(NOW())),,((A260-YEAR(NOW()))*(B260*C260)))</f>
        <v/>
      </c>
    </row>
    <row r="261" spans="1:9">
      <c r="D261" s="99">
        <f>-PV(C261,(A261-YEAR(NOW())),,((A261-YEAR(NOW()))*(B261*C261)))</f>
        <v/>
      </c>
    </row>
    <row r="262" spans="1:9">
      <c r="D262" s="99">
        <f>-PV(C262,(A262-YEAR(NOW())),,((A262-YEAR(NOW()))*(B262*C262)))</f>
        <v/>
      </c>
    </row>
    <row r="263" spans="1:9">
      <c r="D263" s="99">
        <f>-PV(C263,(A263-YEAR(NOW())),,((A263-YEAR(NOW()))*(B263*C263)))</f>
        <v/>
      </c>
    </row>
    <row r="264" spans="1:9">
      <c r="D264" s="99">
        <f>-PV(C264,(A264-YEAR(NOW())),,((A264-YEAR(NOW()))*(B264*C264)))</f>
        <v/>
      </c>
    </row>
    <row r="265" spans="1:9">
      <c r="D265" s="99">
        <f>-PV(C265,(A265-YEAR(NOW())),,((A265-YEAR(NOW()))*(B265*C265)))</f>
        <v/>
      </c>
    </row>
    <row r="266" spans="1:9">
      <c r="D266" s="99">
        <f>-PV(C266,(A266-YEAR(NOW())),,((A266-YEAR(NOW()))*(B266*C266)))</f>
        <v/>
      </c>
    </row>
    <row r="267" spans="1:9">
      <c r="D267" s="99">
        <f>-PV(C267,(A267-YEAR(NOW())),,((A267-YEAR(NOW()))*(B267*C267)))</f>
        <v/>
      </c>
    </row>
    <row r="268" spans="1:9">
      <c r="D268" s="99">
        <f>-PV(C268,(A268-YEAR(NOW())),,((A268-YEAR(NOW()))*(B268*C268)))</f>
        <v/>
      </c>
    </row>
    <row r="269" spans="1:9">
      <c r="D269" s="99">
        <f>-PV(C269,(A269-YEAR(NOW())),,((A269-YEAR(NOW()))*(B269*C269)))</f>
        <v/>
      </c>
    </row>
    <row r="270" spans="1:9">
      <c r="D270" s="99">
        <f>-PV(C270,(A270-YEAR(NOW())),,((A270-YEAR(NOW()))*(B270*C270)))</f>
        <v/>
      </c>
    </row>
    <row r="271" spans="1:9">
      <c r="D271" s="99">
        <f>-PV(C271,(A271-YEAR(NOW())),,((A271-YEAR(NOW()))*(B271*C271)))</f>
        <v/>
      </c>
    </row>
    <row r="272" spans="1:9">
      <c r="D272" s="99">
        <f>-PV(C272,(A272-YEAR(NOW())),,((A272-YEAR(NOW()))*(B272*C272)))</f>
        <v/>
      </c>
    </row>
    <row r="273" spans="1:9">
      <c r="D273" s="99">
        <f>-PV(C273,(A273-YEAR(NOW())),,((A273-YEAR(NOW()))*(B273*C273)))</f>
        <v/>
      </c>
    </row>
    <row r="274" spans="1:9">
      <c r="D274" s="99">
        <f>-PV(C274,(A274-YEAR(NOW())),,((A274-YEAR(NOW()))*(B274*C274)))</f>
        <v/>
      </c>
    </row>
    <row r="275" spans="1:9">
      <c r="D275" s="99">
        <f>-PV(C275,(A275-YEAR(NOW())),,((A275-YEAR(NOW()))*(B275*C275)))</f>
        <v/>
      </c>
    </row>
    <row r="276" spans="1:9">
      <c r="D276" s="99">
        <f>-PV(C276,(A276-YEAR(NOW())),,((A276-YEAR(NOW()))*(B276*C276)))</f>
        <v/>
      </c>
    </row>
    <row r="277" spans="1:9">
      <c r="D277" s="99">
        <f>-PV(C277,(A277-YEAR(NOW())),,((A277-YEAR(NOW()))*(B277*C277)))</f>
        <v/>
      </c>
    </row>
    <row r="278" spans="1:9">
      <c r="D278" s="99">
        <f>-PV(C278,(A278-YEAR(NOW())),,((A278-YEAR(NOW()))*(B278*C278)))</f>
        <v/>
      </c>
    </row>
    <row r="279" spans="1:9">
      <c r="D279" s="99">
        <f>-PV(C279,(A279-YEAR(NOW())),,((A279-YEAR(NOW()))*(B279*C279)))</f>
        <v/>
      </c>
    </row>
    <row r="280" spans="1:9">
      <c r="D280" s="99">
        <f>-PV(C280,(A280-YEAR(NOW())),,((A280-YEAR(NOW()))*(B280*C280)))</f>
        <v/>
      </c>
    </row>
    <row r="281" spans="1:9">
      <c r="D281" s="99">
        <f>-PV(C281,(A281-YEAR(NOW())),,((A281-YEAR(NOW()))*(B281*C281)))</f>
        <v/>
      </c>
    </row>
    <row r="282" spans="1:9">
      <c r="D282" s="99">
        <f>-PV(C282,(A282-YEAR(NOW())),,((A282-YEAR(NOW()))*(B282*C282)))</f>
        <v/>
      </c>
    </row>
    <row r="283" spans="1:9">
      <c r="D283" s="99">
        <f>-PV(C283,(A283-YEAR(NOW())),,((A283-YEAR(NOW()))*(B283*C283)))</f>
        <v/>
      </c>
    </row>
    <row r="284" spans="1:9">
      <c r="D284" s="99">
        <f>-PV(C284,(A284-YEAR(NOW())),,((A284-YEAR(NOW()))*(B284*C284)))</f>
        <v/>
      </c>
    </row>
    <row r="285" spans="1:9">
      <c r="D285" s="99">
        <f>-PV(C285,(A285-YEAR(NOW())),,((A285-YEAR(NOW()))*(B285*C285)))</f>
        <v/>
      </c>
    </row>
    <row r="286" spans="1:9">
      <c r="D286" s="99">
        <f>-PV(C286,(A286-YEAR(NOW())),,((A286-YEAR(NOW()))*(B286*C286)))</f>
        <v/>
      </c>
    </row>
    <row r="287" spans="1:9">
      <c r="D287" s="99">
        <f>-PV(C287,(A287-YEAR(NOW())),,((A287-YEAR(NOW()))*(B287*C287)))</f>
        <v/>
      </c>
    </row>
    <row r="288" spans="1:9">
      <c r="D288" s="99">
        <f>-PV(C288,(A288-YEAR(NOW())),,((A288-YEAR(NOW()))*(B288*C288)))</f>
        <v/>
      </c>
    </row>
    <row r="289" spans="1:9">
      <c r="D289" s="99">
        <f>-PV(C289,(A289-YEAR(NOW())),,((A289-YEAR(NOW()))*(B289*C289)))</f>
        <v/>
      </c>
    </row>
    <row r="290" spans="1:9">
      <c r="D290" s="99">
        <f>-PV(C290,(A290-YEAR(NOW())),,((A290-YEAR(NOW()))*(B290*C290)))</f>
        <v/>
      </c>
    </row>
    <row r="291" spans="1:9">
      <c r="D291" s="99">
        <f>-PV(C291,(A291-YEAR(NOW())),,((A291-YEAR(NOW()))*(B291*C291)))</f>
        <v/>
      </c>
    </row>
    <row r="292" spans="1:9">
      <c r="D292" s="99">
        <f>-PV(C292,(A292-YEAR(NOW())),,((A292-YEAR(NOW()))*(B292*C292)))</f>
        <v/>
      </c>
    </row>
    <row r="293" spans="1:9">
      <c r="D293" s="99">
        <f>-PV(C293,(A293-YEAR(NOW())),,((A293-YEAR(NOW()))*(B293*C293)))</f>
        <v/>
      </c>
    </row>
    <row r="294" spans="1:9">
      <c r="D294" s="99">
        <f>-PV(C294,(A294-YEAR(NOW())),,((A294-YEAR(NOW()))*(B294*C294)))</f>
        <v/>
      </c>
    </row>
    <row r="295" spans="1:9">
      <c r="D295" s="99">
        <f>-PV(C295,(A295-YEAR(NOW())),,((A295-YEAR(NOW()))*(B295*C295)))</f>
        <v/>
      </c>
    </row>
    <row r="296" spans="1:9">
      <c r="D296" s="99">
        <f>-PV(C296,(A296-YEAR(NOW())),,((A296-YEAR(NOW()))*(B296*C296)))</f>
        <v/>
      </c>
    </row>
    <row r="297" spans="1:9">
      <c r="D297" s="99">
        <f>-PV(C297,(A297-YEAR(NOW())),,((A297-YEAR(NOW()))*(B297*C297)))</f>
        <v/>
      </c>
    </row>
    <row r="298" spans="1:9">
      <c r="D298" s="99">
        <f>-PV(C298,(A298-YEAR(NOW())),,((A298-YEAR(NOW()))*(B298*C298)))</f>
        <v/>
      </c>
    </row>
    <row r="299" spans="1:9">
      <c r="D299" s="99">
        <f>-PV(C299,(A299-YEAR(NOW())),,((A299-YEAR(NOW()))*(B299*C299)))</f>
        <v/>
      </c>
    </row>
    <row r="300" spans="1:9">
      <c r="D300" s="99">
        <f>-PV(C300,(A300-YEAR(NOW())),,((A300-YEAR(NOW()))*(B300*C300)))</f>
        <v/>
      </c>
    </row>
    <row r="301" spans="1:9">
      <c r="D301" s="99">
        <f>-PV(C301,(A301-YEAR(NOW())),,((A301-YEAR(NOW()))*(B301*C301)))</f>
        <v/>
      </c>
    </row>
    <row r="302" spans="1:9">
      <c r="D302" s="99">
        <f>-PV(C302,(A302-YEAR(NOW())),,((A302-YEAR(NOW()))*(B302*C302)))</f>
        <v/>
      </c>
    </row>
    <row r="303" spans="1:9">
      <c r="D303" s="99">
        <f>-PV(C303,(A303-YEAR(NOW())),,((A303-YEAR(NOW()))*(B303*C303)))</f>
        <v/>
      </c>
    </row>
    <row r="304" spans="1:9">
      <c r="D304" s="99">
        <f>-PV(C304,(A304-YEAR(NOW())),,((A304-YEAR(NOW()))*(B304*C304)))</f>
        <v/>
      </c>
    </row>
    <row r="305" spans="1:9">
      <c r="D305" s="99">
        <f>-PV(C305,(A305-YEAR(NOW())),,((A305-YEAR(NOW()))*(B305*C305)))</f>
        <v/>
      </c>
    </row>
    <row r="306" spans="1:9">
      <c r="D306" s="99">
        <f>-PV(C306,(A306-YEAR(NOW())),,((A306-YEAR(NOW()))*(B306*C306)))</f>
        <v/>
      </c>
    </row>
    <row r="307" spans="1:9">
      <c r="D307" s="99">
        <f>-PV(C307,(A307-YEAR(NOW())),,((A307-YEAR(NOW()))*(B307*C307)))</f>
        <v/>
      </c>
    </row>
    <row r="308" spans="1:9">
      <c r="D308" s="99">
        <f>-PV(C308,(A308-YEAR(NOW())),,((A308-YEAR(NOW()))*(B308*C308)))</f>
        <v/>
      </c>
    </row>
    <row r="309" spans="1:9">
      <c r="D309" s="99">
        <f>-PV(C309,(A309-YEAR(NOW())),,((A309-YEAR(NOW()))*(B309*C309)))</f>
        <v/>
      </c>
    </row>
    <row r="310" spans="1:9">
      <c r="D310" s="99">
        <f>-PV(C310,(A310-YEAR(NOW())),,((A310-YEAR(NOW()))*(B310*C310)))</f>
        <v/>
      </c>
    </row>
    <row r="311" spans="1:9">
      <c r="D311" s="99">
        <f>-PV(C311,(A311-YEAR(NOW())),,((A311-YEAR(NOW()))*(B311*C311)))</f>
        <v/>
      </c>
    </row>
    <row r="312" spans="1:9">
      <c r="D312" s="99">
        <f>-PV(C312,(A312-YEAR(NOW())),,((A312-YEAR(NOW()))*(B312*C312)))</f>
        <v/>
      </c>
    </row>
    <row r="313" spans="1:9">
      <c r="D313" s="99">
        <f>-PV(C313,(A313-YEAR(NOW())),,((A313-YEAR(NOW()))*(B313*C313)))</f>
        <v/>
      </c>
    </row>
    <row r="314" spans="1:9">
      <c r="D314" s="99">
        <f>-PV(C314,(A314-YEAR(NOW())),,((A314-YEAR(NOW()))*(B314*C314)))</f>
        <v/>
      </c>
    </row>
    <row r="315" spans="1:9">
      <c r="D315" s="99">
        <f>-PV(C315,(A315-YEAR(NOW())),,((A315-YEAR(NOW()))*(B315*C315)))</f>
        <v/>
      </c>
    </row>
    <row r="316" spans="1:9">
      <c r="D316" s="99">
        <f>-PV(C316,(A316-YEAR(NOW())),,((A316-YEAR(NOW()))*(B316*C316)))</f>
        <v/>
      </c>
    </row>
    <row r="317" spans="1:9">
      <c r="D317" s="99">
        <f>-PV(C317,(A317-YEAR(NOW())),,((A317-YEAR(NOW()))*(B317*C317)))</f>
        <v/>
      </c>
    </row>
    <row r="318" spans="1:9">
      <c r="D318" s="99">
        <f>-PV(C318,(A318-YEAR(NOW())),,((A318-YEAR(NOW()))*(B318*C318)))</f>
        <v/>
      </c>
    </row>
    <row r="319" spans="1:9">
      <c r="D319" s="99">
        <f>-PV(C319,(A319-YEAR(NOW())),,((A319-YEAR(NOW()))*(B319*C319)))</f>
        <v/>
      </c>
    </row>
    <row r="320" spans="1:9">
      <c r="D320" s="99">
        <f>-PV(C320,(A320-YEAR(NOW())),,((A320-YEAR(NOW()))*(B320*C320)))</f>
        <v/>
      </c>
    </row>
    <row r="321" spans="1:9">
      <c r="D321" s="99">
        <f>-PV(C321,(A321-YEAR(NOW())),,((A321-YEAR(NOW()))*(B321*C321)))</f>
        <v/>
      </c>
    </row>
    <row r="322" spans="1:9">
      <c r="D322" s="99">
        <f>-PV(C322,(A322-YEAR(NOW())),,((A322-YEAR(NOW()))*(B322*C322)))</f>
        <v/>
      </c>
    </row>
    <row r="323" spans="1:9">
      <c r="D323" s="99">
        <f>-PV(C323,(A323-YEAR(NOW())),,((A323-YEAR(NOW()))*(B323*C323)))</f>
        <v/>
      </c>
    </row>
    <row r="324" spans="1:9">
      <c r="D324" s="99">
        <f>-PV(C324,(A324-YEAR(NOW())),,((A324-YEAR(NOW()))*(B324*C324)))</f>
        <v/>
      </c>
    </row>
    <row r="325" spans="1:9">
      <c r="D325" s="99">
        <f>-PV(C325,(A325-YEAR(NOW())),,((A325-YEAR(NOW()))*(B325*C325)))</f>
        <v/>
      </c>
    </row>
    <row r="326" spans="1:9">
      <c r="D326" s="99">
        <f>-PV(C326,(A326-YEAR(NOW())),,((A326-YEAR(NOW()))*(B326*C326)))</f>
        <v/>
      </c>
    </row>
    <row r="327" spans="1:9">
      <c r="D327" s="99">
        <f>-PV(C327,(A327-YEAR(NOW())),,((A327-YEAR(NOW()))*(B327*C327)))</f>
        <v/>
      </c>
    </row>
    <row r="328" spans="1:9">
      <c r="D328" s="99">
        <f>-PV(C328,(A328-YEAR(NOW())),,((A328-YEAR(NOW()))*(B328*C328)))</f>
        <v/>
      </c>
    </row>
    <row r="329" spans="1:9">
      <c r="D329" s="99">
        <f>-PV(C329,(A329-YEAR(NOW())),,((A329-YEAR(NOW()))*(B329*C329)))</f>
        <v/>
      </c>
    </row>
    <row r="330" spans="1:9">
      <c r="D330" s="99">
        <f>-PV(C330,(A330-YEAR(NOW())),,((A330-YEAR(NOW()))*(B330*C330)))</f>
        <v/>
      </c>
    </row>
    <row r="331" spans="1:9">
      <c r="D331" s="99">
        <f>-PV(C331,(A331-YEAR(NOW())),,((A331-YEAR(NOW()))*(B331*C331)))</f>
        <v/>
      </c>
    </row>
    <row r="332" spans="1:9">
      <c r="D332" s="99">
        <f>-PV(C332,(A332-YEAR(NOW())),,((A332-YEAR(NOW()))*(B332*C332)))</f>
        <v/>
      </c>
    </row>
    <row r="333" spans="1:9">
      <c r="D333" s="99">
        <f>-PV(C333,(A333-YEAR(NOW())),,((A333-YEAR(NOW()))*(B333*C333)))</f>
        <v/>
      </c>
    </row>
    <row r="334" spans="1:9">
      <c r="D334" s="99">
        <f>-PV(C334,(A334-YEAR(NOW())),,((A334-YEAR(NOW()))*(B334*C334)))</f>
        <v/>
      </c>
    </row>
    <row r="335" spans="1:9">
      <c r="D335" s="99">
        <f>-PV(C335,(A335-YEAR(NOW())),,((A335-YEAR(NOW()))*(B335*C335)))</f>
        <v/>
      </c>
    </row>
    <row r="336" spans="1:9">
      <c r="D336" s="99">
        <f>-PV(C336,(A336-YEAR(NOW())),,((A336-YEAR(NOW()))*(B336*C336)))</f>
        <v/>
      </c>
    </row>
    <row r="337" spans="1:9">
      <c r="D337" s="99">
        <f>-PV(C337,(A337-YEAR(NOW())),,((A337-YEAR(NOW()))*(B337*C337)))</f>
        <v/>
      </c>
    </row>
    <row r="338" spans="1:9">
      <c r="D338" s="99">
        <f>-PV(C338,(A338-YEAR(NOW())),,((A338-YEAR(NOW()))*(B338*C338)))</f>
        <v/>
      </c>
    </row>
    <row r="339" spans="1:9">
      <c r="D339" s="99">
        <f>-PV(C339,(A339-YEAR(NOW())),,((A339-YEAR(NOW()))*(B339*C339)))</f>
        <v/>
      </c>
    </row>
    <row r="340" spans="1:9">
      <c r="D340" s="99">
        <f>-PV(C340,(A340-YEAR(NOW())),,((A340-YEAR(NOW()))*(B340*C340)))</f>
        <v/>
      </c>
    </row>
    <row r="341" spans="1:9">
      <c r="D341" s="99">
        <f>-PV(C341,(A341-YEAR(NOW())),,((A341-YEAR(NOW()))*(B341*C341)))</f>
        <v/>
      </c>
    </row>
    <row r="342" spans="1:9">
      <c r="D342" s="99">
        <f>-PV(C342,(A342-YEAR(NOW())),,((A342-YEAR(NOW()))*(B342*C342)))</f>
        <v/>
      </c>
    </row>
    <row r="343" spans="1:9">
      <c r="D343" s="99">
        <f>-PV(C343,(A343-YEAR(NOW())),,((A343-YEAR(NOW()))*(B343*C343)))</f>
        <v/>
      </c>
    </row>
    <row r="344" spans="1:9">
      <c r="D344" s="99">
        <f>-PV(C344,(A344-YEAR(NOW())),,((A344-YEAR(NOW()))*(B344*C344)))</f>
        <v/>
      </c>
    </row>
    <row r="345" spans="1:9">
      <c r="D345" s="99">
        <f>-PV(C345,(A345-YEAR(NOW())),,((A345-YEAR(NOW()))*(B345*C345)))</f>
        <v/>
      </c>
    </row>
    <row r="346" spans="1:9">
      <c r="D346" s="99">
        <f>-PV(C346,(A346-YEAR(NOW())),,((A346-YEAR(NOW()))*(B346*C346)))</f>
        <v/>
      </c>
    </row>
    <row r="347" spans="1:9">
      <c r="D347" s="99">
        <f>-PV(C347,(A347-YEAR(NOW())),,((A347-YEAR(NOW()))*(B347*C347)))</f>
        <v/>
      </c>
    </row>
    <row r="348" spans="1:9">
      <c r="D348" s="99">
        <f>-PV(C348,(A348-YEAR(NOW())),,((A348-YEAR(NOW()))*(B348*C348)))</f>
        <v/>
      </c>
    </row>
    <row r="349" spans="1:9">
      <c r="D349" s="99">
        <f>-PV(C349,(A349-YEAR(NOW())),,((A349-YEAR(NOW()))*(B349*C349)))</f>
        <v/>
      </c>
    </row>
    <row r="350" spans="1:9">
      <c r="D350" s="99">
        <f>-PV(C350,(A350-YEAR(NOW())),,((A350-YEAR(NOW()))*(B350*C350)))</f>
        <v/>
      </c>
    </row>
    <row r="351" spans="1:9">
      <c r="D351" s="99">
        <f>-PV(C351,(A351-YEAR(NOW())),,((A351-YEAR(NOW()))*(B351*C351)))</f>
        <v/>
      </c>
    </row>
    <row r="352" spans="1:9">
      <c r="D352" s="99">
        <f>-PV(C352,(A352-YEAR(NOW())),,((A352-YEAR(NOW()))*(B352*C352)))</f>
        <v/>
      </c>
    </row>
    <row r="353" spans="1:9">
      <c r="D353" s="99">
        <f>-PV(C353,(A353-YEAR(NOW())),,((A353-YEAR(NOW()))*(B353*C353)))</f>
        <v/>
      </c>
    </row>
    <row r="354" spans="1:9">
      <c r="D354" s="99">
        <f>-PV(C354,(A354-YEAR(NOW())),,((A354-YEAR(NOW()))*(B354*C354)))</f>
        <v/>
      </c>
    </row>
    <row r="355" spans="1:9">
      <c r="D355" s="99">
        <f>-PV(C355,(A355-YEAR(NOW())),,((A355-YEAR(NOW()))*(B355*C355)))</f>
        <v/>
      </c>
    </row>
    <row r="356" spans="1:9">
      <c r="D356" s="99">
        <f>-PV(C356,(A356-YEAR(NOW())),,((A356-YEAR(NOW()))*(B356*C356)))</f>
        <v/>
      </c>
    </row>
    <row r="357" spans="1:9">
      <c r="D357" s="99">
        <f>-PV(C357,(A357-YEAR(NOW())),,((A357-YEAR(NOW()))*(B357*C357)))</f>
        <v/>
      </c>
    </row>
    <row r="358" spans="1:9">
      <c r="D358" s="99">
        <f>-PV(C358,(A358-YEAR(NOW())),,((A358-YEAR(NOW()))*(B358*C358)))</f>
        <v/>
      </c>
    </row>
    <row r="359" spans="1:9">
      <c r="D359" s="99">
        <f>-PV(C359,(A359-YEAR(NOW())),,((A359-YEAR(NOW()))*(B359*C359)))</f>
        <v/>
      </c>
    </row>
    <row r="360" spans="1:9">
      <c r="D360" s="99">
        <f>-PV(C360,(A360-YEAR(NOW())),,((A360-YEAR(NOW()))*(B360*C360)))</f>
        <v/>
      </c>
    </row>
    <row r="361" spans="1:9">
      <c r="D361" s="99">
        <f>-PV(C361,(A361-YEAR(NOW())),,((A361-YEAR(NOW()))*(B361*C361)))</f>
        <v/>
      </c>
    </row>
    <row r="362" spans="1:9">
      <c r="D362" s="99">
        <f>-PV(C362,(A362-YEAR(NOW())),,((A362-YEAR(NOW()))*(B362*C362)))</f>
        <v/>
      </c>
    </row>
    <row r="363" spans="1:9">
      <c r="D363" s="99">
        <f>-PV(C363,(A363-YEAR(NOW())),,((A363-YEAR(NOW()))*(B363*C363)))</f>
        <v/>
      </c>
    </row>
    <row r="364" spans="1:9">
      <c r="D364" s="99">
        <f>-PV(C364,(A364-YEAR(NOW())),,((A364-YEAR(NOW()))*(B364*C364)))</f>
        <v/>
      </c>
    </row>
    <row r="365" spans="1:9">
      <c r="D365" s="99">
        <f>-PV(C365,(A365-YEAR(NOW())),,((A365-YEAR(NOW()))*(B365*C365)))</f>
        <v/>
      </c>
    </row>
    <row r="366" spans="1:9">
      <c r="D366" s="99">
        <f>-PV(C366,(A366-YEAR(NOW())),,((A366-YEAR(NOW()))*(B366*C366)))</f>
        <v/>
      </c>
    </row>
    <row r="367" spans="1:9">
      <c r="D367" s="99">
        <f>-PV(C367,(A367-YEAR(NOW())),,((A367-YEAR(NOW()))*(B367*C367)))</f>
        <v/>
      </c>
    </row>
    <row r="368" spans="1:9">
      <c r="D368" s="99">
        <f>-PV(C368,(A368-YEAR(NOW())),,((A368-YEAR(NOW()))*(B368*C368)))</f>
        <v/>
      </c>
    </row>
    <row r="369" spans="1:9">
      <c r="D369" s="99">
        <f>-PV(C369,(A369-YEAR(NOW())),,((A369-YEAR(NOW()))*(B369*C369)))</f>
        <v/>
      </c>
    </row>
    <row r="370" spans="1:9">
      <c r="D370" s="99">
        <f>-PV(C370,(A370-YEAR(NOW())),,((A370-YEAR(NOW()))*(B370*C370)))</f>
        <v/>
      </c>
    </row>
    <row r="371" spans="1:9">
      <c r="D371" s="99">
        <f>-PV(C371,(A371-YEAR(NOW())),,((A371-YEAR(NOW()))*(B371*C371)))</f>
        <v/>
      </c>
    </row>
    <row r="372" spans="1:9">
      <c r="D372" s="99">
        <f>-PV(C372,(A372-YEAR(NOW())),,((A372-YEAR(NOW()))*(B372*C372)))</f>
        <v/>
      </c>
    </row>
    <row r="373" spans="1:9">
      <c r="D373" s="99">
        <f>-PV(C373,(A373-YEAR(NOW())),,((A373-YEAR(NOW()))*(B373*C373)))</f>
        <v/>
      </c>
    </row>
    <row r="374" spans="1:9">
      <c r="D374" s="99">
        <f>-PV(C374,(A374-YEAR(NOW())),,((A374-YEAR(NOW()))*(B374*C374)))</f>
        <v/>
      </c>
    </row>
    <row r="375" spans="1:9">
      <c r="D375" s="99">
        <f>-PV(C375,(A375-YEAR(NOW())),,((A375-YEAR(NOW()))*(B375*C375)))</f>
        <v/>
      </c>
    </row>
    <row r="376" spans="1:9">
      <c r="D376" s="99">
        <f>-PV(C376,(A376-YEAR(NOW())),,((A376-YEAR(NOW()))*(B376*C376)))</f>
        <v/>
      </c>
    </row>
    <row r="377" spans="1:9">
      <c r="D377" s="99">
        <f>-PV(C377,(A377-YEAR(NOW())),,((A377-YEAR(NOW()))*(B377*C377)))</f>
        <v/>
      </c>
    </row>
    <row r="378" spans="1:9">
      <c r="D378" s="99">
        <f>-PV(C378,(A378-YEAR(NOW())),,((A378-YEAR(NOW()))*(B378*C378)))</f>
        <v/>
      </c>
    </row>
    <row r="379" spans="1:9">
      <c r="D379" s="99">
        <f>-PV(C379,(A379-YEAR(NOW())),,((A379-YEAR(NOW()))*(B379*C379)))</f>
        <v/>
      </c>
    </row>
    <row r="380" spans="1:9">
      <c r="D380" s="99">
        <f>-PV(C380,(A380-YEAR(NOW())),,((A380-YEAR(NOW()))*(B380*C380)))</f>
        <v/>
      </c>
    </row>
    <row r="381" spans="1:9">
      <c r="D381" s="99">
        <f>-PV(C381,(A381-YEAR(NOW())),,((A381-YEAR(NOW()))*(B381*C381)))</f>
        <v/>
      </c>
    </row>
    <row r="382" spans="1:9">
      <c r="D382" s="99">
        <f>-PV(C382,(A382-YEAR(NOW())),,((A382-YEAR(NOW()))*(B382*C382)))</f>
        <v/>
      </c>
    </row>
    <row r="383" spans="1:9">
      <c r="D383" s="99">
        <f>-PV(C383,(A383-YEAR(NOW())),,((A383-YEAR(NOW()))*(B383*C383)))</f>
        <v/>
      </c>
    </row>
    <row r="384" spans="1:9">
      <c r="D384" s="99">
        <f>-PV(C384,(A384-YEAR(NOW())),,((A384-YEAR(NOW()))*(B384*C384)))</f>
        <v/>
      </c>
    </row>
    <row r="385" spans="1:9">
      <c r="D385" s="99">
        <f>-PV(C385,(A385-YEAR(NOW())),,((A385-YEAR(NOW()))*(B385*C385)))</f>
        <v/>
      </c>
    </row>
    <row r="386" spans="1:9">
      <c r="D386" s="99">
        <f>-PV(C386,(A386-YEAR(NOW())),,((A386-YEAR(NOW()))*(B386*C386)))</f>
        <v/>
      </c>
    </row>
    <row r="387" spans="1:9">
      <c r="D387" s="99">
        <f>-PV(C387,(A387-YEAR(NOW())),,((A387-YEAR(NOW()))*(B387*C387)))</f>
        <v/>
      </c>
    </row>
    <row r="388" spans="1:9">
      <c r="D388" s="99">
        <f>-PV(C388,(A388-YEAR(NOW())),,((A388-YEAR(NOW()))*(B388*C388)))</f>
        <v/>
      </c>
    </row>
    <row r="389" spans="1:9">
      <c r="D389" s="99">
        <f>-PV(C389,(A389-YEAR(NOW())),,((A389-YEAR(NOW()))*(B389*C389)))</f>
        <v/>
      </c>
    </row>
    <row r="390" spans="1:9">
      <c r="D390" s="99">
        <f>-PV(C390,(A390-YEAR(NOW())),,((A390-YEAR(NOW()))*(B390*C390)))</f>
        <v/>
      </c>
    </row>
    <row r="391" spans="1:9">
      <c r="D391" s="99">
        <f>-PV(C391,(A391-YEAR(NOW())),,((A391-YEAR(NOW()))*(B391*C391)))</f>
        <v/>
      </c>
    </row>
    <row r="392" spans="1:9">
      <c r="D392" s="99">
        <f>-PV(C392,(A392-YEAR(NOW())),,((A392-YEAR(NOW()))*(B392*C392)))</f>
        <v/>
      </c>
    </row>
    <row r="393" spans="1:9">
      <c r="D393" s="99">
        <f>-PV(C393,(A393-YEAR(NOW())),,((A393-YEAR(NOW()))*(B393*C393)))</f>
        <v/>
      </c>
    </row>
    <row r="394" spans="1:9">
      <c r="D394" s="99">
        <f>-PV(C394,(A394-YEAR(NOW())),,((A394-YEAR(NOW()))*(B394*C394)))</f>
        <v/>
      </c>
    </row>
    <row r="395" spans="1:9">
      <c r="D395" s="99">
        <f>-PV(C395,(A395-YEAR(NOW())),,((A395-YEAR(NOW()))*(B395*C395)))</f>
        <v/>
      </c>
    </row>
    <row r="396" spans="1:9">
      <c r="D396" s="99">
        <f>-PV(C396,(A396-YEAR(NOW())),,((A396-YEAR(NOW()))*(B396*C396)))</f>
        <v/>
      </c>
    </row>
    <row r="397" spans="1:9">
      <c r="D397" s="99">
        <f>-PV(C397,(A397-YEAR(NOW())),,((A397-YEAR(NOW()))*(B397*C397)))</f>
        <v/>
      </c>
    </row>
    <row r="398" spans="1:9">
      <c r="D398" s="99">
        <f>-PV(C398,(A398-YEAR(NOW())),,((A398-YEAR(NOW()))*(B398*C398)))</f>
        <v/>
      </c>
    </row>
    <row r="399" spans="1:9">
      <c r="D399" s="99">
        <f>-PV(C399,(A399-YEAR(NOW())),,((A399-YEAR(NOW()))*(B399*C399)))</f>
        <v/>
      </c>
    </row>
    <row r="400" spans="1:9">
      <c r="D400" s="99">
        <f>-PV(C400,(A400-YEAR(NOW())),,((A400-YEAR(NOW()))*(B400*C400)))</f>
        <v/>
      </c>
    </row>
    <row r="401" spans="1:9">
      <c r="D401" s="99">
        <f>-PV(C401,(A401-YEAR(NOW())),,((A401-YEAR(NOW()))*(B401*C401)))</f>
        <v/>
      </c>
    </row>
    <row r="402" spans="1:9">
      <c r="D402" s="99">
        <f>-PV(C402,(A402-YEAR(NOW())),,((A402-YEAR(NOW()))*(B402*C402)))</f>
        <v/>
      </c>
    </row>
    <row r="403" spans="1:9">
      <c r="D403" s="99">
        <f>-PV(C403,(A403-YEAR(NOW())),,((A403-YEAR(NOW()))*(B403*C403)))</f>
        <v/>
      </c>
    </row>
    <row r="404" spans="1:9">
      <c r="D404" s="99">
        <f>-PV(C404,(A404-YEAR(NOW())),,((A404-YEAR(NOW()))*(B404*C404)))</f>
        <v/>
      </c>
    </row>
    <row r="405" spans="1:9">
      <c r="D405" s="99">
        <f>-PV(C405,(A405-YEAR(NOW())),,((A405-YEAR(NOW()))*(B405*C405)))</f>
        <v/>
      </c>
    </row>
    <row r="406" spans="1:9">
      <c r="D406" s="99">
        <f>-PV(C406,(A406-YEAR(NOW())),,((A406-YEAR(NOW()))*(B406*C406)))</f>
        <v/>
      </c>
    </row>
    <row r="407" spans="1:9">
      <c r="D407" s="99">
        <f>-PV(C407,(A407-YEAR(NOW())),,((A407-YEAR(NOW()))*(B407*C407)))</f>
        <v/>
      </c>
    </row>
    <row r="408" spans="1:9">
      <c r="D408" s="99">
        <f>-PV(C408,(A408-YEAR(NOW())),,((A408-YEAR(NOW()))*(B408*C408)))</f>
        <v/>
      </c>
    </row>
    <row r="409" spans="1:9">
      <c r="D409" s="99">
        <f>-PV(C409,(A409-YEAR(NOW())),,((A409-YEAR(NOW()))*(B409*C409)))</f>
        <v/>
      </c>
    </row>
    <row r="410" spans="1:9">
      <c r="D410" s="99">
        <f>-PV(C410,(A410-YEAR(NOW())),,((A410-YEAR(NOW()))*(B410*C410)))</f>
        <v/>
      </c>
    </row>
    <row r="411" spans="1:9">
      <c r="D411" s="99">
        <f>-PV(C411,(A411-YEAR(NOW())),,((A411-YEAR(NOW()))*(B411*C411)))</f>
        <v/>
      </c>
    </row>
    <row r="412" spans="1:9">
      <c r="D412" s="99">
        <f>-PV(C412,(A412-YEAR(NOW())),,((A412-YEAR(NOW()))*(B412*C412)))</f>
        <v/>
      </c>
    </row>
    <row r="413" spans="1:9">
      <c r="D413" s="99">
        <f>-PV(C413,(A413-YEAR(NOW())),,((A413-YEAR(NOW()))*(B413*C413)))</f>
        <v/>
      </c>
    </row>
    <row r="414" spans="1:9">
      <c r="D414" s="99">
        <f>-PV(C414,(A414-YEAR(NOW())),,((A414-YEAR(NOW()))*(B414*C414)))</f>
        <v/>
      </c>
    </row>
    <row r="415" spans="1:9">
      <c r="D415" s="99">
        <f>-PV(C415,(A415-YEAR(NOW())),,((A415-YEAR(NOW()))*(B415*C415)))</f>
        <v/>
      </c>
    </row>
    <row r="416" spans="1:9">
      <c r="D416" s="99">
        <f>-PV(C416,(A416-YEAR(NOW())),,((A416-YEAR(NOW()))*(B416*C416)))</f>
        <v/>
      </c>
    </row>
    <row r="417" spans="1:9">
      <c r="D417" s="99">
        <f>-PV(C417,(A417-YEAR(NOW())),,((A417-YEAR(NOW()))*(B417*C417)))</f>
        <v/>
      </c>
    </row>
    <row r="418" spans="1:9">
      <c r="D418" s="99">
        <f>-PV(C418,(A418-YEAR(NOW())),,((A418-YEAR(NOW()))*(B418*C418)))</f>
        <v/>
      </c>
    </row>
    <row r="419" spans="1:9">
      <c r="D419" s="99">
        <f>-PV(C419,(A419-YEAR(NOW())),,((A419-YEAR(NOW()))*(B419*C419)))</f>
        <v/>
      </c>
    </row>
    <row r="420" spans="1:9">
      <c r="D420" s="99">
        <f>-PV(C420,(A420-YEAR(NOW())),,((A420-YEAR(NOW()))*(B420*C420)))</f>
        <v/>
      </c>
    </row>
    <row r="421" spans="1:9">
      <c r="D421" s="99">
        <f>-PV(C421,(A421-YEAR(NOW())),,((A421-YEAR(NOW()))*(B421*C421)))</f>
        <v/>
      </c>
    </row>
    <row r="422" spans="1:9">
      <c r="D422" s="99">
        <f>-PV(C422,(A422-YEAR(NOW())),,((A422-YEAR(NOW()))*(B422*C422)))</f>
        <v/>
      </c>
    </row>
    <row r="423" spans="1:9">
      <c r="D423" s="99">
        <f>-PV(C423,(A423-YEAR(NOW())),,((A423-YEAR(NOW()))*(B423*C423)))</f>
        <v/>
      </c>
    </row>
    <row r="424" spans="1:9">
      <c r="D424" s="99">
        <f>-PV(C424,(A424-YEAR(NOW())),,((A424-YEAR(NOW()))*(B424*C424)))</f>
        <v/>
      </c>
    </row>
    <row r="425" spans="1:9">
      <c r="D425" s="99">
        <f>-PV(C425,(A425-YEAR(NOW())),,((A425-YEAR(NOW()))*(B425*C425)))</f>
        <v/>
      </c>
    </row>
    <row r="426" spans="1:9">
      <c r="D426" s="99">
        <f>-PV(C426,(A426-YEAR(NOW())),,((A426-YEAR(NOW()))*(B426*C426)))</f>
        <v/>
      </c>
    </row>
    <row r="427" spans="1:9">
      <c r="D427" s="99">
        <f>-PV(C427,(A427-YEAR(NOW())),,((A427-YEAR(NOW()))*(B427*C427)))</f>
        <v/>
      </c>
    </row>
    <row r="428" spans="1:9">
      <c r="D428" s="99">
        <f>-PV(C428,(A428-YEAR(NOW())),,((A428-YEAR(NOW()))*(B428*C428)))</f>
        <v/>
      </c>
    </row>
    <row r="429" spans="1:9">
      <c r="D429" s="99">
        <f>-PV(C429,(A429-YEAR(NOW())),,((A429-YEAR(NOW()))*(B429*C429)))</f>
        <v/>
      </c>
    </row>
    <row r="430" spans="1:9">
      <c r="D430" s="99">
        <f>-PV(C430,(A430-YEAR(NOW())),,((A430-YEAR(NOW()))*(B430*C430)))</f>
        <v/>
      </c>
    </row>
    <row r="431" spans="1:9">
      <c r="D431" s="99">
        <f>-PV(C431,(A431-YEAR(NOW())),,((A431-YEAR(NOW()))*(B431*C431)))</f>
        <v/>
      </c>
    </row>
    <row r="432" spans="1:9">
      <c r="D432" s="99">
        <f>-PV(C432,(A432-YEAR(NOW())),,((A432-YEAR(NOW()))*(B432*C432)))</f>
        <v/>
      </c>
    </row>
    <row r="433" spans="1:9">
      <c r="D433" s="99">
        <f>-PV(C433,(A433-YEAR(NOW())),,((A433-YEAR(NOW()))*(B433*C433)))</f>
        <v/>
      </c>
    </row>
    <row r="434" spans="1:9">
      <c r="D434" s="99">
        <f>-PV(C434,(A434-YEAR(NOW())),,((A434-YEAR(NOW()))*(B434*C434)))</f>
        <v/>
      </c>
    </row>
    <row r="435" spans="1:9">
      <c r="D435" s="99">
        <f>-PV(C435,(A435-YEAR(NOW())),,((A435-YEAR(NOW()))*(B435*C435)))</f>
        <v/>
      </c>
    </row>
    <row r="436" spans="1:9">
      <c r="D436" s="99">
        <f>-PV(C436,(A436-YEAR(NOW())),,((A436-YEAR(NOW()))*(B436*C436)))</f>
        <v/>
      </c>
    </row>
    <row r="437" spans="1:9">
      <c r="D437" s="99">
        <f>-PV(C437,(A437-YEAR(NOW())),,((A437-YEAR(NOW()))*(B437*C437)))</f>
        <v/>
      </c>
    </row>
    <row r="438" spans="1:9">
      <c r="D438" s="99">
        <f>-PV(C438,(A438-YEAR(NOW())),,((A438-YEAR(NOW()))*(B438*C438)))</f>
        <v/>
      </c>
    </row>
    <row r="439" spans="1:9">
      <c r="D439" s="99">
        <f>-PV(C439,(A439-YEAR(NOW())),,((A439-YEAR(NOW()))*(B439*C439)))</f>
        <v/>
      </c>
    </row>
    <row r="440" spans="1:9">
      <c r="D440" s="99">
        <f>-PV(C440,(A440-YEAR(NOW())),,((A440-YEAR(NOW()))*(B440*C440)))</f>
        <v/>
      </c>
    </row>
    <row r="441" spans="1:9">
      <c r="D441" s="99">
        <f>-PV(C441,(A441-YEAR(NOW())),,((A441-YEAR(NOW()))*(B441*C441)))</f>
        <v/>
      </c>
    </row>
    <row r="442" spans="1:9">
      <c r="D442" s="99">
        <f>-PV(C442,(A442-YEAR(NOW())),,((A442-YEAR(NOW()))*(B442*C442)))</f>
        <v/>
      </c>
    </row>
    <row r="443" spans="1:9">
      <c r="D443" s="99">
        <f>-PV(C443,(A443-YEAR(NOW())),,((A443-YEAR(NOW()))*(B443*C443)))</f>
        <v/>
      </c>
    </row>
    <row r="444" spans="1:9">
      <c r="D444" s="99">
        <f>-PV(C444,(A444-YEAR(NOW())),,((A444-YEAR(NOW()))*(B444*C444)))</f>
        <v/>
      </c>
    </row>
    <row r="445" spans="1:9">
      <c r="D445" s="99">
        <f>-PV(C445,(A445-YEAR(NOW())),,((A445-YEAR(NOW()))*(B445*C445)))</f>
        <v/>
      </c>
    </row>
    <row r="446" spans="1:9">
      <c r="D446" s="99">
        <f>-PV(C446,(A446-YEAR(NOW())),,((A446-YEAR(NOW()))*(B446*C446)))</f>
        <v/>
      </c>
    </row>
    <row r="447" spans="1:9">
      <c r="D447" s="99">
        <f>-PV(C447,(A447-YEAR(NOW())),,((A447-YEAR(NOW()))*(B447*C447)))</f>
        <v/>
      </c>
    </row>
    <row r="448" spans="1:9">
      <c r="D448" s="99">
        <f>-PV(C448,(A448-YEAR(NOW())),,((A448-YEAR(NOW()))*(B448*C448)))</f>
        <v/>
      </c>
    </row>
    <row r="449" spans="1:9">
      <c r="D449" s="99">
        <f>-PV(C449,(A449-YEAR(NOW())),,((A449-YEAR(NOW()))*(B449*C449)))</f>
        <v/>
      </c>
    </row>
    <row r="450" spans="1:9">
      <c r="D450" s="99">
        <f>-PV(C450,(A450-YEAR(NOW())),,((A450-YEAR(NOW()))*(B450*C450)))</f>
        <v/>
      </c>
    </row>
    <row r="451" spans="1:9">
      <c r="D451" s="99">
        <f>-PV(C451,(A451-YEAR(NOW())),,((A451-YEAR(NOW()))*(B451*C451)))</f>
        <v/>
      </c>
    </row>
    <row r="452" spans="1:9">
      <c r="D452" s="99">
        <f>-PV(C452,(A452-YEAR(NOW())),,((A452-YEAR(NOW()))*(B452*C452)))</f>
        <v/>
      </c>
    </row>
    <row r="453" spans="1:9">
      <c r="D453" s="99">
        <f>-PV(C453,(A453-YEAR(NOW())),,((A453-YEAR(NOW()))*(B453*C453)))</f>
        <v/>
      </c>
    </row>
    <row r="454" spans="1:9">
      <c r="D454" s="99">
        <f>-PV(C454,(A454-YEAR(NOW())),,((A454-YEAR(NOW()))*(B454*C454)))</f>
        <v/>
      </c>
    </row>
    <row r="455" spans="1:9">
      <c r="D455" s="99">
        <f>-PV(C455,(A455-YEAR(NOW())),,((A455-YEAR(NOW()))*(B455*C455)))</f>
        <v/>
      </c>
    </row>
    <row r="456" spans="1:9">
      <c r="D456" s="99">
        <f>-PV(C456,(A456-YEAR(NOW())),,((A456-YEAR(NOW()))*(B456*C456)))</f>
        <v/>
      </c>
    </row>
    <row r="457" spans="1:9">
      <c r="D457" s="99">
        <f>-PV(C457,(A457-YEAR(NOW())),,((A457-YEAR(NOW()))*(B457*C457)))</f>
        <v/>
      </c>
    </row>
    <row r="458" spans="1:9">
      <c r="D458" s="99">
        <f>-PV(C458,(A458-YEAR(NOW())),,((A458-YEAR(NOW()))*(B458*C458)))</f>
        <v/>
      </c>
    </row>
    <row r="459" spans="1:9">
      <c r="D459" s="99">
        <f>-PV(C459,(A459-YEAR(NOW())),,((A459-YEAR(NOW()))*(B459*C459)))</f>
        <v/>
      </c>
    </row>
    <row r="460" spans="1:9">
      <c r="D460" s="99">
        <f>-PV(C460,(A460-YEAR(NOW())),,((A460-YEAR(NOW()))*(B460*C460)))</f>
        <v/>
      </c>
    </row>
    <row r="461" spans="1:9">
      <c r="D461" s="99">
        <f>-PV(C461,(A461-YEAR(NOW())),,((A461-YEAR(NOW()))*(B461*C461)))</f>
        <v/>
      </c>
    </row>
    <row r="462" spans="1:9">
      <c r="D462" s="99">
        <f>-PV(C462,(A462-YEAR(NOW())),,((A462-YEAR(NOW()))*(B462*C462)))</f>
        <v/>
      </c>
    </row>
    <row r="463" spans="1:9">
      <c r="D463" s="99">
        <f>-PV(C463,(A463-YEAR(NOW())),,((A463-YEAR(NOW()))*(B463*C463)))</f>
        <v/>
      </c>
    </row>
    <row r="464" spans="1:9">
      <c r="D464" s="99">
        <f>-PV(C464,(A464-YEAR(NOW())),,((A464-YEAR(NOW()))*(B464*C464)))</f>
        <v/>
      </c>
    </row>
    <row r="465" spans="1:9">
      <c r="D465" s="99">
        <f>-PV(C465,(A465-YEAR(NOW())),,((A465-YEAR(NOW()))*(B465*C465)))</f>
        <v/>
      </c>
    </row>
    <row r="466" spans="1:9">
      <c r="D466" s="99">
        <f>-PV(C466,(A466-YEAR(NOW())),,((A466-YEAR(NOW()))*(B466*C466)))</f>
        <v/>
      </c>
    </row>
    <row r="467" spans="1:9">
      <c r="D467" s="99">
        <f>-PV(C467,(A467-YEAR(NOW())),,((A467-YEAR(NOW()))*(B467*C467)))</f>
        <v/>
      </c>
    </row>
    <row r="468" spans="1:9">
      <c r="D468" s="99">
        <f>-PV(C468,(A468-YEAR(NOW())),,((A468-YEAR(NOW()))*(B468*C468)))</f>
        <v/>
      </c>
    </row>
    <row r="469" spans="1:9">
      <c r="D469" s="99">
        <f>-PV(C469,(A469-YEAR(NOW())),,((A469-YEAR(NOW()))*(B469*C469)))</f>
        <v/>
      </c>
    </row>
    <row r="470" spans="1:9">
      <c r="D470" s="99">
        <f>-PV(C470,(A470-YEAR(NOW())),,((A470-YEAR(NOW()))*(B470*C470)))</f>
        <v/>
      </c>
    </row>
    <row r="471" spans="1:9">
      <c r="D471" s="99">
        <f>-PV(C471,(A471-YEAR(NOW())),,((A471-YEAR(NOW()))*(B471*C471)))</f>
        <v/>
      </c>
    </row>
    <row r="472" spans="1:9">
      <c r="D472" s="99">
        <f>-PV(C472,(A472-YEAR(NOW())),,((A472-YEAR(NOW()))*(B472*C472)))</f>
        <v/>
      </c>
    </row>
    <row r="473" spans="1:9">
      <c r="D473" s="99">
        <f>-PV(C473,(A473-YEAR(NOW())),,((A473-YEAR(NOW()))*(B473*C473)))</f>
        <v/>
      </c>
    </row>
    <row r="474" spans="1:9">
      <c r="D474" s="99">
        <f>-PV(C474,(A474-YEAR(NOW())),,((A474-YEAR(NOW()))*(B474*C474)))</f>
        <v/>
      </c>
    </row>
    <row r="475" spans="1:9">
      <c r="D475" s="99">
        <f>-PV(C475,(A475-YEAR(NOW())),,((A475-YEAR(NOW()))*(B475*C475)))</f>
        <v/>
      </c>
    </row>
    <row r="476" spans="1:9">
      <c r="D476" s="99">
        <f>-PV(C476,(A476-YEAR(NOW())),,((A476-YEAR(NOW()))*(B476*C476)))</f>
        <v/>
      </c>
    </row>
    <row r="477" spans="1:9">
      <c r="D477" s="99">
        <f>-PV(C477,(A477-YEAR(NOW())),,((A477-YEAR(NOW()))*(B477*C477)))</f>
        <v/>
      </c>
    </row>
    <row r="478" spans="1:9">
      <c r="D478" s="99">
        <f>-PV(C478,(A478-YEAR(NOW())),,((A478-YEAR(NOW()))*(B478*C478)))</f>
        <v/>
      </c>
    </row>
    <row r="479" spans="1:9">
      <c r="D479" s="99">
        <f>-PV(C479,(A479-YEAR(NOW())),,((A479-YEAR(NOW()))*(B479*C479)))</f>
        <v/>
      </c>
    </row>
    <row r="480" spans="1:9">
      <c r="D480" s="99">
        <f>-PV(C480,(A480-YEAR(NOW())),,((A480-YEAR(NOW()))*(B480*C480)))</f>
        <v/>
      </c>
    </row>
    <row r="481" spans="1:9">
      <c r="D481" s="99">
        <f>-PV(C481,(A481-YEAR(NOW())),,((A481-YEAR(NOW()))*(B481*C481)))</f>
        <v/>
      </c>
    </row>
    <row r="482" spans="1:9">
      <c r="D482" s="99">
        <f>-PV(C482,(A482-YEAR(NOW())),,((A482-YEAR(NOW()))*(B482*C482)))</f>
        <v/>
      </c>
    </row>
    <row r="483" spans="1:9">
      <c r="D483" s="99">
        <f>-PV(C483,(A483-YEAR(NOW())),,((A483-YEAR(NOW()))*(B483*C483)))</f>
        <v/>
      </c>
    </row>
    <row r="484" spans="1:9">
      <c r="D484" s="99">
        <f>-PV(C484,(A484-YEAR(NOW())),,((A484-YEAR(NOW()))*(B484*C484)))</f>
        <v/>
      </c>
    </row>
    <row r="485" spans="1:9">
      <c r="D485" s="99">
        <f>-PV(C485,(A485-YEAR(NOW())),,((A485-YEAR(NOW()))*(B485*C485)))</f>
        <v/>
      </c>
    </row>
    <row r="486" spans="1:9">
      <c r="D486" s="99">
        <f>-PV(C486,(A486-YEAR(NOW())),,((A486-YEAR(NOW()))*(B486*C486)))</f>
        <v/>
      </c>
    </row>
    <row r="487" spans="1:9">
      <c r="D487" s="99">
        <f>-PV(C487,(A487-YEAR(NOW())),,((A487-YEAR(NOW()))*(B487*C487)))</f>
        <v/>
      </c>
    </row>
    <row r="488" spans="1:9">
      <c r="D488" s="99">
        <f>-PV(C488,(A488-YEAR(NOW())),,((A488-YEAR(NOW()))*(B488*C488)))</f>
        <v/>
      </c>
    </row>
    <row r="489" spans="1:9">
      <c r="D489" s="99">
        <f>-PV(C489,(A489-YEAR(NOW())),,((A489-YEAR(NOW()))*(B489*C489)))</f>
        <v/>
      </c>
    </row>
    <row r="490" spans="1:9">
      <c r="D490" s="99">
        <f>-PV(C490,(A490-YEAR(NOW())),,((A490-YEAR(NOW()))*(B490*C490)))</f>
        <v/>
      </c>
    </row>
    <row r="491" spans="1:9">
      <c r="D491" s="99">
        <f>-PV(C491,(A491-YEAR(NOW())),,((A491-YEAR(NOW()))*(B491*C491)))</f>
        <v/>
      </c>
    </row>
    <row r="492" spans="1:9">
      <c r="D492" s="99">
        <f>-PV(C492,(A492-YEAR(NOW())),,((A492-YEAR(NOW()))*(B492*C492)))</f>
        <v/>
      </c>
    </row>
    <row r="493" spans="1:9">
      <c r="D493" s="99">
        <f>-PV(C493,(A493-YEAR(NOW())),,((A493-YEAR(NOW()))*(B493*C493)))</f>
        <v/>
      </c>
    </row>
    <row r="494" spans="1:9">
      <c r="D494" s="99">
        <f>-PV(C494,(A494-YEAR(NOW())),,((A494-YEAR(NOW()))*(B494*C494)))</f>
        <v/>
      </c>
    </row>
    <row r="495" spans="1:9">
      <c r="D495" s="99">
        <f>-PV(C495,(A495-YEAR(NOW())),,((A495-YEAR(NOW()))*(B495*C495)))</f>
        <v/>
      </c>
    </row>
    <row r="496" spans="1:9">
      <c r="D496" s="99">
        <f>-PV(C496,(A496-YEAR(NOW())),,((A496-YEAR(NOW()))*(B496*C496)))</f>
        <v/>
      </c>
    </row>
    <row r="497" spans="1:9">
      <c r="D497" s="99">
        <f>-PV(C497,(A497-YEAR(NOW())),,((A497-YEAR(NOW()))*(B497*C497)))</f>
        <v/>
      </c>
    </row>
    <row r="498" spans="1:9">
      <c r="D498" s="99">
        <f>-PV(C498,(A498-YEAR(NOW())),,((A498-YEAR(NOW()))*(B498*C498)))</f>
        <v/>
      </c>
    </row>
    <row r="499" spans="1:9">
      <c r="D499" s="99">
        <f>-PV(C499,(A499-YEAR(NOW())),,((A499-YEAR(NOW()))*(B499*C499)))</f>
        <v/>
      </c>
    </row>
    <row r="500" spans="1:9">
      <c r="D500" s="99">
        <f>-PV(C500,(A500-YEAR(NOW())),,((A500-YEAR(NOW()))*(B500*C500)))</f>
        <v/>
      </c>
    </row>
    <row r="501" spans="1:9">
      <c r="D501" s="99">
        <f>-PV(C501,(A501-YEAR(NOW())),,((A501-YEAR(NOW()))*(B501*C501)))</f>
        <v/>
      </c>
    </row>
    <row r="502" spans="1:9">
      <c r="D502" s="99">
        <f>-PV(C502,(A502-YEAR(NOW())),,((A502-YEAR(NOW()))*(B502*C502)))</f>
        <v/>
      </c>
    </row>
    <row r="503" spans="1:9">
      <c r="D503" s="99">
        <f>-PV(C503,(A503-YEAR(NOW())),,((A503-YEAR(NOW()))*(B503*C503)))</f>
        <v/>
      </c>
    </row>
    <row r="504" spans="1:9">
      <c r="D504" s="99">
        <f>-PV(C504,(A504-YEAR(NOW())),,((A504-YEAR(NOW()))*(B504*C504)))</f>
        <v/>
      </c>
    </row>
    <row r="505" spans="1:9">
      <c r="D505" s="99">
        <f>-PV(C505,(A505-YEAR(NOW())),,((A505-YEAR(NOW()))*(B505*C505)))</f>
        <v/>
      </c>
    </row>
    <row r="506" spans="1:9">
      <c r="D506" s="99">
        <f>-PV(C506,(A506-YEAR(NOW())),,((A506-YEAR(NOW()))*(B506*C506)))</f>
        <v/>
      </c>
    </row>
    <row r="507" spans="1:9">
      <c r="D507" s="99">
        <f>-PV(C507,(A507-YEAR(NOW())),,((A507-YEAR(NOW()))*(B507*C507)))</f>
        <v/>
      </c>
    </row>
    <row r="508" spans="1:9">
      <c r="D508" s="99">
        <f>-PV(C508,(A508-YEAR(NOW())),,((A508-YEAR(NOW()))*(B508*C508)))</f>
        <v/>
      </c>
    </row>
    <row r="509" spans="1:9">
      <c r="D509" s="99">
        <f>-PV(C509,(A509-YEAR(NOW())),,((A509-YEAR(NOW()))*(B509*C509)))</f>
        <v/>
      </c>
    </row>
    <row r="510" spans="1:9">
      <c r="D510" s="99">
        <f>-PV(C510,(A510-YEAR(NOW())),,((A510-YEAR(NOW()))*(B510*C510)))</f>
        <v/>
      </c>
    </row>
    <row r="511" spans="1:9">
      <c r="D511" s="99">
        <f>-PV(C511,(A511-YEAR(NOW())),,((A511-YEAR(NOW()))*(B511*C511)))</f>
        <v/>
      </c>
    </row>
    <row r="512" spans="1:9">
      <c r="D512" s="99">
        <f>-PV(C512,(A512-YEAR(NOW())),,((A512-YEAR(NOW()))*(B512*C512)))</f>
        <v/>
      </c>
    </row>
    <row r="513" spans="1:9">
      <c r="D513" s="99">
        <f>-PV(C513,(A513-YEAR(NOW())),,((A513-YEAR(NOW()))*(B513*C513)))</f>
        <v/>
      </c>
    </row>
    <row r="514" spans="1:9">
      <c r="D514" s="99">
        <f>-PV(C514,(A514-YEAR(NOW())),,((A514-YEAR(NOW()))*(B514*C514)))</f>
        <v/>
      </c>
    </row>
    <row r="515" spans="1:9">
      <c r="D515" s="99">
        <f>-PV(C515,(A515-YEAR(NOW())),,((A515-YEAR(NOW()))*(B515*C515)))</f>
        <v/>
      </c>
    </row>
    <row r="516" spans="1:9">
      <c r="D516" s="99">
        <f>-PV(C516,(A516-YEAR(NOW())),,((A516-YEAR(NOW()))*(B516*C516)))</f>
        <v/>
      </c>
    </row>
    <row r="517" spans="1:9">
      <c r="D517" s="99">
        <f>-PV(C517,(A517-YEAR(NOW())),,((A517-YEAR(NOW()))*(B517*C517)))</f>
        <v/>
      </c>
    </row>
    <row r="518" spans="1:9">
      <c r="D518" s="99">
        <f>-PV(C518,(A518-YEAR(NOW())),,((A518-YEAR(NOW()))*(B518*C518)))</f>
        <v/>
      </c>
    </row>
    <row r="519" spans="1:9">
      <c r="D519" s="99">
        <f>-PV(C519,(A519-YEAR(NOW())),,((A519-YEAR(NOW()))*(B519*C519)))</f>
        <v/>
      </c>
    </row>
    <row r="520" spans="1:9">
      <c r="D520" s="99">
        <f>-PV(C520,(A520-YEAR(NOW())),,((A520-YEAR(NOW()))*(B520*C520)))</f>
        <v/>
      </c>
    </row>
    <row r="521" spans="1:9">
      <c r="D521" s="99">
        <f>-PV(C521,(A521-YEAR(NOW())),,((A521-YEAR(NOW()))*(B521*C521)))</f>
        <v/>
      </c>
    </row>
    <row r="522" spans="1:9">
      <c r="D522" s="99">
        <f>-PV(C522,(A522-YEAR(NOW())),,((A522-YEAR(NOW()))*(B522*C522)))</f>
        <v/>
      </c>
    </row>
    <row r="523" spans="1:9">
      <c r="D523" s="99">
        <f>-PV(C523,(A523-YEAR(NOW())),,((A523-YEAR(NOW()))*(B523*C523)))</f>
        <v/>
      </c>
    </row>
    <row r="524" spans="1:9">
      <c r="D524" s="99">
        <f>-PV(C524,(A524-YEAR(NOW())),,((A524-YEAR(NOW()))*(B524*C524)))</f>
        <v/>
      </c>
    </row>
    <row r="525" spans="1:9">
      <c r="D525" s="99">
        <f>-PV(C525,(A525-YEAR(NOW())),,((A525-YEAR(NOW()))*(B525*C525)))</f>
        <v/>
      </c>
    </row>
    <row r="526" spans="1:9">
      <c r="D526" s="99">
        <f>-PV(C526,(A526-YEAR(NOW())),,((A526-YEAR(NOW()))*(B526*C526)))</f>
        <v/>
      </c>
    </row>
    <row r="527" spans="1:9">
      <c r="D527" s="99">
        <f>-PV(C527,(A527-YEAR(NOW())),,((A527-YEAR(NOW()))*(B527*C527)))</f>
        <v/>
      </c>
    </row>
    <row r="528" spans="1:9">
      <c r="D528" s="99">
        <f>-PV(C528,(A528-YEAR(NOW())),,((A528-YEAR(NOW()))*(B528*C528)))</f>
        <v/>
      </c>
    </row>
    <row r="529" spans="1:9">
      <c r="D529" s="99">
        <f>-PV(C529,(A529-YEAR(NOW())),,((A529-YEAR(NOW()))*(B529*C529)))</f>
        <v/>
      </c>
    </row>
    <row r="530" spans="1:9">
      <c r="D530" s="99">
        <f>-PV(C530,(A530-YEAR(NOW())),,((A530-YEAR(NOW()))*(B530*C530)))</f>
        <v/>
      </c>
    </row>
    <row r="531" spans="1:9">
      <c r="D531" s="99">
        <f>-PV(C531,(A531-YEAR(NOW())),,((A531-YEAR(NOW()))*(B531*C531)))</f>
        <v/>
      </c>
    </row>
    <row r="532" spans="1:9">
      <c r="D532" s="99">
        <f>-PV(C532,(A532-YEAR(NOW())),,((A532-YEAR(NOW()))*(B532*C532)))</f>
        <v/>
      </c>
    </row>
    <row r="533" spans="1:9">
      <c r="D533" s="99">
        <f>-PV(C533,(A533-YEAR(NOW())),,((A533-YEAR(NOW()))*(B533*C533)))</f>
        <v/>
      </c>
    </row>
    <row r="534" spans="1:9">
      <c r="D534" s="99">
        <f>-PV(C534,(A534-YEAR(NOW())),,((A534-YEAR(NOW()))*(B534*C534)))</f>
        <v/>
      </c>
    </row>
    <row r="535" spans="1:9">
      <c r="D535" s="99">
        <f>-PV(C535,(A535-YEAR(NOW())),,((A535-YEAR(NOW()))*(B535*C535)))</f>
        <v/>
      </c>
    </row>
    <row r="536" spans="1:9">
      <c r="D536" s="99">
        <f>-PV(C536,(A536-YEAR(NOW())),,((A536-YEAR(NOW()))*(B536*C536)))</f>
        <v/>
      </c>
    </row>
    <row r="537" spans="1:9">
      <c r="D537" s="99">
        <f>-PV(C537,(A537-YEAR(NOW())),,((A537-YEAR(NOW()))*(B537*C537)))</f>
        <v/>
      </c>
    </row>
    <row r="538" spans="1:9">
      <c r="D538" s="99">
        <f>-PV(C538,(A538-YEAR(NOW())),,((A538-YEAR(NOW()))*(B538*C538)))</f>
        <v/>
      </c>
    </row>
    <row r="539" spans="1:9">
      <c r="D539" s="99">
        <f>-PV(C539,(A539-YEAR(NOW())),,((A539-YEAR(NOW()))*(B539*C539)))</f>
        <v/>
      </c>
    </row>
    <row r="540" spans="1:9">
      <c r="D540" s="99">
        <f>-PV(C540,(A540-YEAR(NOW())),,((A540-YEAR(NOW()))*(B540*C540)))</f>
        <v/>
      </c>
    </row>
    <row r="541" spans="1:9">
      <c r="D541" s="99">
        <f>-PV(C541,(A541-YEAR(NOW())),,((A541-YEAR(NOW()))*(B541*C541)))</f>
        <v/>
      </c>
    </row>
    <row r="542" spans="1:9">
      <c r="D542" s="99">
        <f>-PV(C542,(A542-YEAR(NOW())),,((A542-YEAR(NOW()))*(B542*C542)))</f>
        <v/>
      </c>
    </row>
    <row r="543" spans="1:9">
      <c r="D543" s="99">
        <f>-PV(C543,(A543-YEAR(NOW())),,((A543-YEAR(NOW()))*(B543*C543)))</f>
        <v/>
      </c>
    </row>
    <row r="544" spans="1:9">
      <c r="D544" s="99">
        <f>-PV(C544,(A544-YEAR(NOW())),,((A544-YEAR(NOW()))*(B544*C544)))</f>
        <v/>
      </c>
    </row>
    <row r="545" spans="1:9">
      <c r="D545" s="99">
        <f>-PV(C545,(A545-YEAR(NOW())),,((A545-YEAR(NOW()))*(B545*C545)))</f>
        <v/>
      </c>
    </row>
    <row r="546" spans="1:9">
      <c r="D546" s="99">
        <f>-PV(C546,(A546-YEAR(NOW())),,((A546-YEAR(NOW()))*(B546*C546)))</f>
        <v/>
      </c>
    </row>
    <row r="547" spans="1:9">
      <c r="D547" s="99">
        <f>-PV(C547,(A547-YEAR(NOW())),,((A547-YEAR(NOW()))*(B547*C547)))</f>
        <v/>
      </c>
    </row>
    <row r="548" spans="1:9">
      <c r="D548" s="99">
        <f>-PV(C548,(A548-YEAR(NOW())),,((A548-YEAR(NOW()))*(B548*C548)))</f>
        <v/>
      </c>
    </row>
    <row r="549" spans="1:9">
      <c r="D549" s="99">
        <f>-PV(C549,(A549-YEAR(NOW())),,((A549-YEAR(NOW()))*(B549*C549)))</f>
        <v/>
      </c>
    </row>
    <row r="550" spans="1:9">
      <c r="D550" s="99">
        <f>-PV(C550,(A550-YEAR(NOW())),,((A550-YEAR(NOW()))*(B550*C550)))</f>
        <v/>
      </c>
    </row>
    <row r="551" spans="1:9">
      <c r="D551" s="99">
        <f>-PV(C551,(A551-YEAR(NOW())),,((A551-YEAR(NOW()))*(B551*C551)))</f>
        <v/>
      </c>
    </row>
    <row r="552" spans="1:9">
      <c r="D552" s="99">
        <f>-PV(C552,(A552-YEAR(NOW())),,((A552-YEAR(NOW()))*(B552*C552)))</f>
        <v/>
      </c>
    </row>
    <row r="553" spans="1:9">
      <c r="D553" s="99">
        <f>-PV(C553,(A553-YEAR(NOW())),,((A553-YEAR(NOW()))*(B553*C553)))</f>
        <v/>
      </c>
    </row>
    <row r="554" spans="1:9">
      <c r="D554" s="99">
        <f>-PV(C554,(A554-YEAR(NOW())),,((A554-YEAR(NOW()))*(B554*C554)))</f>
        <v/>
      </c>
    </row>
    <row r="555" spans="1:9">
      <c r="D555" s="99">
        <f>-PV(C555,(A555-YEAR(NOW())),,((A555-YEAR(NOW()))*(B555*C555)))</f>
        <v/>
      </c>
    </row>
    <row r="556" spans="1:9">
      <c r="D556" s="99">
        <f>-PV(C556,(A556-YEAR(NOW())),,((A556-YEAR(NOW()))*(B556*C556)))</f>
        <v/>
      </c>
    </row>
    <row r="557" spans="1:9">
      <c r="D557" s="99">
        <f>-PV(C557,(A557-YEAR(NOW())),,((A557-YEAR(NOW()))*(B557*C557)))</f>
        <v/>
      </c>
    </row>
    <row r="558" spans="1:9">
      <c r="D558" s="99">
        <f>-PV(C558,(A558-YEAR(NOW())),,((A558-YEAR(NOW()))*(B558*C558)))</f>
        <v/>
      </c>
    </row>
    <row r="559" spans="1:9">
      <c r="D559" s="99">
        <f>-PV(C559,(A559-YEAR(NOW())),,((A559-YEAR(NOW()))*(B559*C559)))</f>
        <v/>
      </c>
    </row>
    <row r="560" spans="1:9">
      <c r="D560" s="99">
        <f>-PV(C560,(A560-YEAR(NOW())),,((A560-YEAR(NOW()))*(B560*C560)))</f>
        <v/>
      </c>
    </row>
    <row r="561" spans="1:9">
      <c r="D561" s="99">
        <f>-PV(C561,(A561-YEAR(NOW())),,((A561-YEAR(NOW()))*(B561*C561)))</f>
        <v/>
      </c>
    </row>
    <row r="562" spans="1:9">
      <c r="D562" s="99">
        <f>-PV(C562,(A562-YEAR(NOW())),,((A562-YEAR(NOW()))*(B562*C562)))</f>
        <v/>
      </c>
    </row>
    <row r="563" spans="1:9">
      <c r="D563" s="99">
        <f>-PV(C563,(A563-YEAR(NOW())),,((A563-YEAR(NOW()))*(B563*C563)))</f>
        <v/>
      </c>
    </row>
    <row r="564" spans="1:9">
      <c r="D564" s="99">
        <f>-PV(C564,(A564-YEAR(NOW())),,((A564-YEAR(NOW()))*(B564*C564)))</f>
        <v/>
      </c>
    </row>
    <row r="565" spans="1:9">
      <c r="D565" s="99">
        <f>-PV(C565,(A565-YEAR(NOW())),,((A565-YEAR(NOW()))*(B565*C565)))</f>
        <v/>
      </c>
    </row>
    <row r="566" spans="1:9">
      <c r="D566" s="99">
        <f>-PV(C566,(A566-YEAR(NOW())),,((A566-YEAR(NOW()))*(B566*C566)))</f>
        <v/>
      </c>
    </row>
    <row r="567" spans="1:9">
      <c r="D567" s="99">
        <f>-PV(C567,(A567-YEAR(NOW())),,((A567-YEAR(NOW()))*(B567*C567)))</f>
        <v/>
      </c>
    </row>
    <row r="568" spans="1:9">
      <c r="D568" s="99">
        <f>-PV(C568,(A568-YEAR(NOW())),,((A568-YEAR(NOW()))*(B568*C568)))</f>
        <v/>
      </c>
    </row>
    <row r="569" spans="1:9">
      <c r="D569" s="99">
        <f>-PV(C569,(A569-YEAR(NOW())),,((A569-YEAR(NOW()))*(B569*C569)))</f>
        <v/>
      </c>
    </row>
    <row r="570" spans="1:9">
      <c r="D570" s="99">
        <f>-PV(C570,(A570-YEAR(NOW())),,((A570-YEAR(NOW()))*(B570*C570)))</f>
        <v/>
      </c>
    </row>
    <row r="571" spans="1:9">
      <c r="D571" s="99">
        <f>-PV(C571,(A571-YEAR(NOW())),,((A571-YEAR(NOW()))*(B571*C571)))</f>
        <v/>
      </c>
    </row>
    <row r="572" spans="1:9">
      <c r="D572" s="99">
        <f>-PV(C572,(A572-YEAR(NOW())),,((A572-YEAR(NOW()))*(B572*C572)))</f>
        <v/>
      </c>
    </row>
    <row r="573" spans="1:9">
      <c r="D573" s="99">
        <f>-PV(C573,(A573-YEAR(NOW())),,((A573-YEAR(NOW()))*(B573*C573)))</f>
        <v/>
      </c>
    </row>
    <row r="574" spans="1:9">
      <c r="D574" s="99">
        <f>-PV(C574,(A574-YEAR(NOW())),,((A574-YEAR(NOW()))*(B574*C574)))</f>
        <v/>
      </c>
    </row>
    <row r="575" spans="1:9">
      <c r="D575" s="99">
        <f>-PV(C575,(A575-YEAR(NOW())),,((A575-YEAR(NOW()))*(B575*C575)))</f>
        <v/>
      </c>
    </row>
    <row r="576" spans="1:9">
      <c r="D576" s="99">
        <f>-PV(C576,(A576-YEAR(NOW())),,((A576-YEAR(NOW()))*(B576*C576)))</f>
        <v/>
      </c>
    </row>
    <row r="577" spans="1:9">
      <c r="D577" s="99">
        <f>-PV(C577,(A577-YEAR(NOW())),,((A577-YEAR(NOW()))*(B577*C577)))</f>
        <v/>
      </c>
    </row>
    <row r="578" spans="1:9">
      <c r="D578" s="99">
        <f>-PV(C578,(A578-YEAR(NOW())),,((A578-YEAR(NOW()))*(B578*C578)))</f>
        <v/>
      </c>
    </row>
    <row r="579" spans="1:9">
      <c r="D579" s="99">
        <f>-PV(C579,(A579-YEAR(NOW())),,((A579-YEAR(NOW()))*(B579*C579)))</f>
        <v/>
      </c>
    </row>
    <row r="580" spans="1:9">
      <c r="D580" s="99">
        <f>-PV(C580,(A580-YEAR(NOW())),,((A580-YEAR(NOW()))*(B580*C580)))</f>
        <v/>
      </c>
    </row>
    <row r="581" spans="1:9">
      <c r="D581" s="99">
        <f>-PV(C581,(A581-YEAR(NOW())),,((A581-YEAR(NOW()))*(B581*C581)))</f>
        <v/>
      </c>
    </row>
    <row r="582" spans="1:9">
      <c r="D582" s="99">
        <f>-PV(C582,(A582-YEAR(NOW())),,((A582-YEAR(NOW()))*(B582*C582)))</f>
        <v/>
      </c>
    </row>
    <row r="583" spans="1:9">
      <c r="D583" s="99">
        <f>-PV(C583,(A583-YEAR(NOW())),,((A583-YEAR(NOW()))*(B583*C583)))</f>
        <v/>
      </c>
    </row>
    <row r="584" spans="1:9">
      <c r="D584" s="99">
        <f>-PV(C584,(A584-YEAR(NOW())),,((A584-YEAR(NOW()))*(B584*C584)))</f>
        <v/>
      </c>
    </row>
    <row r="585" spans="1:9">
      <c r="D585" s="99">
        <f>-PV(C585,(A585-YEAR(NOW())),,((A585-YEAR(NOW()))*(B585*C585)))</f>
        <v/>
      </c>
    </row>
    <row r="586" spans="1:9">
      <c r="D586" s="99">
        <f>-PV(C586,(A586-YEAR(NOW())),,((A586-YEAR(NOW()))*(B586*C586)))</f>
        <v/>
      </c>
    </row>
    <row r="587" spans="1:9">
      <c r="D587" s="99">
        <f>-PV(C587,(A587-YEAR(NOW())),,((A587-YEAR(NOW()))*(B587*C587)))</f>
        <v/>
      </c>
    </row>
    <row r="588" spans="1:9">
      <c r="D588" s="99">
        <f>-PV(C588,(A588-YEAR(NOW())),,((A588-YEAR(NOW()))*(B588*C588)))</f>
        <v/>
      </c>
    </row>
    <row r="589" spans="1:9">
      <c r="D589" s="99">
        <f>-PV(C589,(A589-YEAR(NOW())),,((A589-YEAR(NOW()))*(B589*C589)))</f>
        <v/>
      </c>
    </row>
    <row r="590" spans="1:9">
      <c r="D590" s="99">
        <f>-PV(C590,(A590-YEAR(NOW())),,((A590-YEAR(NOW()))*(B590*C590)))</f>
        <v/>
      </c>
    </row>
    <row r="591" spans="1:9">
      <c r="D591" s="99">
        <f>-PV(C591,(A591-YEAR(NOW())),,((A591-YEAR(NOW()))*(B591*C591)))</f>
        <v/>
      </c>
    </row>
    <row r="592" spans="1:9">
      <c r="D592" s="99">
        <f>-PV(C592,(A592-YEAR(NOW())),,((A592-YEAR(NOW()))*(B592*C592)))</f>
        <v/>
      </c>
    </row>
    <row r="593" spans="1:9">
      <c r="D593" s="99">
        <f>-PV(C593,(A593-YEAR(NOW())),,((A593-YEAR(NOW()))*(B593*C593)))</f>
        <v/>
      </c>
    </row>
    <row r="594" spans="1:9">
      <c r="D594" s="99">
        <f>-PV(C594,(A594-YEAR(NOW())),,((A594-YEAR(NOW()))*(B594*C594)))</f>
        <v/>
      </c>
    </row>
    <row r="595" spans="1:9">
      <c r="D595" s="99">
        <f>-PV(C595,(A595-YEAR(NOW())),,((A595-YEAR(NOW()))*(B595*C595)))</f>
        <v/>
      </c>
    </row>
    <row r="596" spans="1:9">
      <c r="D596" s="99">
        <f>-PV(C596,(A596-YEAR(NOW())),,((A596-YEAR(NOW()))*(B596*C596)))</f>
        <v/>
      </c>
    </row>
    <row r="597" spans="1:9">
      <c r="D597" s="99">
        <f>-PV(C597,(A597-YEAR(NOW())),,((A597-YEAR(NOW()))*(B597*C597)))</f>
        <v/>
      </c>
    </row>
    <row r="598" spans="1:9">
      <c r="D598" s="99">
        <f>-PV(C598,(A598-YEAR(NOW())),,((A598-YEAR(NOW()))*(B598*C598)))</f>
        <v/>
      </c>
    </row>
    <row r="599" spans="1:9">
      <c r="D599" s="99">
        <f>-PV(C599,(A599-YEAR(NOW())),,((A599-YEAR(NOW()))*(B599*C599)))</f>
        <v/>
      </c>
    </row>
    <row r="600" spans="1:9">
      <c r="D600" s="99">
        <f>-PV(C600,(A600-YEAR(NOW())),,((A600-YEAR(NOW()))*(B600*C600)))</f>
        <v/>
      </c>
    </row>
    <row r="601" spans="1:9">
      <c r="D601" s="99">
        <f>-PV(C601,(A601-YEAR(NOW())),,((A601-YEAR(NOW()))*(B601*C601)))</f>
        <v/>
      </c>
    </row>
    <row r="602" spans="1:9">
      <c r="D602" s="99">
        <f>-PV(C602,(A602-YEAR(NOW())),,((A602-YEAR(NOW()))*(B602*C602)))</f>
        <v/>
      </c>
    </row>
    <row r="603" spans="1:9">
      <c r="D603" s="99">
        <f>-PV(C603,(A603-YEAR(NOW())),,((A603-YEAR(NOW()))*(B603*C603)))</f>
        <v/>
      </c>
    </row>
    <row r="604" spans="1:9">
      <c r="D604" s="99">
        <f>-PV(C604,(A604-YEAR(NOW())),,((A604-YEAR(NOW()))*(B604*C604)))</f>
        <v/>
      </c>
    </row>
    <row r="605" spans="1:9">
      <c r="D605" s="99">
        <f>-PV(C605,(A605-YEAR(NOW())),,((A605-YEAR(NOW()))*(B605*C605)))</f>
        <v/>
      </c>
    </row>
    <row r="606" spans="1:9">
      <c r="D606" s="99">
        <f>-PV(C606,(A606-YEAR(NOW())),,((A606-YEAR(NOW()))*(B606*C606)))</f>
        <v/>
      </c>
    </row>
    <row r="607" spans="1:9">
      <c r="D607" s="99">
        <f>-PV(C607,(A607-YEAR(NOW())),,((A607-YEAR(NOW()))*(B607*C607)))</f>
        <v/>
      </c>
    </row>
    <row r="608" spans="1:9">
      <c r="D608" s="99">
        <f>-PV(C608,(A608-YEAR(NOW())),,((A608-YEAR(NOW()))*(B608*C608)))</f>
        <v/>
      </c>
    </row>
    <row r="609" spans="1:9">
      <c r="D609" s="99">
        <f>-PV(C609,(A609-YEAR(NOW())),,((A609-YEAR(NOW()))*(B609*C609)))</f>
        <v/>
      </c>
    </row>
    <row r="610" spans="1:9">
      <c r="D610" s="99">
        <f>-PV(C610,(A610-YEAR(NOW())),,((A610-YEAR(NOW()))*(B610*C610)))</f>
        <v/>
      </c>
    </row>
    <row r="611" spans="1:9">
      <c r="D611" s="99">
        <f>-PV(C611,(A611-YEAR(NOW())),,((A611-YEAR(NOW()))*(B611*C611)))</f>
        <v/>
      </c>
    </row>
    <row r="612" spans="1:9">
      <c r="D612" s="99">
        <f>-PV(C612,(A612-YEAR(NOW())),,((A612-YEAR(NOW()))*(B612*C612)))</f>
        <v/>
      </c>
    </row>
    <row r="613" spans="1:9">
      <c r="D613" s="99">
        <f>-PV(C613,(A613-YEAR(NOW())),,((A613-YEAR(NOW()))*(B613*C613)))</f>
        <v/>
      </c>
    </row>
    <row r="614" spans="1:9">
      <c r="D614" s="99">
        <f>-PV(C614,(A614-YEAR(NOW())),,((A614-YEAR(NOW()))*(B614*C614)))</f>
        <v/>
      </c>
    </row>
    <row r="615" spans="1:9">
      <c r="D615" s="99">
        <f>-PV(C615,(A615-YEAR(NOW())),,((A615-YEAR(NOW()))*(B615*C615)))</f>
        <v/>
      </c>
    </row>
    <row r="616" spans="1:9">
      <c r="D616" s="99">
        <f>-PV(C616,(A616-YEAR(NOW())),,((A616-YEAR(NOW()))*(B616*C616)))</f>
        <v/>
      </c>
    </row>
    <row r="617" spans="1:9">
      <c r="D617" s="99">
        <f>-PV(C617,(A617-YEAR(NOW())),,((A617-YEAR(NOW()))*(B617*C617)))</f>
        <v/>
      </c>
    </row>
    <row r="618" spans="1:9">
      <c r="D618" s="99">
        <f>-PV(C618,(A618-YEAR(NOW())),,((A618-YEAR(NOW()))*(B618*C618)))</f>
        <v/>
      </c>
    </row>
    <row r="619" spans="1:9">
      <c r="D619" s="99">
        <f>-PV(C619,(A619-YEAR(NOW())),,((A619-YEAR(NOW()))*(B619*C619)))</f>
        <v/>
      </c>
    </row>
    <row r="620" spans="1:9">
      <c r="D620" s="99">
        <f>-PV(C620,(A620-YEAR(NOW())),,((A620-YEAR(NOW()))*(B620*C620)))</f>
        <v/>
      </c>
    </row>
    <row r="621" spans="1:9">
      <c r="D621" s="99">
        <f>-PV(C621,(A621-YEAR(NOW())),,((A621-YEAR(NOW()))*(B621*C621)))</f>
        <v/>
      </c>
    </row>
    <row r="622" spans="1:9">
      <c r="D622" s="99">
        <f>-PV(C622,(A622-YEAR(NOW())),,((A622-YEAR(NOW()))*(B622*C622)))</f>
        <v/>
      </c>
    </row>
    <row r="623" spans="1:9">
      <c r="D623" s="99">
        <f>-PV(C623,(A623-YEAR(NOW())),,((A623-YEAR(NOW()))*(B623*C623)))</f>
        <v/>
      </c>
    </row>
    <row r="624" spans="1:9">
      <c r="D624" s="99">
        <f>-PV(C624,(A624-YEAR(NOW())),,((A624-YEAR(NOW()))*(B624*C624)))</f>
        <v/>
      </c>
    </row>
    <row r="625" spans="1:9">
      <c r="D625" s="99">
        <f>-PV(C625,(A625-YEAR(NOW())),,((A625-YEAR(NOW()))*(B625*C625)))</f>
        <v/>
      </c>
    </row>
    <row r="626" spans="1:9">
      <c r="D626" s="99">
        <f>-PV(C626,(A626-YEAR(NOW())),,((A626-YEAR(NOW()))*(B626*C626)))</f>
        <v/>
      </c>
    </row>
    <row r="627" spans="1:9">
      <c r="D627" s="99">
        <f>-PV(C627,(A627-YEAR(NOW())),,((A627-YEAR(NOW()))*(B627*C627)))</f>
        <v/>
      </c>
    </row>
    <row r="628" spans="1:9">
      <c r="D628" s="99">
        <f>-PV(C628,(A628-YEAR(NOW())),,((A628-YEAR(NOW()))*(B628*C628)))</f>
        <v/>
      </c>
    </row>
    <row r="629" spans="1:9">
      <c r="D629" s="99">
        <f>-PV(C629,(A629-YEAR(NOW())),,((A629-YEAR(NOW()))*(B629*C629)))</f>
        <v/>
      </c>
    </row>
    <row r="630" spans="1:9">
      <c r="D630" s="99">
        <f>-PV(C630,(A630-YEAR(NOW())),,((A630-YEAR(NOW()))*(B630*C630)))</f>
        <v/>
      </c>
    </row>
    <row r="631" spans="1:9">
      <c r="D631" s="99">
        <f>-PV(C631,(A631-YEAR(NOW())),,((A631-YEAR(NOW()))*(B631*C631)))</f>
        <v/>
      </c>
    </row>
    <row r="632" spans="1:9">
      <c r="D632" s="99">
        <f>-PV(C632,(A632-YEAR(NOW())),,((A632-YEAR(NOW()))*(B632*C632)))</f>
        <v/>
      </c>
    </row>
    <row r="633" spans="1:9">
      <c r="D633" s="99">
        <f>-PV(C633,(A633-YEAR(NOW())),,((A633-YEAR(NOW()))*(B633*C633)))</f>
        <v/>
      </c>
    </row>
    <row r="634" spans="1:9">
      <c r="D634" s="99">
        <f>-PV(C634,(A634-YEAR(NOW())),,((A634-YEAR(NOW()))*(B634*C634)))</f>
        <v/>
      </c>
    </row>
    <row r="635" spans="1:9">
      <c r="D635" s="99">
        <f>-PV(C635,(A635-YEAR(NOW())),,((A635-YEAR(NOW()))*(B635*C635)))</f>
        <v/>
      </c>
    </row>
    <row r="636" spans="1:9">
      <c r="D636" s="99">
        <f>-PV(C636,(A636-YEAR(NOW())),,((A636-YEAR(NOW()))*(B636*C636)))</f>
        <v/>
      </c>
    </row>
    <row r="637" spans="1:9">
      <c r="D637" s="99">
        <f>-PV(C637,(A637-YEAR(NOW())),,((A637-YEAR(NOW()))*(B637*C637)))</f>
        <v/>
      </c>
    </row>
    <row r="638" spans="1:9">
      <c r="D638" s="99">
        <f>-PV(C638,(A638-YEAR(NOW())),,((A638-YEAR(NOW()))*(B638*C638)))</f>
        <v/>
      </c>
    </row>
    <row r="639" spans="1:9">
      <c r="D639" s="99">
        <f>-PV(C639,(A639-YEAR(NOW())),,((A639-YEAR(NOW()))*(B639*C639)))</f>
        <v/>
      </c>
    </row>
    <row r="640" spans="1:9">
      <c r="D640" s="99">
        <f>-PV(C640,(A640-YEAR(NOW())),,((A640-YEAR(NOW()))*(B640*C640)))</f>
        <v/>
      </c>
    </row>
    <row r="641" spans="1:9">
      <c r="D641" s="99">
        <f>-PV(C641,(A641-YEAR(NOW())),,((A641-YEAR(NOW()))*(B641*C641)))</f>
        <v/>
      </c>
    </row>
    <row r="642" spans="1:9">
      <c r="D642" s="99">
        <f>-PV(C642,(A642-YEAR(NOW())),,((A642-YEAR(NOW()))*(B642*C642)))</f>
        <v/>
      </c>
    </row>
    <row r="643" spans="1:9">
      <c r="D643" s="99">
        <f>-PV(C643,(A643-YEAR(NOW())),,((A643-YEAR(NOW()))*(B643*C643)))</f>
        <v/>
      </c>
    </row>
    <row r="644" spans="1:9">
      <c r="D644" s="99">
        <f>-PV(C644,(A644-YEAR(NOW())),,((A644-YEAR(NOW()))*(B644*C644)))</f>
        <v/>
      </c>
    </row>
    <row r="645" spans="1:9">
      <c r="D645" s="99">
        <f>-PV(C645,(A645-YEAR(NOW())),,((A645-YEAR(NOW()))*(B645*C645)))</f>
        <v/>
      </c>
    </row>
    <row r="646" spans="1:9">
      <c r="D646" s="99">
        <f>-PV(C646,(A646-YEAR(NOW())),,((A646-YEAR(NOW()))*(B646*C646)))</f>
        <v/>
      </c>
    </row>
    <row r="647" spans="1:9">
      <c r="D647" s="99">
        <f>-PV(C647,(A647-YEAR(NOW())),,((A647-YEAR(NOW()))*(B647*C647)))</f>
        <v/>
      </c>
    </row>
    <row r="648" spans="1:9">
      <c r="D648" s="99">
        <f>-PV(C648,(A648-YEAR(NOW())),,((A648-YEAR(NOW()))*(B648*C648)))</f>
        <v/>
      </c>
    </row>
    <row r="649" spans="1:9">
      <c r="D649" s="99">
        <f>-PV(C649,(A649-YEAR(NOW())),,((A649-YEAR(NOW()))*(B649*C649)))</f>
        <v/>
      </c>
    </row>
    <row r="650" spans="1:9">
      <c r="D650" s="99">
        <f>-PV(C650,(A650-YEAR(NOW())),,((A650-YEAR(NOW()))*(B650*C650)))</f>
        <v/>
      </c>
    </row>
    <row r="651" spans="1:9">
      <c r="D651" s="99">
        <f>-PV(C651,(A651-YEAR(NOW())),,((A651-YEAR(NOW()))*(B651*C651)))</f>
        <v/>
      </c>
    </row>
    <row r="652" spans="1:9">
      <c r="D652" s="99">
        <f>-PV(C652,(A652-YEAR(NOW())),,((A652-YEAR(NOW()))*(B652*C652)))</f>
        <v/>
      </c>
    </row>
    <row r="653" spans="1:9">
      <c r="D653" s="99">
        <f>-PV(C653,(A653-YEAR(NOW())),,((A653-YEAR(NOW()))*(B653*C653)))</f>
        <v/>
      </c>
    </row>
    <row r="654" spans="1:9">
      <c r="D654" s="99">
        <f>-PV(C654,(A654-YEAR(NOW())),,((A654-YEAR(NOW()))*(B654*C654)))</f>
        <v/>
      </c>
    </row>
    <row r="655" spans="1:9">
      <c r="D655" s="99">
        <f>-PV(C655,(A655-YEAR(NOW())),,((A655-YEAR(NOW()))*(B655*C655)))</f>
        <v/>
      </c>
    </row>
    <row r="656" spans="1:9">
      <c r="D656" s="99">
        <f>-PV(C656,(A656-YEAR(NOW())),,((A656-YEAR(NOW()))*(B656*C656)))</f>
        <v/>
      </c>
    </row>
    <row r="657" spans="1:9">
      <c r="D657" s="99">
        <f>-PV(C657,(A657-YEAR(NOW())),,((A657-YEAR(NOW()))*(B657*C657)))</f>
        <v/>
      </c>
    </row>
    <row r="658" spans="1:9">
      <c r="D658" s="99">
        <f>-PV(C658,(A658-YEAR(NOW())),,((A658-YEAR(NOW()))*(B658*C658)))</f>
        <v/>
      </c>
    </row>
    <row r="659" spans="1:9">
      <c r="D659" s="99">
        <f>-PV(C659,(A659-YEAR(NOW())),,((A659-YEAR(NOW()))*(B659*C659)))</f>
        <v/>
      </c>
    </row>
    <row r="660" spans="1:9">
      <c r="D660" s="99">
        <f>-PV(C660,(A660-YEAR(NOW())),,((A660-YEAR(NOW()))*(B660*C660)))</f>
        <v/>
      </c>
    </row>
    <row r="661" spans="1:9">
      <c r="D661" s="99">
        <f>-PV(C661,(A661-YEAR(NOW())),,((A661-YEAR(NOW()))*(B661*C661)))</f>
        <v/>
      </c>
    </row>
    <row r="662" spans="1:9">
      <c r="D662" s="99">
        <f>-PV(C662,(A662-YEAR(NOW())),,((A662-YEAR(NOW()))*(B662*C662)))</f>
        <v/>
      </c>
    </row>
    <row r="663" spans="1:9">
      <c r="D663" s="99">
        <f>-PV(C663,(A663-YEAR(NOW())),,((A663-YEAR(NOW()))*(B663*C663)))</f>
        <v/>
      </c>
    </row>
    <row r="664" spans="1:9">
      <c r="D664" s="99">
        <f>-PV(C664,(A664-YEAR(NOW())),,((A664-YEAR(NOW()))*(B664*C664)))</f>
        <v/>
      </c>
    </row>
    <row r="665" spans="1:9">
      <c r="D665" s="99">
        <f>-PV(C665,(A665-YEAR(NOW())),,((A665-YEAR(NOW()))*(B665*C665)))</f>
        <v/>
      </c>
    </row>
    <row r="666" spans="1:9">
      <c r="D666" s="99">
        <f>-PV(C666,(A666-YEAR(NOW())),,((A666-YEAR(NOW()))*(B666*C666)))</f>
        <v/>
      </c>
    </row>
    <row r="667" spans="1:9">
      <c r="D667" s="99">
        <f>-PV(C667,(A667-YEAR(NOW())),,((A667-YEAR(NOW()))*(B667*C667)))</f>
        <v/>
      </c>
    </row>
    <row r="668" spans="1:9">
      <c r="D668" s="99">
        <f>-PV(C668,(A668-YEAR(NOW())),,((A668-YEAR(NOW()))*(B668*C668)))</f>
        <v/>
      </c>
    </row>
    <row r="669" spans="1:9">
      <c r="D669" s="99">
        <f>-PV(C669,(A669-YEAR(NOW())),,((A669-YEAR(NOW()))*(B669*C669)))</f>
        <v/>
      </c>
    </row>
    <row r="670" spans="1:9">
      <c r="D670" s="99">
        <f>-PV(C670,(A670-YEAR(NOW())),,((A670-YEAR(NOW()))*(B670*C670)))</f>
        <v/>
      </c>
    </row>
    <row r="671" spans="1:9">
      <c r="D671" s="99">
        <f>-PV(C671,(A671-YEAR(NOW())),,((A671-YEAR(NOW()))*(B671*C671)))</f>
        <v/>
      </c>
    </row>
    <row r="672" spans="1:9">
      <c r="D672" s="99">
        <f>-PV(C672,(A672-YEAR(NOW())),,((A672-YEAR(NOW()))*(B672*C672)))</f>
        <v/>
      </c>
    </row>
    <row r="673" spans="1:9">
      <c r="D673" s="99">
        <f>-PV(C673,(A673-YEAR(NOW())),,((A673-YEAR(NOW()))*(B673*C673)))</f>
        <v/>
      </c>
    </row>
    <row r="674" spans="1:9">
      <c r="D674" s="99">
        <f>-PV(C674,(A674-YEAR(NOW())),,((A674-YEAR(NOW()))*(B674*C674)))</f>
        <v/>
      </c>
    </row>
    <row r="675" spans="1:9">
      <c r="D675" s="99">
        <f>-PV(C675,(A675-YEAR(NOW())),,((A675-YEAR(NOW()))*(B675*C675)))</f>
        <v/>
      </c>
    </row>
    <row r="676" spans="1:9">
      <c r="D676" s="99">
        <f>-PV(C676,(A676-YEAR(NOW())),,((A676-YEAR(NOW()))*(B676*C676)))</f>
        <v/>
      </c>
    </row>
    <row r="677" spans="1:9">
      <c r="D677" s="99">
        <f>-PV(C677,(A677-YEAR(NOW())),,((A677-YEAR(NOW()))*(B677*C677)))</f>
        <v/>
      </c>
    </row>
    <row r="678" spans="1:9">
      <c r="D678" s="99">
        <f>-PV(C678,(A678-YEAR(NOW())),,((A678-YEAR(NOW()))*(B678*C678)))</f>
        <v/>
      </c>
    </row>
    <row r="679" spans="1:9">
      <c r="D679" s="99">
        <f>-PV(C679,(A679-YEAR(NOW())),,((A679-YEAR(NOW()))*(B679*C679)))</f>
        <v/>
      </c>
    </row>
    <row r="680" spans="1:9">
      <c r="D680" s="99">
        <f>-PV(C680,(A680-YEAR(NOW())),,((A680-YEAR(NOW()))*(B680*C680)))</f>
        <v/>
      </c>
    </row>
    <row r="681" spans="1:9">
      <c r="D681" s="99">
        <f>-PV(C681,(A681-YEAR(NOW())),,((A681-YEAR(NOW()))*(B681*C681)))</f>
        <v/>
      </c>
    </row>
    <row r="682" spans="1:9">
      <c r="D682" s="99">
        <f>-PV(C682,(A682-YEAR(NOW())),,((A682-YEAR(NOW()))*(B682*C682)))</f>
        <v/>
      </c>
    </row>
    <row r="683" spans="1:9">
      <c r="D683" s="99">
        <f>-PV(C683,(A683-YEAR(NOW())),,((A683-YEAR(NOW()))*(B683*C683)))</f>
        <v/>
      </c>
    </row>
    <row r="684" spans="1:9">
      <c r="D684" s="99">
        <f>-PV(C684,(A684-YEAR(NOW())),,((A684-YEAR(NOW()))*(B684*C684)))</f>
        <v/>
      </c>
    </row>
    <row r="685" spans="1:9">
      <c r="D685" s="99">
        <f>-PV(C685,(A685-YEAR(NOW())),,((A685-YEAR(NOW()))*(B685*C685)))</f>
        <v/>
      </c>
    </row>
    <row r="686" spans="1:9">
      <c r="D686" s="99">
        <f>-PV(C686,(A686-YEAR(NOW())),,((A686-YEAR(NOW()))*(B686*C686)))</f>
        <v/>
      </c>
    </row>
    <row r="687" spans="1:9">
      <c r="D687" s="99">
        <f>-PV(C687,(A687-YEAR(NOW())),,((A687-YEAR(NOW()))*(B687*C687)))</f>
        <v/>
      </c>
    </row>
    <row r="688" spans="1:9">
      <c r="D688" s="99">
        <f>-PV(C688,(A688-YEAR(NOW())),,((A688-YEAR(NOW()))*(B688*C688)))</f>
        <v/>
      </c>
    </row>
    <row r="689" spans="1:9">
      <c r="D689" s="99">
        <f>-PV(C689,(A689-YEAR(NOW())),,((A689-YEAR(NOW()))*(B689*C689)))</f>
        <v/>
      </c>
    </row>
    <row r="690" spans="1:9">
      <c r="D690" s="99">
        <f>-PV(C690,(A690-YEAR(NOW())),,((A690-YEAR(NOW()))*(B690*C690)))</f>
        <v/>
      </c>
    </row>
    <row r="691" spans="1:9">
      <c r="D691" s="99">
        <f>-PV(C691,(A691-YEAR(NOW())),,((A691-YEAR(NOW()))*(B691*C691)))</f>
        <v/>
      </c>
    </row>
    <row r="692" spans="1:9">
      <c r="D692" s="99">
        <f>-PV(C692,(A692-YEAR(NOW())),,((A692-YEAR(NOW()))*(B692*C692)))</f>
        <v/>
      </c>
    </row>
    <row r="693" spans="1:9">
      <c r="D693" s="99">
        <f>-PV(C693,(A693-YEAR(NOW())),,((A693-YEAR(NOW()))*(B693*C693)))</f>
        <v/>
      </c>
    </row>
    <row r="694" spans="1:9">
      <c r="D694" s="99">
        <f>-PV(C694,(A694-YEAR(NOW())),,((A694-YEAR(NOW()))*(B694*C694)))</f>
        <v/>
      </c>
    </row>
    <row r="695" spans="1:9">
      <c r="D695" s="99">
        <f>-PV(C695,(A695-YEAR(NOW())),,((A695-YEAR(NOW()))*(B695*C695)))</f>
        <v/>
      </c>
    </row>
    <row r="696" spans="1:9">
      <c r="D696" s="99">
        <f>-PV(C696,(A696-YEAR(NOW())),,((A696-YEAR(NOW()))*(B696*C696)))</f>
        <v/>
      </c>
    </row>
    <row r="697" spans="1:9">
      <c r="D697" s="99">
        <f>-PV(C697,(A697-YEAR(NOW())),,((A697-YEAR(NOW()))*(B697*C697)))</f>
        <v/>
      </c>
    </row>
    <row r="698" spans="1:9">
      <c r="D698" s="99">
        <f>-PV(C698,(A698-YEAR(NOW())),,((A698-YEAR(NOW()))*(B698*C698)))</f>
        <v/>
      </c>
    </row>
    <row r="699" spans="1:9">
      <c r="D699" s="99">
        <f>-PV(C699,(A699-YEAR(NOW())),,((A699-YEAR(NOW()))*(B699*C699)))</f>
        <v/>
      </c>
    </row>
    <row r="700" spans="1:9">
      <c r="D700" s="99">
        <f>-PV(C700,(A700-YEAR(NOW())),,((A700-YEAR(NOW()))*(B700*C700)))</f>
        <v/>
      </c>
    </row>
    <row r="701" spans="1:9">
      <c r="D701" s="99">
        <f>-PV(C701,(A701-YEAR(NOW())),,((A701-YEAR(NOW()))*(B701*C701)))</f>
        <v/>
      </c>
    </row>
    <row r="702" spans="1:9">
      <c r="D702" s="99">
        <f>-PV(C702,(A702-YEAR(NOW())),,((A702-YEAR(NOW()))*(B702*C702)))</f>
        <v/>
      </c>
    </row>
    <row r="703" spans="1:9">
      <c r="D703" s="99">
        <f>-PV(C703,(A703-YEAR(NOW())),,((A703-YEAR(NOW()))*(B703*C703)))</f>
        <v/>
      </c>
    </row>
    <row r="704" spans="1:9">
      <c r="D704" s="99">
        <f>-PV(C704,(A704-YEAR(NOW())),,((A704-YEAR(NOW()))*(B704*C704)))</f>
        <v/>
      </c>
    </row>
    <row r="705" spans="1:9">
      <c r="D705" s="99">
        <f>-PV(C705,(A705-YEAR(NOW())),,((A705-YEAR(NOW()))*(B705*C705)))</f>
        <v/>
      </c>
    </row>
    <row r="706" spans="1:9">
      <c r="D706" s="99">
        <f>-PV(C706,(A706-YEAR(NOW())),,((A706-YEAR(NOW()))*(B706*C706)))</f>
        <v/>
      </c>
    </row>
    <row r="707" spans="1:9">
      <c r="D707" s="99">
        <f>-PV(C707,(A707-YEAR(NOW())),,((A707-YEAR(NOW()))*(B707*C707)))</f>
        <v/>
      </c>
    </row>
    <row r="708" spans="1:9">
      <c r="D708" s="99">
        <f>-PV(C708,(A708-YEAR(NOW())),,((A708-YEAR(NOW()))*(B708*C708)))</f>
        <v/>
      </c>
    </row>
    <row r="709" spans="1:9">
      <c r="D709" s="99">
        <f>-PV(C709,(A709-YEAR(NOW())),,((A709-YEAR(NOW()))*(B709*C709)))</f>
        <v/>
      </c>
    </row>
    <row r="710" spans="1:9">
      <c r="D710" s="99">
        <f>-PV(C710,(A710-YEAR(NOW())),,((A710-YEAR(NOW()))*(B710*C710)))</f>
        <v/>
      </c>
    </row>
    <row r="711" spans="1:9">
      <c r="D711" s="99">
        <f>-PV(C711,(A711-YEAR(NOW())),,((A711-YEAR(NOW()))*(B711*C711)))</f>
        <v/>
      </c>
    </row>
    <row r="712" spans="1:9">
      <c r="D712" s="99">
        <f>-PV(C712,(A712-YEAR(NOW())),,((A712-YEAR(NOW()))*(B712*C712)))</f>
        <v/>
      </c>
    </row>
    <row r="713" spans="1:9">
      <c r="D713" s="99">
        <f>-PV(C713,(A713-YEAR(NOW())),,((A713-YEAR(NOW()))*(B713*C713)))</f>
        <v/>
      </c>
    </row>
    <row r="714" spans="1:9">
      <c r="D714" s="99">
        <f>-PV(C714,(A714-YEAR(NOW())),,((A714-YEAR(NOW()))*(B714*C714)))</f>
        <v/>
      </c>
    </row>
    <row r="715" spans="1:9">
      <c r="D715" s="99">
        <f>-PV(C715,(A715-YEAR(NOW())),,((A715-YEAR(NOW()))*(B715*C715)))</f>
        <v/>
      </c>
    </row>
    <row r="716" spans="1:9">
      <c r="D716" s="99">
        <f>-PV(C716,(A716-YEAR(NOW())),,((A716-YEAR(NOW()))*(B716*C716)))</f>
        <v/>
      </c>
    </row>
    <row r="717" spans="1:9">
      <c r="D717" s="99">
        <f>-PV(C717,(A717-YEAR(NOW())),,((A717-YEAR(NOW()))*(B717*C717)))</f>
        <v/>
      </c>
    </row>
    <row r="718" spans="1:9">
      <c r="D718" s="99">
        <f>-PV(C718,(A718-YEAR(NOW())),,((A718-YEAR(NOW()))*(B718*C718)))</f>
        <v/>
      </c>
    </row>
    <row r="719" spans="1:9">
      <c r="D719" s="99">
        <f>-PV(C719,(A719-YEAR(NOW())),,((A719-YEAR(NOW()))*(B719*C719)))</f>
        <v/>
      </c>
    </row>
    <row r="720" spans="1:9">
      <c r="D720" s="99">
        <f>-PV(C720,(A720-YEAR(NOW())),,((A720-YEAR(NOW()))*(B720*C720)))</f>
        <v/>
      </c>
    </row>
    <row r="721" spans="1:9">
      <c r="D721" s="99">
        <f>-PV(C721,(A721-YEAR(NOW())),,((A721-YEAR(NOW()))*(B721*C721)))</f>
        <v/>
      </c>
    </row>
    <row r="722" spans="1:9">
      <c r="D722" s="99">
        <f>-PV(C722,(A722-YEAR(NOW())),,((A722-YEAR(NOW()))*(B722*C722)))</f>
        <v/>
      </c>
    </row>
    <row r="723" spans="1:9">
      <c r="D723" s="99">
        <f>-PV(C723,(A723-YEAR(NOW())),,((A723-YEAR(NOW()))*(B723*C723)))</f>
        <v/>
      </c>
    </row>
    <row r="724" spans="1:9">
      <c r="D724" s="99">
        <f>-PV(C724,(A724-YEAR(NOW())),,((A724-YEAR(NOW()))*(B724*C724)))</f>
        <v/>
      </c>
    </row>
    <row r="725" spans="1:9">
      <c r="D725" s="99">
        <f>-PV(C725,(A725-YEAR(NOW())),,((A725-YEAR(NOW()))*(B725*C725)))</f>
        <v/>
      </c>
    </row>
    <row r="726" spans="1:9">
      <c r="D726" s="99">
        <f>-PV(C726,(A726-YEAR(NOW())),,((A726-YEAR(NOW()))*(B726*C726)))</f>
        <v/>
      </c>
    </row>
    <row r="727" spans="1:9">
      <c r="D727" s="99">
        <f>-PV(C727,(A727-YEAR(NOW())),,((A727-YEAR(NOW()))*(B727*C727)))</f>
        <v/>
      </c>
    </row>
    <row r="728" spans="1:9">
      <c r="D728" s="99">
        <f>-PV(C728,(A728-YEAR(NOW())),,((A728-YEAR(NOW()))*(B728*C728)))</f>
        <v/>
      </c>
    </row>
    <row r="729" spans="1:9">
      <c r="D729" s="99">
        <f>-PV(C729,(A729-YEAR(NOW())),,((A729-YEAR(NOW()))*(B729*C729)))</f>
        <v/>
      </c>
    </row>
    <row r="730" spans="1:9">
      <c r="D730" s="99">
        <f>-PV(C730,(A730-YEAR(NOW())),,((A730-YEAR(NOW()))*(B730*C730)))</f>
        <v/>
      </c>
    </row>
    <row r="731" spans="1:9">
      <c r="D731" s="99">
        <f>-PV(C731,(A731-YEAR(NOW())),,((A731-YEAR(NOW()))*(B731*C731)))</f>
        <v/>
      </c>
    </row>
    <row r="732" spans="1:9">
      <c r="D732" s="99">
        <f>-PV(C732,(A732-YEAR(NOW())),,((A732-YEAR(NOW()))*(B732*C732)))</f>
        <v/>
      </c>
    </row>
    <row r="733" spans="1:9">
      <c r="D733" s="99">
        <f>-PV(C733,(A733-YEAR(NOW())),,((A733-YEAR(NOW()))*(B733*C733)))</f>
        <v/>
      </c>
    </row>
    <row r="734" spans="1:9">
      <c r="D734" s="99">
        <f>-PV(C734,(A734-YEAR(NOW())),,((A734-YEAR(NOW()))*(B734*C734)))</f>
        <v/>
      </c>
    </row>
    <row r="735" spans="1:9">
      <c r="D735" s="99">
        <f>-PV(C735,(A735-YEAR(NOW())),,((A735-YEAR(NOW()))*(B735*C735)))</f>
        <v/>
      </c>
    </row>
    <row r="736" spans="1:9">
      <c r="D736" s="99">
        <f>-PV(C736,(A736-YEAR(NOW())),,((A736-YEAR(NOW()))*(B736*C736)))</f>
        <v/>
      </c>
    </row>
    <row r="737" spans="1:9">
      <c r="D737" s="99">
        <f>-PV(C737,(A737-YEAR(NOW())),,((A737-YEAR(NOW()))*(B737*C737)))</f>
        <v/>
      </c>
    </row>
    <row r="738" spans="1:9">
      <c r="D738" s="99">
        <f>-PV(C738,(A738-YEAR(NOW())),,((A738-YEAR(NOW()))*(B738*C738)))</f>
        <v/>
      </c>
    </row>
    <row r="739" spans="1:9">
      <c r="D739" s="99">
        <f>-PV(C739,(A739-YEAR(NOW())),,((A739-YEAR(NOW()))*(B739*C739)))</f>
        <v/>
      </c>
    </row>
    <row r="740" spans="1:9">
      <c r="D740" s="99">
        <f>-PV(C740,(A740-YEAR(NOW())),,((A740-YEAR(NOW()))*(B740*C740)))</f>
        <v/>
      </c>
    </row>
    <row r="741" spans="1:9">
      <c r="D741" s="99">
        <f>-PV(C741,(A741-YEAR(NOW())),,((A741-YEAR(NOW()))*(B741*C741)))</f>
        <v/>
      </c>
    </row>
    <row r="742" spans="1:9">
      <c r="D742" s="99">
        <f>-PV(C742,(A742-YEAR(NOW())),,((A742-YEAR(NOW()))*(B742*C742)))</f>
        <v/>
      </c>
    </row>
    <row r="743" spans="1:9">
      <c r="D743" s="99">
        <f>-PV(C743,(A743-YEAR(NOW())),,((A743-YEAR(NOW()))*(B743*C743)))</f>
        <v/>
      </c>
    </row>
    <row r="744" spans="1:9">
      <c r="D744" s="99">
        <f>-PV(C744,(A744-YEAR(NOW())),,((A744-YEAR(NOW()))*(B744*C744)))</f>
        <v/>
      </c>
    </row>
    <row r="745" spans="1:9">
      <c r="D745" s="99">
        <f>-PV(C745,(A745-YEAR(NOW())),,((A745-YEAR(NOW()))*(B745*C745)))</f>
        <v/>
      </c>
    </row>
    <row r="746" spans="1:9">
      <c r="D746" s="99">
        <f>-PV(C746,(A746-YEAR(NOW())),,((A746-YEAR(NOW()))*(B746*C746)))</f>
        <v/>
      </c>
    </row>
    <row r="747" spans="1:9">
      <c r="D747" s="99">
        <f>-PV(C747,(A747-YEAR(NOW())),,((A747-YEAR(NOW()))*(B747*C747)))</f>
        <v/>
      </c>
    </row>
    <row r="748" spans="1:9">
      <c r="D748" s="99">
        <f>-PV(C748,(A748-YEAR(NOW())),,((A748-YEAR(NOW()))*(B748*C748)))</f>
        <v/>
      </c>
    </row>
    <row r="749" spans="1:9">
      <c r="D749" s="99">
        <f>-PV(C749,(A749-YEAR(NOW())),,((A749-YEAR(NOW()))*(B749*C749)))</f>
        <v/>
      </c>
    </row>
    <row r="750" spans="1:9">
      <c r="D750" s="99">
        <f>-PV(C750,(A750-YEAR(NOW())),,((A750-YEAR(NOW()))*(B750*C750)))</f>
        <v/>
      </c>
    </row>
    <row r="751" spans="1:9">
      <c r="D751" s="99">
        <f>-PV(C751,(A751-YEAR(NOW())),,((A751-YEAR(NOW()))*(B751*C751)))</f>
        <v/>
      </c>
    </row>
    <row r="752" spans="1:9">
      <c r="D752" s="99">
        <f>-PV(C752,(A752-YEAR(NOW())),,((A752-YEAR(NOW()))*(B752*C752)))</f>
        <v/>
      </c>
    </row>
    <row r="753" spans="1:9">
      <c r="D753" s="99">
        <f>-PV(C753,(A753-YEAR(NOW())),,((A753-YEAR(NOW()))*(B753*C753)))</f>
        <v/>
      </c>
    </row>
    <row r="754" spans="1:9">
      <c r="D754" s="99">
        <f>-PV(C754,(A754-YEAR(NOW())),,((A754-YEAR(NOW()))*(B754*C754)))</f>
        <v/>
      </c>
    </row>
    <row r="755" spans="1:9">
      <c r="D755" s="99">
        <f>-PV(C755,(A755-YEAR(NOW())),,((A755-YEAR(NOW()))*(B755*C755)))</f>
        <v/>
      </c>
    </row>
    <row r="756" spans="1:9">
      <c r="D756" s="99">
        <f>-PV(C756,(A756-YEAR(NOW())),,((A756-YEAR(NOW()))*(B756*C756)))</f>
        <v/>
      </c>
    </row>
    <row r="757" spans="1:9">
      <c r="D757" s="99">
        <f>-PV(C757,(A757-YEAR(NOW())),,((A757-YEAR(NOW()))*(B757*C757)))</f>
        <v/>
      </c>
    </row>
    <row r="758" spans="1:9">
      <c r="D758" s="99">
        <f>-PV(C758,(A758-YEAR(NOW())),,((A758-YEAR(NOW()))*(B758*C758)))</f>
        <v/>
      </c>
    </row>
    <row r="759" spans="1:9">
      <c r="D759" s="99">
        <f>-PV(C759,(A759-YEAR(NOW())),,((A759-YEAR(NOW()))*(B759*C759)))</f>
        <v/>
      </c>
    </row>
    <row r="760" spans="1:9">
      <c r="D760" s="99">
        <f>-PV(C760,(A760-YEAR(NOW())),,((A760-YEAR(NOW()))*(B760*C760)))</f>
        <v/>
      </c>
    </row>
    <row r="761" spans="1:9">
      <c r="D761" s="99">
        <f>-PV(C761,(A761-YEAR(NOW())),,((A761-YEAR(NOW()))*(B761*C761)))</f>
        <v/>
      </c>
    </row>
    <row r="762" spans="1:9">
      <c r="D762" s="99">
        <f>-PV(C762,(A762-YEAR(NOW())),,((A762-YEAR(NOW()))*(B762*C762)))</f>
        <v/>
      </c>
    </row>
    <row r="763" spans="1:9">
      <c r="D763" s="99">
        <f>-PV(C763,(A763-YEAR(NOW())),,((A763-YEAR(NOW()))*(B763*C763)))</f>
        <v/>
      </c>
    </row>
    <row r="764" spans="1:9">
      <c r="D764" s="99">
        <f>-PV(C764,(A764-YEAR(NOW())),,((A764-YEAR(NOW()))*(B764*C764)))</f>
        <v/>
      </c>
    </row>
    <row r="765" spans="1:9">
      <c r="D765" s="99">
        <f>-PV(C765,(A765-YEAR(NOW())),,((A765-YEAR(NOW()))*(B765*C765)))</f>
        <v/>
      </c>
    </row>
    <row r="766" spans="1:9">
      <c r="D766" s="99">
        <f>-PV(C766,(A766-YEAR(NOW())),,((A766-YEAR(NOW()))*(B766*C766)))</f>
        <v/>
      </c>
    </row>
    <row r="767" spans="1:9">
      <c r="D767" s="99">
        <f>-PV(C767,(A767-YEAR(NOW())),,((A767-YEAR(NOW()))*(B767*C767)))</f>
        <v/>
      </c>
    </row>
    <row r="768" spans="1:9">
      <c r="D768" s="99">
        <f>-PV(C768,(A768-YEAR(NOW())),,((A768-YEAR(NOW()))*(B768*C768)))</f>
        <v/>
      </c>
    </row>
    <row r="769" spans="1:9">
      <c r="D769" s="99">
        <f>-PV(C769,(A769-YEAR(NOW())),,((A769-YEAR(NOW()))*(B769*C769)))</f>
        <v/>
      </c>
    </row>
    <row r="770" spans="1:9">
      <c r="D770" s="99">
        <f>-PV(C770,(A770-YEAR(NOW())),,((A770-YEAR(NOW()))*(B770*C770)))</f>
        <v/>
      </c>
    </row>
    <row r="771" spans="1:9">
      <c r="D771" s="99">
        <f>-PV(C771,(A771-YEAR(NOW())),,((A771-YEAR(NOW()))*(B771*C771)))</f>
        <v/>
      </c>
    </row>
    <row r="772" spans="1:9">
      <c r="D772" s="99">
        <f>-PV(C772,(A772-YEAR(NOW())),,((A772-YEAR(NOW()))*(B772*C772)))</f>
        <v/>
      </c>
    </row>
    <row r="773" spans="1:9">
      <c r="D773" s="99">
        <f>-PV(C773,(A773-YEAR(NOW())),,((A773-YEAR(NOW()))*(B773*C773)))</f>
        <v/>
      </c>
    </row>
    <row r="774" spans="1:9">
      <c r="D774" s="99">
        <f>-PV(C774,(A774-YEAR(NOW())),,((A774-YEAR(NOW()))*(B774*C774)))</f>
        <v/>
      </c>
    </row>
    <row r="775" spans="1:9">
      <c r="D775" s="99">
        <f>-PV(C775,(A775-YEAR(NOW())),,((A775-YEAR(NOW()))*(B775*C775)))</f>
        <v/>
      </c>
    </row>
    <row r="776" spans="1:9">
      <c r="D776" s="99">
        <f>-PV(C776,(A776-YEAR(NOW())),,((A776-YEAR(NOW()))*(B776*C776)))</f>
        <v/>
      </c>
    </row>
    <row r="777" spans="1:9">
      <c r="D777" s="99">
        <f>-PV(C777,(A777-YEAR(NOW())),,((A777-YEAR(NOW()))*(B777*C777)))</f>
        <v/>
      </c>
    </row>
    <row r="778" spans="1:9">
      <c r="D778" s="99">
        <f>-PV(C778,(A778-YEAR(NOW())),,((A778-YEAR(NOW()))*(B778*C778)))</f>
        <v/>
      </c>
    </row>
    <row r="779" spans="1:9">
      <c r="D779" s="99">
        <f>-PV(C779,(A779-YEAR(NOW())),,((A779-YEAR(NOW()))*(B779*C779)))</f>
        <v/>
      </c>
    </row>
    <row r="780" spans="1:9">
      <c r="D780" s="99">
        <f>-PV(C780,(A780-YEAR(NOW())),,((A780-YEAR(NOW()))*(B780*C780)))</f>
        <v/>
      </c>
    </row>
    <row r="781" spans="1:9">
      <c r="D781" s="99">
        <f>-PV(C781,(A781-YEAR(NOW())),,((A781-YEAR(NOW()))*(B781*C781)))</f>
        <v/>
      </c>
    </row>
    <row r="782" spans="1:9">
      <c r="D782" s="99">
        <f>-PV(C782,(A782-YEAR(NOW())),,((A782-YEAR(NOW()))*(B782*C782)))</f>
        <v/>
      </c>
    </row>
    <row r="783" spans="1:9">
      <c r="D783" s="99">
        <f>-PV(C783,(A783-YEAR(NOW())),,((A783-YEAR(NOW()))*(B783*C783)))</f>
        <v/>
      </c>
    </row>
    <row r="784" spans="1:9">
      <c r="D784" s="99">
        <f>-PV(C784,(A784-YEAR(NOW())),,((A784-YEAR(NOW()))*(B784*C784)))</f>
        <v/>
      </c>
    </row>
    <row r="785" spans="1:9">
      <c r="D785" s="99">
        <f>-PV(C785,(A785-YEAR(NOW())),,((A785-YEAR(NOW()))*(B785*C785)))</f>
        <v/>
      </c>
    </row>
    <row r="786" spans="1:9">
      <c r="D786" s="99">
        <f>-PV(C786,(A786-YEAR(NOW())),,((A786-YEAR(NOW()))*(B786*C786)))</f>
        <v/>
      </c>
    </row>
    <row r="787" spans="1:9">
      <c r="D787" s="99">
        <f>-PV(C787,(A787-YEAR(NOW())),,((A787-YEAR(NOW()))*(B787*C787)))</f>
        <v/>
      </c>
    </row>
    <row r="788" spans="1:9">
      <c r="D788" s="99">
        <f>-PV(C788,(A788-YEAR(NOW())),,((A788-YEAR(NOW()))*(B788*C788)))</f>
        <v/>
      </c>
    </row>
    <row r="789" spans="1:9">
      <c r="D789" s="99">
        <f>-PV(C789,(A789-YEAR(NOW())),,((A789-YEAR(NOW()))*(B789*C789)))</f>
        <v/>
      </c>
    </row>
    <row r="790" spans="1:9">
      <c r="D790" s="99">
        <f>-PV(C790,(A790-YEAR(NOW())),,((A790-YEAR(NOW()))*(B790*C790)))</f>
        <v/>
      </c>
    </row>
    <row r="791" spans="1:9">
      <c r="D791" s="99">
        <f>-PV(C791,(A791-YEAR(NOW())),,((A791-YEAR(NOW()))*(B791*C791)))</f>
        <v/>
      </c>
    </row>
    <row r="792" spans="1:9">
      <c r="D792" s="99">
        <f>-PV(C792,(A792-YEAR(NOW())),,((A792-YEAR(NOW()))*(B792*C792)))</f>
        <v/>
      </c>
    </row>
    <row r="793" spans="1:9">
      <c r="D793" s="99">
        <f>-PV(C793,(A793-YEAR(NOW())),,((A793-YEAR(NOW()))*(B793*C793)))</f>
        <v/>
      </c>
    </row>
    <row r="794" spans="1:9">
      <c r="D794" s="99">
        <f>-PV(C794,(A794-YEAR(NOW())),,((A794-YEAR(NOW()))*(B794*C794)))</f>
        <v/>
      </c>
    </row>
    <row r="795" spans="1:9">
      <c r="D795" s="99">
        <f>-PV(C795,(A795-YEAR(NOW())),,((A795-YEAR(NOW()))*(B795*C795)))</f>
        <v/>
      </c>
    </row>
    <row r="796" spans="1:9">
      <c r="D796" s="99">
        <f>-PV(C796,(A796-YEAR(NOW())),,((A796-YEAR(NOW()))*(B796*C796)))</f>
        <v/>
      </c>
    </row>
    <row r="797" spans="1:9">
      <c r="D797" s="99">
        <f>-PV(C797,(A797-YEAR(NOW())),,((A797-YEAR(NOW()))*(B797*C797)))</f>
        <v/>
      </c>
    </row>
    <row r="798" spans="1:9">
      <c r="D798" s="99">
        <f>-PV(C798,(A798-YEAR(NOW())),,((A798-YEAR(NOW()))*(B798*C798)))</f>
        <v/>
      </c>
    </row>
    <row r="799" spans="1:9">
      <c r="D799" s="99">
        <f>-PV(C799,(A799-YEAR(NOW())),,((A799-YEAR(NOW()))*(B799*C799)))</f>
        <v/>
      </c>
    </row>
    <row r="800" spans="1:9">
      <c r="D800" s="99">
        <f>-PV(C800,(A800-YEAR(NOW())),,((A800-YEAR(NOW()))*(B800*C800)))</f>
        <v/>
      </c>
    </row>
    <row r="801" spans="1:9">
      <c r="D801" s="99">
        <f>-PV(C801,(A801-YEAR(NOW())),,((A801-YEAR(NOW()))*(B801*C801)))</f>
        <v/>
      </c>
    </row>
    <row r="802" spans="1:9">
      <c r="D802" s="99">
        <f>-PV(C802,(A802-YEAR(NOW())),,((A802-YEAR(NOW()))*(B802*C802)))</f>
        <v/>
      </c>
    </row>
    <row r="803" spans="1:9">
      <c r="D803" s="99">
        <f>-PV(C803,(A803-YEAR(NOW())),,((A803-YEAR(NOW()))*(B803*C803)))</f>
        <v/>
      </c>
    </row>
    <row r="804" spans="1:9">
      <c r="D804" s="99">
        <f>-PV(C804,(A804-YEAR(NOW())),,((A804-YEAR(NOW()))*(B804*C804)))</f>
        <v/>
      </c>
    </row>
    <row r="805" spans="1:9">
      <c r="D805" s="99">
        <f>-PV(C805,(A805-YEAR(NOW())),,((A805-YEAR(NOW()))*(B805*C805)))</f>
        <v/>
      </c>
    </row>
    <row r="806" spans="1:9">
      <c r="D806" s="99">
        <f>-PV(C806,(A806-YEAR(NOW())),,((A806-YEAR(NOW()))*(B806*C806)))</f>
        <v/>
      </c>
    </row>
    <row r="807" spans="1:9">
      <c r="D807" s="99">
        <f>-PV(C807,(A807-YEAR(NOW())),,((A807-YEAR(NOW()))*(B807*C807)))</f>
        <v/>
      </c>
    </row>
    <row r="808" spans="1:9">
      <c r="D808" s="99">
        <f>-PV(C808,(A808-YEAR(NOW())),,((A808-YEAR(NOW()))*(B808*C808)))</f>
        <v/>
      </c>
    </row>
    <row r="809" spans="1:9">
      <c r="D809" s="99">
        <f>-PV(C809,(A809-YEAR(NOW())),,((A809-YEAR(NOW()))*(B809*C809)))</f>
        <v/>
      </c>
    </row>
    <row r="810" spans="1:9">
      <c r="D810" s="99">
        <f>-PV(C810,(A810-YEAR(NOW())),,((A810-YEAR(NOW()))*(B810*C810)))</f>
        <v/>
      </c>
    </row>
    <row r="811" spans="1:9">
      <c r="D811" s="99">
        <f>-PV(C811,(A811-YEAR(NOW())),,((A811-YEAR(NOW()))*(B811*C811)))</f>
        <v/>
      </c>
    </row>
    <row r="812" spans="1:9">
      <c r="D812" s="99">
        <f>-PV(C812,(A812-YEAR(NOW())),,((A812-YEAR(NOW()))*(B812*C812)))</f>
        <v/>
      </c>
    </row>
    <row r="813" spans="1:9">
      <c r="D813" s="99">
        <f>-PV(C813,(A813-YEAR(NOW())),,((A813-YEAR(NOW()))*(B813*C813)))</f>
        <v/>
      </c>
    </row>
    <row r="814" spans="1:9">
      <c r="D814" s="99">
        <f>-PV(C814,(A814-YEAR(NOW())),,((A814-YEAR(NOW()))*(B814*C814)))</f>
        <v/>
      </c>
    </row>
    <row r="815" spans="1:9">
      <c r="D815" s="99">
        <f>-PV(C815,(A815-YEAR(NOW())),,((A815-YEAR(NOW()))*(B815*C815)))</f>
        <v/>
      </c>
    </row>
    <row r="816" spans="1:9">
      <c r="D816" s="99">
        <f>-PV(C816,(A816-YEAR(NOW())),,((A816-YEAR(NOW()))*(B816*C816)))</f>
        <v/>
      </c>
    </row>
    <row r="817" spans="1:9">
      <c r="D817" s="99">
        <f>-PV(C817,(A817-YEAR(NOW())),,((A817-YEAR(NOW()))*(B817*C817)))</f>
        <v/>
      </c>
    </row>
    <row r="818" spans="1:9">
      <c r="D818" s="99">
        <f>-PV(C818,(A818-YEAR(NOW())),,((A818-YEAR(NOW()))*(B818*C818)))</f>
        <v/>
      </c>
    </row>
    <row r="819" spans="1:9">
      <c r="D819" s="99">
        <f>-PV(C819,(A819-YEAR(NOW())),,((A819-YEAR(NOW()))*(B819*C819)))</f>
        <v/>
      </c>
    </row>
    <row r="820" spans="1:9">
      <c r="D820" s="99">
        <f>-PV(C820,(A820-YEAR(NOW())),,((A820-YEAR(NOW()))*(B820*C820)))</f>
        <v/>
      </c>
    </row>
    <row r="821" spans="1:9">
      <c r="D821" s="99">
        <f>-PV(C821,(A821-YEAR(NOW())),,((A821-YEAR(NOW()))*(B821*C821)))</f>
        <v/>
      </c>
    </row>
    <row r="822" spans="1:9">
      <c r="D822" s="99">
        <f>-PV(C822,(A822-YEAR(NOW())),,((A822-YEAR(NOW()))*(B822*C822)))</f>
        <v/>
      </c>
    </row>
    <row r="823" spans="1:9">
      <c r="D823" s="99">
        <f>-PV(C823,(A823-YEAR(NOW())),,((A823-YEAR(NOW()))*(B823*C823)))</f>
        <v/>
      </c>
    </row>
    <row r="824" spans="1:9">
      <c r="D824" s="99">
        <f>-PV(C824,(A824-YEAR(NOW())),,((A824-YEAR(NOW()))*(B824*C824)))</f>
        <v/>
      </c>
    </row>
    <row r="825" spans="1:9">
      <c r="D825" s="99">
        <f>-PV(C825,(A825-YEAR(NOW())),,((A825-YEAR(NOW()))*(B825*C825)))</f>
        <v/>
      </c>
    </row>
    <row r="826" spans="1:9">
      <c r="D826" s="99">
        <f>-PV(C826,(A826-YEAR(NOW())),,((A826-YEAR(NOW()))*(B826*C826)))</f>
        <v/>
      </c>
    </row>
    <row r="827" spans="1:9">
      <c r="D827" s="99">
        <f>-PV(C827,(A827-YEAR(NOW())),,((A827-YEAR(NOW()))*(B827*C827)))</f>
        <v/>
      </c>
    </row>
    <row r="828" spans="1:9">
      <c r="D828" s="99">
        <f>-PV(C828,(A828-YEAR(NOW())),,((A828-YEAR(NOW()))*(B828*C828)))</f>
        <v/>
      </c>
    </row>
    <row r="829" spans="1:9">
      <c r="D829" s="99">
        <f>-PV(C829,(A829-YEAR(NOW())),,((A829-YEAR(NOW()))*(B829*C829)))</f>
        <v/>
      </c>
    </row>
    <row r="830" spans="1:9">
      <c r="D830" s="99">
        <f>-PV(C830,(A830-YEAR(NOW())),,((A830-YEAR(NOW()))*(B830*C830)))</f>
        <v/>
      </c>
    </row>
    <row r="831" spans="1:9">
      <c r="D831" s="99">
        <f>-PV(C831,(A831-YEAR(NOW())),,((A831-YEAR(NOW()))*(B831*C831)))</f>
        <v/>
      </c>
    </row>
    <row r="832" spans="1:9">
      <c r="D832" s="99">
        <f>-PV(C832,(A832-YEAR(NOW())),,((A832-YEAR(NOW()))*(B832*C832)))</f>
        <v/>
      </c>
    </row>
    <row r="833" spans="1:9">
      <c r="D833" s="99">
        <f>-PV(C833,(A833-YEAR(NOW())),,((A833-YEAR(NOW()))*(B833*C833)))</f>
        <v/>
      </c>
    </row>
    <row r="834" spans="1:9">
      <c r="D834" s="99">
        <f>-PV(C834,(A834-YEAR(NOW())),,((A834-YEAR(NOW()))*(B834*C834)))</f>
        <v/>
      </c>
    </row>
    <row r="835" spans="1:9">
      <c r="D835" s="99">
        <f>-PV(C835,(A835-YEAR(NOW())),,((A835-YEAR(NOW()))*(B835*C835)))</f>
        <v/>
      </c>
    </row>
    <row r="836" spans="1:9">
      <c r="D836" s="99">
        <f>-PV(C836,(A836-YEAR(NOW())),,((A836-YEAR(NOW()))*(B836*C836)))</f>
        <v/>
      </c>
    </row>
    <row r="837" spans="1:9">
      <c r="D837" s="99">
        <f>-PV(C837,(A837-YEAR(NOW())),,((A837-YEAR(NOW()))*(B837*C837)))</f>
        <v/>
      </c>
    </row>
    <row r="838" spans="1:9">
      <c r="D838" s="99">
        <f>-PV(C838,(A838-YEAR(NOW())),,((A838-YEAR(NOW()))*(B838*C838)))</f>
        <v/>
      </c>
    </row>
    <row r="839" spans="1:9">
      <c r="D839" s="99">
        <f>-PV(C839,(A839-YEAR(NOW())),,((A839-YEAR(NOW()))*(B839*C839)))</f>
        <v/>
      </c>
    </row>
    <row r="840" spans="1:9">
      <c r="D840" s="99">
        <f>-PV(C840,(A840-YEAR(NOW())),,((A840-YEAR(NOW()))*(B840*C840)))</f>
        <v/>
      </c>
    </row>
    <row r="841" spans="1:9">
      <c r="D841" s="99">
        <f>-PV(C841,(A841-YEAR(NOW())),,((A841-YEAR(NOW()))*(B841*C841)))</f>
        <v/>
      </c>
    </row>
    <row r="842" spans="1:9">
      <c r="D842" s="99">
        <f>-PV(C842,(A842-YEAR(NOW())),,((A842-YEAR(NOW()))*(B842*C842)))</f>
        <v/>
      </c>
    </row>
    <row r="843" spans="1:9">
      <c r="D843" s="99">
        <f>-PV(C843,(A843-YEAR(NOW())),,((A843-YEAR(NOW()))*(B843*C843)))</f>
        <v/>
      </c>
    </row>
    <row r="844" spans="1:9">
      <c r="D844" s="99">
        <f>-PV(C844,(A844-YEAR(NOW())),,((A844-YEAR(NOW()))*(B844*C844)))</f>
        <v/>
      </c>
    </row>
    <row r="845" spans="1:9">
      <c r="D845" s="99">
        <f>-PV(C845,(A845-YEAR(NOW())),,((A845-YEAR(NOW()))*(B845*C845)))</f>
        <v/>
      </c>
    </row>
    <row r="846" spans="1:9">
      <c r="D846" s="99">
        <f>-PV(C846,(A846-YEAR(NOW())),,((A846-YEAR(NOW()))*(B846*C846)))</f>
        <v/>
      </c>
    </row>
    <row r="847" spans="1:9">
      <c r="D847" s="99">
        <f>-PV(C847,(A847-YEAR(NOW())),,((A847-YEAR(NOW()))*(B847*C847)))</f>
        <v/>
      </c>
    </row>
    <row r="848" spans="1:9">
      <c r="D848" s="99">
        <f>-PV(C848,(A848-YEAR(NOW())),,((A848-YEAR(NOW()))*(B848*C848)))</f>
        <v/>
      </c>
    </row>
    <row r="849" spans="1:9">
      <c r="D849" s="99">
        <f>-PV(C849,(A849-YEAR(NOW())),,((A849-YEAR(NOW()))*(B849*C849)))</f>
        <v/>
      </c>
    </row>
    <row r="850" spans="1:9">
      <c r="D850" s="99">
        <f>-PV(C850,(A850-YEAR(NOW())),,((A850-YEAR(NOW()))*(B850*C850)))</f>
        <v/>
      </c>
    </row>
    <row r="851" spans="1:9">
      <c r="D851" s="99">
        <f>-PV(C851,(A851-YEAR(NOW())),,((A851-YEAR(NOW()))*(B851*C851)))</f>
        <v/>
      </c>
    </row>
    <row r="852" spans="1:9">
      <c r="D852" s="99">
        <f>-PV(C852,(A852-YEAR(NOW())),,((A852-YEAR(NOW()))*(B852*C852)))</f>
        <v/>
      </c>
    </row>
    <row r="853" spans="1:9">
      <c r="D853" s="99">
        <f>-PV(C853,(A853-YEAR(NOW())),,((A853-YEAR(NOW()))*(B853*C853)))</f>
        <v/>
      </c>
    </row>
    <row r="854" spans="1:9">
      <c r="D854" s="99">
        <f>-PV(C854,(A854-YEAR(NOW())),,((A854-YEAR(NOW()))*(B854*C854)))</f>
        <v/>
      </c>
    </row>
    <row r="855" spans="1:9">
      <c r="D855" s="99">
        <f>-PV(C855,(A855-YEAR(NOW())),,((A855-YEAR(NOW()))*(B855*C855)))</f>
        <v/>
      </c>
    </row>
    <row r="856" spans="1:9">
      <c r="D856" s="99">
        <f>-PV(C856,(A856-YEAR(NOW())),,((A856-YEAR(NOW()))*(B856*C856)))</f>
        <v/>
      </c>
    </row>
    <row r="857" spans="1:9">
      <c r="D857" s="99">
        <f>-PV(C857,(A857-YEAR(NOW())),,((A857-YEAR(NOW()))*(B857*C857)))</f>
        <v/>
      </c>
    </row>
    <row r="858" spans="1:9">
      <c r="D858" s="99">
        <f>-PV(C858,(A858-YEAR(NOW())),,((A858-YEAR(NOW()))*(B858*C858)))</f>
        <v/>
      </c>
    </row>
    <row r="859" spans="1:9">
      <c r="D859" s="99">
        <f>-PV(C859,(A859-YEAR(NOW())),,((A859-YEAR(NOW()))*(B859*C859)))</f>
        <v/>
      </c>
    </row>
    <row r="860" spans="1:9">
      <c r="D860" s="99">
        <f>-PV(C860,(A860-YEAR(NOW())),,((A860-YEAR(NOW()))*(B860*C860)))</f>
        <v/>
      </c>
    </row>
    <row r="861" spans="1:9">
      <c r="D861" s="99">
        <f>-PV(C861,(A861-YEAR(NOW())),,((A861-YEAR(NOW()))*(B861*C861)))</f>
        <v/>
      </c>
    </row>
    <row r="862" spans="1:9">
      <c r="D862" s="99">
        <f>-PV(C862,(A862-YEAR(NOW())),,((A862-YEAR(NOW()))*(B862*C862)))</f>
        <v/>
      </c>
    </row>
    <row r="863" spans="1:9">
      <c r="D863" s="99">
        <f>-PV(C863,(A863-YEAR(NOW())),,((A863-YEAR(NOW()))*(B863*C863)))</f>
        <v/>
      </c>
    </row>
    <row r="864" spans="1:9">
      <c r="D864" s="99">
        <f>-PV(C864,(A864-YEAR(NOW())),,((A864-YEAR(NOW()))*(B864*C864)))</f>
        <v/>
      </c>
    </row>
    <row r="865" spans="1:9">
      <c r="D865" s="99">
        <f>-PV(C865,(A865-YEAR(NOW())),,((A865-YEAR(NOW()))*(B865*C865)))</f>
        <v/>
      </c>
    </row>
    <row r="866" spans="1:9">
      <c r="D866" s="99">
        <f>-PV(C866,(A866-YEAR(NOW())),,((A866-YEAR(NOW()))*(B866*C866)))</f>
        <v/>
      </c>
    </row>
    <row r="867" spans="1:9">
      <c r="D867" s="99">
        <f>-PV(C867,(A867-YEAR(NOW())),,((A867-YEAR(NOW()))*(B867*C867)))</f>
        <v/>
      </c>
    </row>
    <row r="868" spans="1:9">
      <c r="D868" s="99">
        <f>-PV(C868,(A868-YEAR(NOW())),,((A868-YEAR(NOW()))*(B868*C868)))</f>
        <v/>
      </c>
    </row>
    <row r="869" spans="1:9">
      <c r="D869" s="99">
        <f>-PV(C869,(A869-YEAR(NOW())),,((A869-YEAR(NOW()))*(B869*C869)))</f>
        <v/>
      </c>
    </row>
    <row r="870" spans="1:9">
      <c r="D870" s="99">
        <f>-PV(C870,(A870-YEAR(NOW())),,((A870-YEAR(NOW()))*(B870*C870)))</f>
        <v/>
      </c>
    </row>
    <row r="871" spans="1:9">
      <c r="D871" s="99">
        <f>-PV(C871,(A871-YEAR(NOW())),,((A871-YEAR(NOW()))*(B871*C871)))</f>
        <v/>
      </c>
    </row>
    <row r="872" spans="1:9">
      <c r="D872" s="99">
        <f>-PV(C872,(A872-YEAR(NOW())),,((A872-YEAR(NOW()))*(B872*C872)))</f>
        <v/>
      </c>
    </row>
    <row r="873" spans="1:9">
      <c r="D873" s="99">
        <f>-PV(C873,(A873-YEAR(NOW())),,((A873-YEAR(NOW()))*(B873*C873)))</f>
        <v/>
      </c>
    </row>
    <row r="874" spans="1:9">
      <c r="D874" s="99">
        <f>-PV(C874,(A874-YEAR(NOW())),,((A874-YEAR(NOW()))*(B874*C874)))</f>
        <v/>
      </c>
    </row>
    <row r="875" spans="1:9">
      <c r="D875" s="99">
        <f>-PV(C875,(A875-YEAR(NOW())),,((A875-YEAR(NOW()))*(B875*C875)))</f>
        <v/>
      </c>
    </row>
    <row r="876" spans="1:9">
      <c r="D876" s="99">
        <f>-PV(C876,(A876-YEAR(NOW())),,((A876-YEAR(NOW()))*(B876*C876)))</f>
        <v/>
      </c>
    </row>
    <row r="877" spans="1:9">
      <c r="D877" s="99">
        <f>-PV(C877,(A877-YEAR(NOW())),,((A877-YEAR(NOW()))*(B877*C877)))</f>
        <v/>
      </c>
    </row>
    <row r="878" spans="1:9">
      <c r="D878" s="99">
        <f>-PV(C878,(A878-YEAR(NOW())),,((A878-YEAR(NOW()))*(B878*C878)))</f>
        <v/>
      </c>
    </row>
    <row r="879" spans="1:9">
      <c r="D879" s="99">
        <f>-PV(C879,(A879-YEAR(NOW())),,((A879-YEAR(NOW()))*(B879*C879)))</f>
        <v/>
      </c>
    </row>
    <row r="880" spans="1:9">
      <c r="D880" s="99">
        <f>-PV(C880,(A880-YEAR(NOW())),,((A880-YEAR(NOW()))*(B880*C880)))</f>
        <v/>
      </c>
    </row>
    <row r="881" spans="1:9">
      <c r="D881" s="99">
        <f>-PV(C881,(A881-YEAR(NOW())),,((A881-YEAR(NOW()))*(B881*C881)))</f>
        <v/>
      </c>
    </row>
    <row r="882" spans="1:9">
      <c r="D882" s="99">
        <f>-PV(C882,(A882-YEAR(NOW())),,((A882-YEAR(NOW()))*(B882*C882)))</f>
        <v/>
      </c>
    </row>
    <row r="883" spans="1:9">
      <c r="D883" s="99">
        <f>-PV(C883,(A883-YEAR(NOW())),,((A883-YEAR(NOW()))*(B883*C883)))</f>
        <v/>
      </c>
    </row>
    <row r="884" spans="1:9">
      <c r="D884" s="99">
        <f>-PV(C884,(A884-YEAR(NOW())),,((A884-YEAR(NOW()))*(B884*C884)))</f>
        <v/>
      </c>
    </row>
    <row r="885" spans="1:9">
      <c r="D885" s="99">
        <f>-PV(C885,(A885-YEAR(NOW())),,((A885-YEAR(NOW()))*(B885*C885)))</f>
        <v/>
      </c>
    </row>
    <row r="886" spans="1:9">
      <c r="D886" s="99">
        <f>-PV(C886,(A886-YEAR(NOW())),,((A886-YEAR(NOW()))*(B886*C886)))</f>
        <v/>
      </c>
    </row>
    <row r="887" spans="1:9">
      <c r="D887" s="99">
        <f>-PV(C887,(A887-YEAR(NOW())),,((A887-YEAR(NOW()))*(B887*C887)))</f>
        <v/>
      </c>
    </row>
    <row r="888" spans="1:9">
      <c r="D888" s="99">
        <f>-PV(C888,(A888-YEAR(NOW())),,((A888-YEAR(NOW()))*(B888*C888)))</f>
        <v/>
      </c>
    </row>
    <row r="889" spans="1:9">
      <c r="D889" s="99">
        <f>-PV(C889,(A889-YEAR(NOW())),,((A889-YEAR(NOW()))*(B889*C889)))</f>
        <v/>
      </c>
    </row>
    <row r="890" spans="1:9">
      <c r="D890" s="99">
        <f>-PV(C890,(A890-YEAR(NOW())),,((A890-YEAR(NOW()))*(B890*C890)))</f>
        <v/>
      </c>
    </row>
    <row r="891" spans="1:9">
      <c r="D891" s="99">
        <f>-PV(C891,(A891-YEAR(NOW())),,((A891-YEAR(NOW()))*(B891*C891)))</f>
        <v/>
      </c>
    </row>
    <row r="892" spans="1:9">
      <c r="D892" s="99">
        <f>-PV(C892,(A892-YEAR(NOW())),,((A892-YEAR(NOW()))*(B892*C892)))</f>
        <v/>
      </c>
    </row>
    <row r="893" spans="1:9">
      <c r="D893" s="99">
        <f>-PV(C893,(A893-YEAR(NOW())),,((A893-YEAR(NOW()))*(B893*C893)))</f>
        <v/>
      </c>
    </row>
    <row r="894" spans="1:9">
      <c r="D894" s="99">
        <f>-PV(C894,(A894-YEAR(NOW())),,((A894-YEAR(NOW()))*(B894*C894)))</f>
        <v/>
      </c>
    </row>
    <row r="895" spans="1:9">
      <c r="D895" s="99">
        <f>-PV(C895,(A895-YEAR(NOW())),,((A895-YEAR(NOW()))*(B895*C895)))</f>
        <v/>
      </c>
    </row>
    <row r="896" spans="1:9">
      <c r="D896" s="99">
        <f>-PV(C896,(A896-YEAR(NOW())),,((A896-YEAR(NOW()))*(B896*C896)))</f>
        <v/>
      </c>
    </row>
    <row r="897" spans="1:9">
      <c r="D897" s="99">
        <f>-PV(C897,(A897-YEAR(NOW())),,((A897-YEAR(NOW()))*(B897*C897)))</f>
        <v/>
      </c>
    </row>
    <row r="898" spans="1:9">
      <c r="D898" s="99">
        <f>-PV(C898,(A898-YEAR(NOW())),,((A898-YEAR(NOW()))*(B898*C898)))</f>
        <v/>
      </c>
    </row>
    <row r="899" spans="1:9">
      <c r="D899" s="99">
        <f>-PV(C899,(A899-YEAR(NOW())),,((A899-YEAR(NOW()))*(B899*C899)))</f>
        <v/>
      </c>
    </row>
    <row r="900" spans="1:9">
      <c r="D900" s="99">
        <f>-PV(C900,(A900-YEAR(NOW())),,((A900-YEAR(NOW()))*(B900*C900)))</f>
        <v/>
      </c>
    </row>
    <row r="901" spans="1:9">
      <c r="D901" s="99">
        <f>-PV(C901,(A901-YEAR(NOW())),,((A901-YEAR(NOW()))*(B901*C901)))</f>
        <v/>
      </c>
    </row>
    <row r="902" spans="1:9">
      <c r="D902" s="99">
        <f>-PV(C902,(A902-YEAR(NOW())),,((A902-YEAR(NOW()))*(B902*C902)))</f>
        <v/>
      </c>
    </row>
    <row r="903" spans="1:9">
      <c r="D903" s="99">
        <f>-PV(C903,(A903-YEAR(NOW())),,((A903-YEAR(NOW()))*(B903*C903)))</f>
        <v/>
      </c>
    </row>
    <row r="904" spans="1:9">
      <c r="D904" s="99">
        <f>-PV(C904,(A904-YEAR(NOW())),,((A904-YEAR(NOW()))*(B904*C904)))</f>
        <v/>
      </c>
    </row>
    <row r="905" spans="1:9">
      <c r="D905" s="99">
        <f>-PV(C905,(A905-YEAR(NOW())),,((A905-YEAR(NOW()))*(B905*C905)))</f>
        <v/>
      </c>
    </row>
    <row r="906" spans="1:9">
      <c r="D906" s="99">
        <f>-PV(C906,(A906-YEAR(NOW())),,((A906-YEAR(NOW()))*(B906*C906)))</f>
        <v/>
      </c>
    </row>
    <row r="907" spans="1:9">
      <c r="D907" s="99">
        <f>-PV(C907,(A907-YEAR(NOW())),,((A907-YEAR(NOW()))*(B907*C907)))</f>
        <v/>
      </c>
    </row>
    <row r="908" spans="1:9">
      <c r="D908" s="99">
        <f>-PV(C908,(A908-YEAR(NOW())),,((A908-YEAR(NOW()))*(B908*C908)))</f>
        <v/>
      </c>
    </row>
    <row r="909" spans="1:9">
      <c r="D909" s="99">
        <f>-PV(C909,(A909-YEAR(NOW())),,((A909-YEAR(NOW()))*(B909*C909)))</f>
        <v/>
      </c>
    </row>
    <row r="910" spans="1:9">
      <c r="D910" s="99">
        <f>-PV(C910,(A910-YEAR(NOW())),,((A910-YEAR(NOW()))*(B910*C910)))</f>
        <v/>
      </c>
    </row>
    <row r="911" spans="1:9">
      <c r="D911" s="99">
        <f>-PV(C911,(A911-YEAR(NOW())),,((A911-YEAR(NOW()))*(B911*C911)))</f>
        <v/>
      </c>
    </row>
    <row r="912" spans="1:9">
      <c r="D912" s="99">
        <f>-PV(C912,(A912-YEAR(NOW())),,((A912-YEAR(NOW()))*(B912*C912)))</f>
        <v/>
      </c>
    </row>
    <row r="913" spans="1:9">
      <c r="D913" s="99">
        <f>-PV(C913,(A913-YEAR(NOW())),,((A913-YEAR(NOW()))*(B913*C913)))</f>
        <v/>
      </c>
    </row>
    <row r="914" spans="1:9">
      <c r="D914" s="99">
        <f>-PV(C914,(A914-YEAR(NOW())),,((A914-YEAR(NOW()))*(B914*C914)))</f>
        <v/>
      </c>
    </row>
    <row r="915" spans="1:9">
      <c r="D915" s="99">
        <f>-PV(C915,(A915-YEAR(NOW())),,((A915-YEAR(NOW()))*(B915*C915)))</f>
        <v/>
      </c>
    </row>
    <row r="916" spans="1:9">
      <c r="D916" s="99">
        <f>-PV(C916,(A916-YEAR(NOW())),,((A916-YEAR(NOW()))*(B916*C916)))</f>
        <v/>
      </c>
    </row>
    <row r="917" spans="1:9">
      <c r="D917" s="99">
        <f>-PV(C917,(A917-YEAR(NOW())),,((A917-YEAR(NOW()))*(B917*C917)))</f>
        <v/>
      </c>
    </row>
    <row r="918" spans="1:9">
      <c r="D918" s="99">
        <f>-PV(C918,(A918-YEAR(NOW())),,((A918-YEAR(NOW()))*(B918*C918)))</f>
        <v/>
      </c>
    </row>
    <row r="919" spans="1:9">
      <c r="D919" s="99">
        <f>-PV(C919,(A919-YEAR(NOW())),,((A919-YEAR(NOW()))*(B919*C919)))</f>
        <v/>
      </c>
    </row>
    <row r="920" spans="1:9">
      <c r="D920" s="99">
        <f>-PV(C920,(A920-YEAR(NOW())),,((A920-YEAR(NOW()))*(B920*C920)))</f>
        <v/>
      </c>
    </row>
    <row r="921" spans="1:9">
      <c r="D921" s="99">
        <f>-PV(C921,(A921-YEAR(NOW())),,((A921-YEAR(NOW()))*(B921*C921)))</f>
        <v/>
      </c>
    </row>
    <row r="922" spans="1:9">
      <c r="D922" s="99">
        <f>-PV(C922,(A922-YEAR(NOW())),,((A922-YEAR(NOW()))*(B922*C922)))</f>
        <v/>
      </c>
    </row>
    <row r="923" spans="1:9">
      <c r="D923" s="99">
        <f>-PV(C923,(A923-YEAR(NOW())),,((A923-YEAR(NOW()))*(B923*C923)))</f>
        <v/>
      </c>
    </row>
    <row r="924" spans="1:9">
      <c r="D924" s="99">
        <f>-PV(C924,(A924-YEAR(NOW())),,((A924-YEAR(NOW()))*(B924*C924)))</f>
        <v/>
      </c>
    </row>
    <row r="925" spans="1:9">
      <c r="D925" s="99">
        <f>-PV(C925,(A925-YEAR(NOW())),,((A925-YEAR(NOW()))*(B925*C925)))</f>
        <v/>
      </c>
    </row>
    <row r="926" spans="1:9">
      <c r="D926" s="99">
        <f>-PV(C926,(A926-YEAR(NOW())),,((A926-YEAR(NOW()))*(B926*C926)))</f>
        <v/>
      </c>
    </row>
    <row r="927" spans="1:9">
      <c r="D927" s="99">
        <f>-PV(C927,(A927-YEAR(NOW())),,((A927-YEAR(NOW()))*(B927*C927)))</f>
        <v/>
      </c>
    </row>
    <row r="928" spans="1:9">
      <c r="D928" s="99">
        <f>-PV(C928,(A928-YEAR(NOW())),,((A928-YEAR(NOW()))*(B928*C928)))</f>
        <v/>
      </c>
    </row>
    <row r="929" spans="1:9">
      <c r="D929" s="99">
        <f>-PV(C929,(A929-YEAR(NOW())),,((A929-YEAR(NOW()))*(B929*C929)))</f>
        <v/>
      </c>
    </row>
    <row r="930" spans="1:9">
      <c r="D930" s="99">
        <f>-PV(C930,(A930-YEAR(NOW())),,((A930-YEAR(NOW()))*(B930*C930)))</f>
        <v/>
      </c>
    </row>
    <row r="931" spans="1:9">
      <c r="D931" s="99">
        <f>-PV(C931,(A931-YEAR(NOW())),,((A931-YEAR(NOW()))*(B931*C931)))</f>
        <v/>
      </c>
    </row>
    <row r="932" spans="1:9">
      <c r="D932" s="99">
        <f>-PV(C932,(A932-YEAR(NOW())),,((A932-YEAR(NOW()))*(B932*C932)))</f>
        <v/>
      </c>
    </row>
    <row r="933" spans="1:9">
      <c r="D933" s="99">
        <f>-PV(C933,(A933-YEAR(NOW())),,((A933-YEAR(NOW()))*(B933*C933)))</f>
        <v/>
      </c>
    </row>
    <row r="934" spans="1:9">
      <c r="D934" s="99">
        <f>-PV(C934,(A934-YEAR(NOW())),,((A934-YEAR(NOW()))*(B934*C934)))</f>
        <v/>
      </c>
    </row>
    <row r="935" spans="1:9">
      <c r="D935" s="99">
        <f>-PV(C935,(A935-YEAR(NOW())),,((A935-YEAR(NOW()))*(B935*C935)))</f>
        <v/>
      </c>
    </row>
    <row r="936" spans="1:9">
      <c r="D936" s="99">
        <f>-PV(C936,(A936-YEAR(NOW())),,((A936-YEAR(NOW()))*(B936*C936)))</f>
        <v/>
      </c>
    </row>
    <row r="937" spans="1:9">
      <c r="D937" s="99">
        <f>-PV(C937,(A937-YEAR(NOW())),,((A937-YEAR(NOW()))*(B937*C937)))</f>
        <v/>
      </c>
    </row>
    <row r="938" spans="1:9">
      <c r="D938" s="99">
        <f>-PV(C938,(A938-YEAR(NOW())),,((A938-YEAR(NOW()))*(B938*C938)))</f>
        <v/>
      </c>
    </row>
    <row r="939" spans="1:9">
      <c r="D939" s="99">
        <f>-PV(C939,(A939-YEAR(NOW())),,((A939-YEAR(NOW()))*(B939*C939)))</f>
        <v/>
      </c>
    </row>
    <row r="940" spans="1:9">
      <c r="D940" s="99">
        <f>-PV(C940,(A940-YEAR(NOW())),,((A940-YEAR(NOW()))*(B940*C940)))</f>
        <v/>
      </c>
    </row>
    <row r="941" spans="1:9">
      <c r="D941" s="99">
        <f>-PV(C941,(A941-YEAR(NOW())),,((A941-YEAR(NOW()))*(B941*C941)))</f>
        <v/>
      </c>
    </row>
    <row r="942" spans="1:9">
      <c r="D942" s="99">
        <f>-PV(C942,(A942-YEAR(NOW())),,((A942-YEAR(NOW()))*(B942*C942)))</f>
        <v/>
      </c>
    </row>
    <row r="943" spans="1:9">
      <c r="D943" s="99">
        <f>-PV(C943,(A943-YEAR(NOW())),,((A943-YEAR(NOW()))*(B943*C943)))</f>
        <v/>
      </c>
    </row>
    <row r="944" spans="1:9">
      <c r="D944" s="99">
        <f>-PV(C944,(A944-YEAR(NOW())),,((A944-YEAR(NOW()))*(B944*C944)))</f>
        <v/>
      </c>
    </row>
    <row r="945" spans="1:9">
      <c r="D945" s="99">
        <f>-PV(C945,(A945-YEAR(NOW())),,((A945-YEAR(NOW()))*(B945*C945)))</f>
        <v/>
      </c>
    </row>
    <row r="946" spans="1:9">
      <c r="D946" s="99">
        <f>-PV(C946,(A946-YEAR(NOW())),,((A946-YEAR(NOW()))*(B946*C946)))</f>
        <v/>
      </c>
    </row>
    <row r="947" spans="1:9">
      <c r="D947" s="99">
        <f>-PV(C947,(A947-YEAR(NOW())),,((A947-YEAR(NOW()))*(B947*C947)))</f>
        <v/>
      </c>
    </row>
    <row r="948" spans="1:9">
      <c r="D948" s="99">
        <f>-PV(C948,(A948-YEAR(NOW())),,((A948-YEAR(NOW()))*(B948*C948)))</f>
        <v/>
      </c>
    </row>
    <row r="949" spans="1:9">
      <c r="D949" s="99">
        <f>-PV(C949,(A949-YEAR(NOW())),,((A949-YEAR(NOW()))*(B949*C949)))</f>
        <v/>
      </c>
    </row>
    <row r="950" spans="1:9">
      <c r="D950" s="99">
        <f>-PV(C950,(A950-YEAR(NOW())),,((A950-YEAR(NOW()))*(B950*C950)))</f>
        <v/>
      </c>
    </row>
    <row r="951" spans="1:9">
      <c r="D951" s="99">
        <f>-PV(C951,(A951-YEAR(NOW())),,((A951-YEAR(NOW()))*(B951*C951)))</f>
        <v/>
      </c>
    </row>
    <row r="952" spans="1:9">
      <c r="D952" s="99">
        <f>-PV(C952,(A952-YEAR(NOW())),,((A952-YEAR(NOW()))*(B952*C952)))</f>
        <v/>
      </c>
    </row>
    <row r="953" spans="1:9">
      <c r="D953" s="99">
        <f>-PV(C953,(A953-YEAR(NOW())),,((A953-YEAR(NOW()))*(B953*C953)))</f>
        <v/>
      </c>
    </row>
    <row r="954" spans="1:9">
      <c r="D954" s="99">
        <f>-PV(C954,(A954-YEAR(NOW())),,((A954-YEAR(NOW()))*(B954*C954)))</f>
        <v/>
      </c>
    </row>
    <row r="955" spans="1:9">
      <c r="D955" s="99">
        <f>-PV(C955,(A955-YEAR(NOW())),,((A955-YEAR(NOW()))*(B955*C955)))</f>
        <v/>
      </c>
    </row>
    <row r="956" spans="1:9">
      <c r="D956" s="99">
        <f>-PV(C956,(A956-YEAR(NOW())),,((A956-YEAR(NOW()))*(B956*C956)))</f>
        <v/>
      </c>
    </row>
    <row r="957" spans="1:9">
      <c r="D957" s="99">
        <f>-PV(C957,(A957-YEAR(NOW())),,((A957-YEAR(NOW()))*(B957*C957)))</f>
        <v/>
      </c>
    </row>
    <row r="958" spans="1:9">
      <c r="D958" s="99">
        <f>-PV(C958,(A958-YEAR(NOW())),,((A958-YEAR(NOW()))*(B958*C958)))</f>
        <v/>
      </c>
    </row>
    <row r="959" spans="1:9">
      <c r="D959" s="99">
        <f>-PV(C959,(A959-YEAR(NOW())),,((A959-YEAR(NOW()))*(B959*C959)))</f>
        <v/>
      </c>
    </row>
    <row r="960" spans="1:9">
      <c r="D960" s="99">
        <f>-PV(C960,(A960-YEAR(NOW())),,((A960-YEAR(NOW()))*(B960*C960)))</f>
        <v/>
      </c>
    </row>
    <row r="961" spans="1:9">
      <c r="D961" s="99">
        <f>-PV(C961,(A961-YEAR(NOW())),,((A961-YEAR(NOW()))*(B961*C961)))</f>
        <v/>
      </c>
    </row>
    <row r="962" spans="1:9">
      <c r="D962" s="99">
        <f>-PV(C962,(A962-YEAR(NOW())),,((A962-YEAR(NOW()))*(B962*C962)))</f>
        <v/>
      </c>
    </row>
    <row r="963" spans="1:9">
      <c r="D963" s="99">
        <f>-PV(C963,(A963-YEAR(NOW())),,((A963-YEAR(NOW()))*(B963*C963)))</f>
        <v/>
      </c>
    </row>
    <row r="964" spans="1:9">
      <c r="D964" s="99">
        <f>-PV(C964,(A964-YEAR(NOW())),,((A964-YEAR(NOW()))*(B964*C964)))</f>
        <v/>
      </c>
    </row>
    <row r="965" spans="1:9">
      <c r="D965" s="99">
        <f>-PV(C965,(A965-YEAR(NOW())),,((A965-YEAR(NOW()))*(B965*C965)))</f>
        <v/>
      </c>
    </row>
    <row r="966" spans="1:9">
      <c r="D966" s="99">
        <f>-PV(C966,(A966-YEAR(NOW())),,((A966-YEAR(NOW()))*(B966*C966)))</f>
        <v/>
      </c>
    </row>
    <row r="967" spans="1:9">
      <c r="D967" s="99">
        <f>-PV(C967,(A967-YEAR(NOW())),,((A967-YEAR(NOW()))*(B967*C967)))</f>
        <v/>
      </c>
    </row>
    <row r="968" spans="1:9">
      <c r="D968" s="99">
        <f>-PV(C968,(A968-YEAR(NOW())),,((A968-YEAR(NOW()))*(B968*C968)))</f>
        <v/>
      </c>
    </row>
    <row r="969" spans="1:9">
      <c r="D969" s="99">
        <f>-PV(C969,(A969-YEAR(NOW())),,((A969-YEAR(NOW()))*(B969*C969)))</f>
        <v/>
      </c>
    </row>
    <row r="970" spans="1:9">
      <c r="D970" s="99">
        <f>-PV(C970,(A970-YEAR(NOW())),,((A970-YEAR(NOW()))*(B970*C970)))</f>
        <v/>
      </c>
    </row>
    <row r="971" spans="1:9">
      <c r="D971" s="99">
        <f>-PV(C971,(A971-YEAR(NOW())),,((A971-YEAR(NOW()))*(B971*C971)))</f>
        <v/>
      </c>
    </row>
    <row r="972" spans="1:9">
      <c r="D972" s="99">
        <f>-PV(C972,(A972-YEAR(NOW())),,((A972-YEAR(NOW()))*(B972*C972)))</f>
        <v/>
      </c>
    </row>
    <row r="973" spans="1:9">
      <c r="D973" s="99">
        <f>-PV(C973,(A973-YEAR(NOW())),,((A973-YEAR(NOW()))*(B973*C973)))</f>
        <v/>
      </c>
    </row>
    <row r="974" spans="1:9">
      <c r="D974" s="99">
        <f>-PV(C974,(A974-YEAR(NOW())),,((A974-YEAR(NOW()))*(B974*C974)))</f>
        <v/>
      </c>
    </row>
    <row r="975" spans="1:9">
      <c r="D975" s="99">
        <f>-PV(C975,(A975-YEAR(NOW())),,((A975-YEAR(NOW()))*(B975*C975)))</f>
        <v/>
      </c>
    </row>
    <row r="976" spans="1:9">
      <c r="D976" s="99">
        <f>-PV(C976,(A976-YEAR(NOW())),,((A976-YEAR(NOW()))*(B976*C976)))</f>
        <v/>
      </c>
    </row>
    <row r="977" spans="1:9">
      <c r="D977" s="99">
        <f>-PV(C977,(A977-YEAR(NOW())),,((A977-YEAR(NOW()))*(B977*C977)))</f>
        <v/>
      </c>
    </row>
    <row r="978" spans="1:9">
      <c r="D978" s="99">
        <f>-PV(C978,(A978-YEAR(NOW())),,((A978-YEAR(NOW()))*(B978*C978)))</f>
        <v/>
      </c>
    </row>
    <row r="979" spans="1:9">
      <c r="D979" s="99">
        <f>-PV(C979,(A979-YEAR(NOW())),,((A979-YEAR(NOW()))*(B979*C979)))</f>
        <v/>
      </c>
    </row>
    <row r="980" spans="1:9">
      <c r="D980" s="99">
        <f>-PV(C980,(A980-YEAR(NOW())),,((A980-YEAR(NOW()))*(B980*C980)))</f>
        <v/>
      </c>
    </row>
    <row r="981" spans="1:9">
      <c r="D981" s="99">
        <f>-PV(C981,(A981-YEAR(NOW())),,((A981-YEAR(NOW()))*(B981*C981)))</f>
        <v/>
      </c>
    </row>
    <row r="982" spans="1:9">
      <c r="D982" s="99">
        <f>-PV(C982,(A982-YEAR(NOW())),,((A982-YEAR(NOW()))*(B982*C982)))</f>
        <v/>
      </c>
    </row>
    <row r="983" spans="1:9">
      <c r="D983" s="99">
        <f>-PV(C983,(A983-YEAR(NOW())),,((A983-YEAR(NOW()))*(B983*C983)))</f>
        <v/>
      </c>
    </row>
    <row r="984" spans="1:9">
      <c r="D984" s="99">
        <f>-PV(C984,(A984-YEAR(NOW())),,((A984-YEAR(NOW()))*(B984*C984)))</f>
        <v/>
      </c>
    </row>
    <row r="985" spans="1:9">
      <c r="D985" s="99">
        <f>-PV(C985,(A985-YEAR(NOW())),,((A985-YEAR(NOW()))*(B985*C985)))</f>
        <v/>
      </c>
    </row>
    <row r="986" spans="1:9">
      <c r="D986" s="99">
        <f>-PV(C986,(A986-YEAR(NOW())),,((A986-YEAR(NOW()))*(B986*C986)))</f>
        <v/>
      </c>
    </row>
    <row r="987" spans="1:9">
      <c r="D987" s="99">
        <f>-PV(C987,(A987-YEAR(NOW())),,((A987-YEAR(NOW()))*(B987*C987)))</f>
        <v/>
      </c>
    </row>
    <row r="988" spans="1:9">
      <c r="D988" s="99">
        <f>-PV(C988,(A988-YEAR(NOW())),,((A988-YEAR(NOW()))*(B988*C988)))</f>
        <v/>
      </c>
    </row>
    <row r="989" spans="1:9">
      <c r="D989" s="99">
        <f>-PV(C989,(A989-YEAR(NOW())),,((A989-YEAR(NOW()))*(B989*C989)))</f>
        <v/>
      </c>
    </row>
    <row r="990" spans="1:9">
      <c r="D990" s="99">
        <f>-PV(C990,(A990-YEAR(NOW())),,((A990-YEAR(NOW()))*(B990*C990)))</f>
        <v/>
      </c>
    </row>
    <row r="991" spans="1:9">
      <c r="D991" s="99">
        <f>-PV(C991,(A991-YEAR(NOW())),,((A991-YEAR(NOW()))*(B991*C991)))</f>
        <v/>
      </c>
    </row>
    <row r="992" spans="1:9">
      <c r="D992" s="99">
        <f>-PV(C992,(A992-YEAR(NOW())),,((A992-YEAR(NOW()))*(B992*C992)))</f>
        <v/>
      </c>
    </row>
    <row r="993" spans="1:9">
      <c r="D993" s="99">
        <f>-PV(C993,(A993-YEAR(NOW())),,((A993-YEAR(NOW()))*(B993*C993)))</f>
        <v/>
      </c>
    </row>
    <row r="994" spans="1:9">
      <c r="D994" s="99">
        <f>-PV(C994,(A994-YEAR(NOW())),,((A994-YEAR(NOW()))*(B994*C994)))</f>
        <v/>
      </c>
    </row>
    <row r="995" spans="1:9">
      <c r="D995" s="99">
        <f>-PV(C995,(A995-YEAR(NOW())),,((A995-YEAR(NOW()))*(B995*C995)))</f>
        <v/>
      </c>
    </row>
    <row r="996" spans="1:9">
      <c r="D996" s="99">
        <f>-PV(C996,(A996-YEAR(NOW())),,((A996-YEAR(NOW()))*(B996*C996)))</f>
        <v/>
      </c>
    </row>
    <row r="997" spans="1:9">
      <c r="D997" s="99">
        <f>-PV(C997,(A997-YEAR(NOW())),,((A997-YEAR(NOW()))*(B997*C997)))</f>
        <v/>
      </c>
    </row>
    <row r="998" spans="1:9">
      <c r="D998" s="99">
        <f>-PV(C998,(A998-YEAR(NOW())),,((A998-YEAR(NOW()))*(B998*C998)))</f>
        <v/>
      </c>
    </row>
    <row r="999" spans="1:9">
      <c r="D999" s="99">
        <f>-PV(C999,(A999-YEAR(NOW())),,((A999-YEAR(NOW()))*(B999*C999)))</f>
        <v/>
      </c>
    </row>
    <row r="1000" spans="1:9">
      <c r="D1000" s="99">
        <f>-PV(C1000,(A1000-YEAR(NOW())),,((A1000-YEAR(NOW()))*(B1000*C1000)))</f>
        <v/>
      </c>
    </row>
    <row r="1001" spans="1:9">
      <c r="D1001" s="99">
        <f>-PV(C1001,(A1001-YEAR(NOW())),,((A1001-YEAR(NOW()))*(B1001*C1001)))</f>
        <v/>
      </c>
    </row>
    <row r="1002" spans="1:9">
      <c r="D1002" s="99">
        <f>-PV(C1002,(A1002-YEAR(NOW())),,((A1002-YEAR(NOW()))*(B1002*C1002)))</f>
        <v/>
      </c>
    </row>
    <row r="1003" spans="1:9">
      <c r="D1003" s="99">
        <f>-PV(C1003,(A1003-YEAR(NOW())),,((A1003-YEAR(NOW()))*(B1003*C1003)))</f>
        <v/>
      </c>
    </row>
    <row r="1004" spans="1:9">
      <c r="D1004" s="99">
        <f>-PV(C1004,(A1004-YEAR(NOW())),,((A1004-YEAR(NOW()))*(B1004*C1004)))</f>
        <v/>
      </c>
    </row>
    <row r="1005" spans="1:9">
      <c r="D1005" s="99">
        <f>-PV(C1005,(A1005-YEAR(NOW())),,((A1005-YEAR(NOW()))*(B1005*C1005)))</f>
        <v/>
      </c>
    </row>
    <row r="1006" spans="1:9">
      <c r="D1006" s="99">
        <f>-PV(C1006,(A1006-YEAR(NOW())),,((A1006-YEAR(NOW()))*(B1006*C1006)))</f>
        <v/>
      </c>
    </row>
    <row r="1007" spans="1:9">
      <c r="D1007" s="99">
        <f>-PV(C1007,(A1007-YEAR(NOW())),,((A1007-YEAR(NOW()))*(B1007*C1007)))</f>
        <v/>
      </c>
    </row>
    <row r="1008" spans="1:9">
      <c r="D1008" s="99">
        <f>-PV(C1008,(A1008-YEAR(NOW())),,((A1008-YEAR(NOW()))*(B1008*C1008)))</f>
        <v/>
      </c>
    </row>
    <row r="1009" spans="1:9">
      <c r="D1009" s="99">
        <f>-PV(C1009,(A1009-YEAR(NOW())),,((A1009-YEAR(NOW()))*(B1009*C1009)))</f>
        <v/>
      </c>
    </row>
    <row r="1010" spans="1:9">
      <c r="D1010" s="99">
        <f>-PV(C1010,(A1010-YEAR(NOW())),,((A1010-YEAR(NOW()))*(B1010*C1010)))</f>
        <v/>
      </c>
    </row>
    <row r="1011" spans="1:9">
      <c r="D1011" s="99">
        <f>-PV(C1011,(A1011-YEAR(NOW())),,((A1011-YEAR(NOW()))*(B1011*C1011)))</f>
        <v/>
      </c>
    </row>
    <row r="1012" spans="1:9">
      <c r="D1012" s="99">
        <f>-PV(C1012,(A1012-YEAR(NOW())),,((A1012-YEAR(NOW()))*(B1012*C1012)))</f>
        <v/>
      </c>
    </row>
    <row r="1013" spans="1:9">
      <c r="D1013" s="99">
        <f>-PV(C1013,(A1013-YEAR(NOW())),,((A1013-YEAR(NOW()))*(B1013*C1013)))</f>
        <v/>
      </c>
    </row>
    <row r="1014" spans="1:9">
      <c r="D1014" s="99">
        <f>-PV(C1014,(A1014-YEAR(NOW())),,((A1014-YEAR(NOW()))*(B1014*C1014)))</f>
        <v/>
      </c>
    </row>
    <row r="1015" spans="1:9">
      <c r="D1015" s="99">
        <f>-PV(C1015,(A1015-YEAR(NOW())),,((A1015-YEAR(NOW()))*(B1015*C1015)))</f>
        <v/>
      </c>
    </row>
    <row r="1016" spans="1:9">
      <c r="D1016" s="99">
        <f>-PV(C1016,(A1016-YEAR(NOW())),,((A1016-YEAR(NOW()))*(B1016*C1016)))</f>
        <v/>
      </c>
    </row>
    <row r="1017" spans="1:9">
      <c r="D1017" s="99">
        <f>-PV(C1017,(A1017-YEAR(NOW())),,((A1017-YEAR(NOW()))*(B1017*C1017)))</f>
        <v/>
      </c>
    </row>
    <row r="1018" spans="1:9">
      <c r="D1018" s="99">
        <f>-PV(C1018,(A1018-YEAR(NOW())),,((A1018-YEAR(NOW()))*(B1018*C1018)))</f>
        <v/>
      </c>
    </row>
    <row r="1019" spans="1:9">
      <c r="D1019" s="99">
        <f>-PV(C1019,(A1019-YEAR(NOW())),,((A1019-YEAR(NOW()))*(B1019*C1019)))</f>
        <v/>
      </c>
    </row>
    <row r="1020" spans="1:9">
      <c r="D1020" s="99">
        <f>-PV(C1020,(A1020-YEAR(NOW())),,((A1020-YEAR(NOW()))*(B1020*C1020)))</f>
        <v/>
      </c>
    </row>
    <row r="1021" spans="1:9">
      <c r="D1021" s="99">
        <f>-PV(C1021,(A1021-YEAR(NOW())),,((A1021-YEAR(NOW()))*(B1021*C1021)))</f>
        <v/>
      </c>
    </row>
    <row r="1022" spans="1:9">
      <c r="D1022" s="99">
        <f>-PV(C1022,(A1022-YEAR(NOW())),,((A1022-YEAR(NOW()))*(B1022*C1022)))</f>
        <v/>
      </c>
    </row>
    <row r="1023" spans="1:9">
      <c r="D1023" s="99">
        <f>-PV(C1023,(A1023-YEAR(NOW())),,((A1023-YEAR(NOW()))*(B1023*C1023)))</f>
        <v/>
      </c>
    </row>
    <row r="1024" spans="1:9">
      <c r="D1024" s="99">
        <f>-PV(C1024,(A1024-YEAR(NOW())),,((A1024-YEAR(NOW()))*(B1024*C1024)))</f>
        <v/>
      </c>
    </row>
    <row r="1025" spans="1:9">
      <c r="D1025" s="99">
        <f>-PV(C1025,(A1025-YEAR(NOW())),,((A1025-YEAR(NOW()))*(B1025*C1025)))</f>
        <v/>
      </c>
    </row>
    <row r="1026" spans="1:9">
      <c r="D1026" s="99">
        <f>-PV(C1026,(A1026-YEAR(NOW())),,((A1026-YEAR(NOW()))*(B1026*C1026)))</f>
        <v/>
      </c>
    </row>
    <row r="1027" spans="1:9">
      <c r="D1027" s="99">
        <f>-PV(C1027,(A1027-YEAR(NOW())),,((A1027-YEAR(NOW()))*(B1027*C1027)))</f>
        <v/>
      </c>
    </row>
    <row r="1028" spans="1:9">
      <c r="D1028" s="99">
        <f>-PV(C1028,(A1028-YEAR(NOW())),,((A1028-YEAR(NOW()))*(B1028*C1028)))</f>
        <v/>
      </c>
    </row>
    <row r="1029" spans="1:9">
      <c r="D1029" s="99">
        <f>-PV(C1029,(A1029-YEAR(NOW())),,((A1029-YEAR(NOW()))*(B1029*C1029)))</f>
        <v/>
      </c>
    </row>
    <row r="1030" spans="1:9">
      <c r="D1030" s="99">
        <f>-PV(C1030,(A1030-YEAR(NOW())),,((A1030-YEAR(NOW()))*(B1030*C1030)))</f>
        <v/>
      </c>
    </row>
    <row r="1031" spans="1:9">
      <c r="D1031" s="99">
        <f>-PV(C1031,(A1031-YEAR(NOW())),,((A1031-YEAR(NOW()))*(B1031*C1031)))</f>
        <v/>
      </c>
    </row>
    <row r="1032" spans="1:9">
      <c r="D1032" s="99">
        <f>-PV(C1032,(A1032-YEAR(NOW())),,((A1032-YEAR(NOW()))*(B1032*C1032)))</f>
        <v/>
      </c>
    </row>
    <row r="1033" spans="1:9">
      <c r="D1033" s="99">
        <f>-PV(C1033,(A1033-YEAR(NOW())),,((A1033-YEAR(NOW()))*(B1033*C1033)))</f>
        <v/>
      </c>
    </row>
    <row r="1034" spans="1:9">
      <c r="D1034" s="99">
        <f>-PV(C1034,(A1034-YEAR(NOW())),,((A1034-YEAR(NOW()))*(B1034*C1034)))</f>
        <v/>
      </c>
    </row>
    <row r="1035" spans="1:9">
      <c r="D1035" s="99">
        <f>-PV(C1035,(A1035-YEAR(NOW())),,((A1035-YEAR(NOW()))*(B1035*C1035)))</f>
        <v/>
      </c>
    </row>
    <row r="1036" spans="1:9">
      <c r="D1036" s="99">
        <f>-PV(C1036,(A1036-YEAR(NOW())),,((A1036-YEAR(NOW()))*(B1036*C1036)))</f>
        <v/>
      </c>
    </row>
    <row r="1037" spans="1:9">
      <c r="D1037" s="99">
        <f>-PV(C1037,(A1037-YEAR(NOW())),,((A1037-YEAR(NOW()))*(B1037*C1037)))</f>
        <v/>
      </c>
    </row>
    <row r="1038" spans="1:9">
      <c r="D1038" s="99">
        <f>-PV(C1038,(A1038-YEAR(NOW())),,((A1038-YEAR(NOW()))*(B1038*C1038)))</f>
        <v/>
      </c>
    </row>
    <row r="1039" spans="1:9">
      <c r="D1039" s="99">
        <f>-PV(C1039,(A1039-YEAR(NOW())),,((A1039-YEAR(NOW()))*(B1039*C1039)))</f>
        <v/>
      </c>
    </row>
    <row r="1040" spans="1:9">
      <c r="D1040" s="99">
        <f>-PV(C1040,(A1040-YEAR(NOW())),,((A1040-YEAR(NOW()))*(B1040*C1040)))</f>
        <v/>
      </c>
    </row>
    <row r="1041" spans="1:9">
      <c r="D1041" s="99">
        <f>-PV(C1041,(A1041-YEAR(NOW())),,((A1041-YEAR(NOW()))*(B1041*C1041)))</f>
        <v/>
      </c>
    </row>
    <row r="1042" spans="1:9">
      <c r="D1042" s="99">
        <f>-PV(C1042,(A1042-YEAR(NOW())),,((A1042-YEAR(NOW()))*(B1042*C1042)))</f>
        <v/>
      </c>
    </row>
    <row r="1043" spans="1:9">
      <c r="D1043" s="99">
        <f>-PV(C1043,(A1043-YEAR(NOW())),,((A1043-YEAR(NOW()))*(B1043*C1043)))</f>
        <v/>
      </c>
    </row>
    <row r="1044" spans="1:9">
      <c r="D1044" s="99">
        <f>-PV(C1044,(A1044-YEAR(NOW())),,((A1044-YEAR(NOW()))*(B1044*C1044)))</f>
        <v/>
      </c>
    </row>
    <row r="1045" spans="1:9">
      <c r="D1045" s="99">
        <f>-PV(C1045,(A1045-YEAR(NOW())),,((A1045-YEAR(NOW()))*(B1045*C1045)))</f>
        <v/>
      </c>
    </row>
    <row r="1046" spans="1:9">
      <c r="D1046" s="99">
        <f>-PV(C1046,(A1046-YEAR(NOW())),,((A1046-YEAR(NOW()))*(B1046*C1046)))</f>
        <v/>
      </c>
    </row>
    <row r="1047" spans="1:9">
      <c r="D1047" s="99">
        <f>-PV(C1047,(A1047-YEAR(NOW())),,((A1047-YEAR(NOW()))*(B1047*C1047)))</f>
        <v/>
      </c>
    </row>
    <row r="1048" spans="1:9">
      <c r="D1048" s="99">
        <f>-PV(C1048,(A1048-YEAR(NOW())),,((A1048-YEAR(NOW()))*(B1048*C1048)))</f>
        <v/>
      </c>
    </row>
    <row r="1049" spans="1:9">
      <c r="D1049" s="99">
        <f>-PV(C1049,(A1049-YEAR(NOW())),,((A1049-YEAR(NOW()))*(B1049*C1049)))</f>
        <v/>
      </c>
    </row>
    <row r="1050" spans="1:9">
      <c r="D1050" s="99">
        <f>-PV(C1050,(A1050-YEAR(NOW())),,((A1050-YEAR(NOW()))*(B1050*C1050)))</f>
        <v/>
      </c>
    </row>
    <row r="1051" spans="1:9">
      <c r="D1051" s="99">
        <f>-PV(C1051,(A1051-YEAR(NOW())),,((A1051-YEAR(NOW()))*(B1051*C1051)))</f>
        <v/>
      </c>
    </row>
    <row r="1052" spans="1:9">
      <c r="D1052" s="99">
        <f>-PV(C1052,(A1052-YEAR(NOW())),,((A1052-YEAR(NOW()))*(B1052*C1052)))</f>
        <v/>
      </c>
    </row>
    <row r="1053" spans="1:9">
      <c r="D1053" s="99">
        <f>-PV(C1053,(A1053-YEAR(NOW())),,((A1053-YEAR(NOW()))*(B1053*C1053)))</f>
        <v/>
      </c>
    </row>
    <row r="1054" spans="1:9">
      <c r="D1054" s="99">
        <f>-PV(C1054,(A1054-YEAR(NOW())),,((A1054-YEAR(NOW()))*(B1054*C1054)))</f>
        <v/>
      </c>
    </row>
    <row r="1055" spans="1:9">
      <c r="D1055" s="99">
        <f>-PV(C1055,(A1055-YEAR(NOW())),,((A1055-YEAR(NOW()))*(B1055*C1055)))</f>
        <v/>
      </c>
    </row>
    <row r="1056" spans="1:9">
      <c r="D1056" s="99">
        <f>-PV(C1056,(A1056-YEAR(NOW())),,((A1056-YEAR(NOW()))*(B1056*C1056)))</f>
        <v/>
      </c>
    </row>
    <row r="1057" spans="1:9">
      <c r="D1057" s="99">
        <f>-PV(C1057,(A1057-YEAR(NOW())),,((A1057-YEAR(NOW()))*(B1057*C1057)))</f>
        <v/>
      </c>
    </row>
    <row r="1058" spans="1:9">
      <c r="D1058" s="99">
        <f>-PV(C1058,(A1058-YEAR(NOW())),,((A1058-YEAR(NOW()))*(B1058*C1058)))</f>
        <v/>
      </c>
    </row>
    <row r="1059" spans="1:9">
      <c r="D1059" s="99">
        <f>-PV(C1059,(A1059-YEAR(NOW())),,((A1059-YEAR(NOW()))*(B1059*C1059)))</f>
        <v/>
      </c>
    </row>
    <row r="1060" spans="1:9">
      <c r="D1060" s="99">
        <f>-PV(C1060,(A1060-YEAR(NOW())),,((A1060-YEAR(NOW()))*(B1060*C1060)))</f>
        <v/>
      </c>
    </row>
    <row r="1061" spans="1:9">
      <c r="D1061" s="99">
        <f>-PV(C1061,(A1061-YEAR(NOW())),,((A1061-YEAR(NOW()))*(B1061*C1061)))</f>
        <v/>
      </c>
    </row>
    <row r="1062" spans="1:9">
      <c r="D1062" s="99">
        <f>-PV(C1062,(A1062-YEAR(NOW())),,((A1062-YEAR(NOW()))*(B1062*C1062)))</f>
        <v/>
      </c>
    </row>
    <row r="1063" spans="1:9">
      <c r="D1063" s="99">
        <f>-PV(C1063,(A1063-YEAR(NOW())),,((A1063-YEAR(NOW()))*(B1063*C1063)))</f>
        <v/>
      </c>
    </row>
    <row r="1064" spans="1:9">
      <c r="D1064" s="99">
        <f>-PV(C1064,(A1064-YEAR(NOW())),,((A1064-YEAR(NOW()))*(B1064*C1064)))</f>
        <v/>
      </c>
    </row>
    <row r="1065" spans="1:9">
      <c r="D1065" s="99">
        <f>-PV(C1065,(A1065-YEAR(NOW())),,((A1065-YEAR(NOW()))*(B1065*C1065)))</f>
        <v/>
      </c>
    </row>
    <row r="1066" spans="1:9">
      <c r="D1066" s="99">
        <f>-PV(C1066,(A1066-YEAR(NOW())),,((A1066-YEAR(NOW()))*(B1066*C1066)))</f>
        <v/>
      </c>
    </row>
    <row r="1067" spans="1:9">
      <c r="D1067" s="99">
        <f>-PV(C1067,(A1067-YEAR(NOW())),,((A1067-YEAR(NOW()))*(B1067*C1067)))</f>
        <v/>
      </c>
    </row>
    <row r="1068" spans="1:9">
      <c r="D1068" s="99">
        <f>-PV(C1068,(A1068-YEAR(NOW())),,((A1068-YEAR(NOW()))*(B1068*C1068)))</f>
        <v/>
      </c>
    </row>
    <row r="1069" spans="1:9">
      <c r="D1069" s="99">
        <f>-PV(C1069,(A1069-YEAR(NOW())),,((A1069-YEAR(NOW()))*(B1069*C1069)))</f>
        <v/>
      </c>
    </row>
    <row r="1070" spans="1:9">
      <c r="D1070" s="99">
        <f>-PV(C1070,(A1070-YEAR(NOW())),,((A1070-YEAR(NOW()))*(B1070*C1070)))</f>
        <v/>
      </c>
    </row>
    <row r="1071" spans="1:9">
      <c r="D1071" s="99">
        <f>-PV(C1071,(A1071-YEAR(NOW())),,((A1071-YEAR(NOW()))*(B1071*C1071)))</f>
        <v/>
      </c>
    </row>
    <row r="1072" spans="1:9">
      <c r="D1072" s="99">
        <f>-PV(C1072,(A1072-YEAR(NOW())),,((A1072-YEAR(NOW()))*(B1072*C1072)))</f>
        <v/>
      </c>
    </row>
    <row r="1073" spans="1:9">
      <c r="D1073" s="99">
        <f>-PV(C1073,(A1073-YEAR(NOW())),,((A1073-YEAR(NOW()))*(B1073*C1073)))</f>
        <v/>
      </c>
    </row>
    <row r="1074" spans="1:9">
      <c r="D1074" s="99">
        <f>-PV(C1074,(A1074-YEAR(NOW())),,((A1074-YEAR(NOW()))*(B1074*C1074)))</f>
        <v/>
      </c>
    </row>
    <row r="1075" spans="1:9">
      <c r="D1075" s="99">
        <f>-PV(C1075,(A1075-YEAR(NOW())),,((A1075-YEAR(NOW()))*(B1075*C1075)))</f>
        <v/>
      </c>
    </row>
    <row r="1076" spans="1:9">
      <c r="D1076" s="99">
        <f>-PV(C1076,(A1076-YEAR(NOW())),,((A1076-YEAR(NOW()))*(B1076*C1076)))</f>
        <v/>
      </c>
    </row>
    <row r="1077" spans="1:9">
      <c r="D1077" s="99">
        <f>-PV(C1077,(A1077-YEAR(NOW())),,((A1077-YEAR(NOW()))*(B1077*C1077)))</f>
        <v/>
      </c>
    </row>
    <row r="1078" spans="1:9">
      <c r="D1078" s="99">
        <f>-PV(C1078,(A1078-YEAR(NOW())),,((A1078-YEAR(NOW()))*(B1078*C1078)))</f>
        <v/>
      </c>
    </row>
    <row r="1079" spans="1:9">
      <c r="D1079" s="99">
        <f>-PV(C1079,(A1079-YEAR(NOW())),,((A1079-YEAR(NOW()))*(B1079*C1079)))</f>
        <v/>
      </c>
    </row>
    <row r="1080" spans="1:9">
      <c r="D1080" s="99">
        <f>-PV(C1080,(A1080-YEAR(NOW())),,((A1080-YEAR(NOW()))*(B1080*C1080)))</f>
        <v/>
      </c>
    </row>
    <row r="1081" spans="1:9">
      <c r="D1081" s="99">
        <f>-PV(C1081,(A1081-YEAR(NOW())),,((A1081-YEAR(NOW()))*(B1081*C1081)))</f>
        <v/>
      </c>
    </row>
    <row r="1082" spans="1:9">
      <c r="D1082" s="99">
        <f>-PV(C1082,(A1082-YEAR(NOW())),,((A1082-YEAR(NOW()))*(B1082*C1082)))</f>
        <v/>
      </c>
    </row>
    <row r="1083" spans="1:9">
      <c r="D1083" s="99">
        <f>-PV(C1083,(A1083-YEAR(NOW())),,((A1083-YEAR(NOW()))*(B1083*C1083)))</f>
        <v/>
      </c>
    </row>
    <row r="1084" spans="1:9">
      <c r="D1084" s="99">
        <f>-PV(C1084,(A1084-YEAR(NOW())),,((A1084-YEAR(NOW()))*(B1084*C1084)))</f>
        <v/>
      </c>
    </row>
    <row r="1085" spans="1:9">
      <c r="D1085" s="99">
        <f>-PV(C1085,(A1085-YEAR(NOW())),,((A1085-YEAR(NOW()))*(B1085*C1085)))</f>
        <v/>
      </c>
    </row>
    <row r="1086" spans="1:9">
      <c r="D1086" s="99">
        <f>-PV(C1086,(A1086-YEAR(NOW())),,((A1086-YEAR(NOW()))*(B1086*C1086)))</f>
        <v/>
      </c>
    </row>
    <row r="1087" spans="1:9">
      <c r="D1087" s="99">
        <f>-PV(C1087,(A1087-YEAR(NOW())),,((A1087-YEAR(NOW()))*(B1087*C1087)))</f>
        <v/>
      </c>
    </row>
    <row r="1088" spans="1:9">
      <c r="D1088" s="99">
        <f>-PV(C1088,(A1088-YEAR(NOW())),,((A1088-YEAR(NOW()))*(B1088*C1088)))</f>
        <v/>
      </c>
    </row>
    <row r="1089" spans="1:9">
      <c r="D1089" s="99">
        <f>-PV(C1089,(A1089-YEAR(NOW())),,((A1089-YEAR(NOW()))*(B1089*C1089)))</f>
        <v/>
      </c>
    </row>
    <row r="1090" spans="1:9">
      <c r="D1090" s="99">
        <f>-PV(C1090,(A1090-YEAR(NOW())),,((A1090-YEAR(NOW()))*(B1090*C1090)))</f>
        <v/>
      </c>
    </row>
    <row r="1091" spans="1:9">
      <c r="D1091" s="99">
        <f>-PV(C1091,(A1091-YEAR(NOW())),,((A1091-YEAR(NOW()))*(B1091*C1091)))</f>
        <v/>
      </c>
    </row>
    <row r="1092" spans="1:9">
      <c r="D1092" s="99">
        <f>-PV(C1092,(A1092-YEAR(NOW())),,((A1092-YEAR(NOW()))*(B1092*C1092)))</f>
        <v/>
      </c>
    </row>
    <row r="1093" spans="1:9">
      <c r="D1093" s="99">
        <f>-PV(C1093,(A1093-YEAR(NOW())),,((A1093-YEAR(NOW()))*(B1093*C1093)))</f>
        <v/>
      </c>
    </row>
    <row r="1094" spans="1:9">
      <c r="D1094" s="99">
        <f>-PV(C1094,(A1094-YEAR(NOW())),,((A1094-YEAR(NOW()))*(B1094*C1094)))</f>
        <v/>
      </c>
    </row>
    <row r="1095" spans="1:9">
      <c r="D1095" s="99">
        <f>-PV(C1095,(A1095-YEAR(NOW())),,((A1095-YEAR(NOW()))*(B1095*C1095)))</f>
        <v/>
      </c>
    </row>
    <row r="1096" spans="1:9">
      <c r="D1096" s="99">
        <f>-PV(C1096,(A1096-YEAR(NOW())),,((A1096-YEAR(NOW()))*(B1096*C1096)))</f>
        <v/>
      </c>
    </row>
    <row r="1097" spans="1:9">
      <c r="D1097" s="99">
        <f>-PV(C1097,(A1097-YEAR(NOW())),,((A1097-YEAR(NOW()))*(B1097*C1097)))</f>
        <v/>
      </c>
    </row>
    <row r="1098" spans="1:9">
      <c r="D1098" s="99">
        <f>-PV(C1098,(A1098-YEAR(NOW())),,((A1098-YEAR(NOW()))*(B1098*C1098)))</f>
        <v/>
      </c>
    </row>
    <row r="1099" spans="1:9">
      <c r="D1099" s="99">
        <f>-PV(C1099,(A1099-YEAR(NOW())),,((A1099-YEAR(NOW()))*(B1099*C1099)))</f>
        <v/>
      </c>
    </row>
    <row r="1100" spans="1:9">
      <c r="D1100" s="99">
        <f>-PV(C1100,(A1100-YEAR(NOW())),,((A1100-YEAR(NOW()))*(B1100*C1100)))</f>
        <v/>
      </c>
    </row>
    <row r="1101" spans="1:9">
      <c r="D1101" s="99">
        <f>-PV(C1101,(A1101-YEAR(NOW())),,((A1101-YEAR(NOW()))*(B1101*C1101)))</f>
        <v/>
      </c>
    </row>
    <row r="1102" spans="1:9">
      <c r="D1102" s="99">
        <f>-PV(C1102,(A1102-YEAR(NOW())),,((A1102-YEAR(NOW()))*(B1102*C1102)))</f>
        <v/>
      </c>
    </row>
    <row r="1103" spans="1:9">
      <c r="D1103" s="99">
        <f>-PV(C1103,(A1103-YEAR(NOW())),,((A1103-YEAR(NOW()))*(B1103*C1103)))</f>
        <v/>
      </c>
    </row>
    <row r="1104" spans="1:9">
      <c r="D1104" s="99">
        <f>-PV(C1104,(A1104-YEAR(NOW())),,((A1104-YEAR(NOW()))*(B1104*C1104)))</f>
        <v/>
      </c>
    </row>
    <row r="1105" spans="1:9">
      <c r="D1105" s="99">
        <f>-PV(C1105,(A1105-YEAR(NOW())),,((A1105-YEAR(NOW()))*(B1105*C1105)))</f>
        <v/>
      </c>
    </row>
    <row r="1106" spans="1:9">
      <c r="D1106" s="99">
        <f>-PV(C1106,(A1106-YEAR(NOW())),,((A1106-YEAR(NOW()))*(B1106*C1106)))</f>
        <v/>
      </c>
    </row>
    <row r="1107" spans="1:9">
      <c r="D1107" s="99">
        <f>-PV(C1107,(A1107-YEAR(NOW())),,((A1107-YEAR(NOW()))*(B1107*C1107)))</f>
        <v/>
      </c>
    </row>
    <row r="1108" spans="1:9">
      <c r="D1108" s="99">
        <f>-PV(C1108,(A1108-YEAR(NOW())),,((A1108-YEAR(NOW()))*(B1108*C1108)))</f>
        <v/>
      </c>
    </row>
    <row r="1109" spans="1:9">
      <c r="D1109" s="99">
        <f>-PV(C1109,(A1109-YEAR(NOW())),,((A1109-YEAR(NOW()))*(B1109*C1109)))</f>
        <v/>
      </c>
    </row>
    <row r="1110" spans="1:9">
      <c r="D1110" s="99">
        <f>-PV(C1110,(A1110-YEAR(NOW())),,((A1110-YEAR(NOW()))*(B1110*C1110)))</f>
        <v/>
      </c>
    </row>
    <row r="1111" spans="1:9">
      <c r="D1111" s="99">
        <f>-PV(C1111,(A1111-YEAR(NOW())),,((A1111-YEAR(NOW()))*(B1111*C1111)))</f>
        <v/>
      </c>
    </row>
    <row r="1112" spans="1:9">
      <c r="D1112" s="99">
        <f>-PV(C1112,(A1112-YEAR(NOW())),,((A1112-YEAR(NOW()))*(B1112*C1112)))</f>
        <v/>
      </c>
    </row>
    <row r="1113" spans="1:9">
      <c r="D1113" s="99">
        <f>-PV(C1113,(A1113-YEAR(NOW())),,((A1113-YEAR(NOW()))*(B1113*C1113)))</f>
        <v/>
      </c>
    </row>
    <row r="1114" spans="1:9">
      <c r="D1114" s="99">
        <f>-PV(C1114,(A1114-YEAR(NOW())),,((A1114-YEAR(NOW()))*(B1114*C1114)))</f>
        <v/>
      </c>
    </row>
    <row r="1115" spans="1:9">
      <c r="D1115" s="99">
        <f>-PV(C1115,(A1115-YEAR(NOW())),,((A1115-YEAR(NOW()))*(B1115*C1115)))</f>
        <v/>
      </c>
    </row>
    <row r="1116" spans="1:9">
      <c r="D1116" s="99">
        <f>-PV(C1116,(A1116-YEAR(NOW())),,((A1116-YEAR(NOW()))*(B1116*C1116)))</f>
        <v/>
      </c>
    </row>
    <row r="1117" spans="1:9">
      <c r="D1117" s="99">
        <f>-PV(C1117,(A1117-YEAR(NOW())),,((A1117-YEAR(NOW()))*(B1117*C1117)))</f>
        <v/>
      </c>
    </row>
    <row r="1118" spans="1:9">
      <c r="D1118" s="99">
        <f>-PV(C1118,(A1118-YEAR(NOW())),,((A1118-YEAR(NOW()))*(B1118*C1118)))</f>
        <v/>
      </c>
    </row>
    <row r="1119" spans="1:9">
      <c r="D1119" s="99">
        <f>-PV(C1119,(A1119-YEAR(NOW())),,((A1119-YEAR(NOW()))*(B1119*C1119)))</f>
        <v/>
      </c>
    </row>
    <row r="1120" spans="1:9">
      <c r="D1120" s="99">
        <f>-PV(C1120,(A1120-YEAR(NOW())),,((A1120-YEAR(NOW()))*(B1120*C1120)))</f>
        <v/>
      </c>
    </row>
    <row r="1121" spans="1:9">
      <c r="D1121" s="99">
        <f>-PV(C1121,(A1121-YEAR(NOW())),,((A1121-YEAR(NOW()))*(B1121*C1121)))</f>
        <v/>
      </c>
    </row>
    <row r="1122" spans="1:9">
      <c r="D1122" s="99">
        <f>-PV(C1122,(A1122-YEAR(NOW())),,((A1122-YEAR(NOW()))*(B1122*C1122)))</f>
        <v/>
      </c>
    </row>
    <row r="1123" spans="1:9">
      <c r="D1123" s="99">
        <f>-PV(C1123,(A1123-YEAR(NOW())),,((A1123-YEAR(NOW()))*(B1123*C1123)))</f>
        <v/>
      </c>
    </row>
    <row r="1124" spans="1:9">
      <c r="D1124" s="99">
        <f>-PV(C1124,(A1124-YEAR(NOW())),,((A1124-YEAR(NOW()))*(B1124*C1124)))</f>
        <v/>
      </c>
    </row>
    <row r="1125" spans="1:9">
      <c r="D1125" s="99">
        <f>-PV(C1125,(A1125-YEAR(NOW())),,((A1125-YEAR(NOW()))*(B1125*C1125)))</f>
        <v/>
      </c>
    </row>
    <row r="1126" spans="1:9">
      <c r="D1126" s="99">
        <f>-PV(C1126,(A1126-YEAR(NOW())),,((A1126-YEAR(NOW()))*(B1126*C1126)))</f>
        <v/>
      </c>
    </row>
    <row r="1127" spans="1:9">
      <c r="D1127" s="99">
        <f>-PV(C1127,(A1127-YEAR(NOW())),,((A1127-YEAR(NOW()))*(B1127*C1127)))</f>
        <v/>
      </c>
    </row>
    <row r="1128" spans="1:9">
      <c r="D1128" s="99">
        <f>-PV(C1128,(A1128-YEAR(NOW())),,((A1128-YEAR(NOW()))*(B1128*C1128)))</f>
        <v/>
      </c>
    </row>
    <row r="1129" spans="1:9">
      <c r="D1129" s="99">
        <f>-PV(C1129,(A1129-YEAR(NOW())),,((A1129-YEAR(NOW()))*(B1129*C1129)))</f>
        <v/>
      </c>
    </row>
    <row r="1130" spans="1:9">
      <c r="D1130" s="99">
        <f>-PV(C1130,(A1130-YEAR(NOW())),,((A1130-YEAR(NOW()))*(B1130*C1130)))</f>
        <v/>
      </c>
    </row>
    <row r="1131" spans="1:9">
      <c r="D1131" s="99">
        <f>-PV(C1131,(A1131-YEAR(NOW())),,((A1131-YEAR(NOW()))*(B1131*C1131)))</f>
        <v/>
      </c>
    </row>
    <row r="1132" spans="1:9">
      <c r="D1132" s="99">
        <f>-PV(C1132,(A1132-YEAR(NOW())),,((A1132-YEAR(NOW()))*(B1132*C1132)))</f>
        <v/>
      </c>
    </row>
    <row r="1133" spans="1:9">
      <c r="D1133" s="99">
        <f>-PV(C1133,(A1133-YEAR(NOW())),,((A1133-YEAR(NOW()))*(B1133*C1133)))</f>
        <v/>
      </c>
    </row>
    <row r="1134" spans="1:9">
      <c r="D1134" s="99">
        <f>-PV(C1134,(A1134-YEAR(NOW())),,((A1134-YEAR(NOW()))*(B1134*C1134)))</f>
        <v/>
      </c>
    </row>
    <row r="1135" spans="1:9">
      <c r="D1135" s="99">
        <f>-PV(C1135,(A1135-YEAR(NOW())),,((A1135-YEAR(NOW()))*(B1135*C1135)))</f>
        <v/>
      </c>
    </row>
    <row r="1136" spans="1:9">
      <c r="D1136" s="99">
        <f>-PV(C1136,(A1136-YEAR(NOW())),,((A1136-YEAR(NOW()))*(B1136*C1136)))</f>
        <v/>
      </c>
    </row>
    <row r="1137" spans="1:9">
      <c r="D1137" s="99">
        <f>-PV(C1137,(A1137-YEAR(NOW())),,((A1137-YEAR(NOW()))*(B1137*C1137)))</f>
        <v/>
      </c>
    </row>
    <row r="1138" spans="1:9">
      <c r="D1138" s="99">
        <f>-PV(C1138,(A1138-YEAR(NOW())),,((A1138-YEAR(NOW()))*(B1138*C1138)))</f>
        <v/>
      </c>
    </row>
    <row r="1139" spans="1:9">
      <c r="D1139" s="99">
        <f>-PV(C1139,(A1139-YEAR(NOW())),,((A1139-YEAR(NOW()))*(B1139*C1139)))</f>
        <v/>
      </c>
    </row>
    <row r="1140" spans="1:9">
      <c r="D1140" s="99">
        <f>-PV(C1140,(A1140-YEAR(NOW())),,((A1140-YEAR(NOW()))*(B1140*C1140)))</f>
        <v/>
      </c>
    </row>
    <row r="1141" spans="1:9">
      <c r="D1141" s="99">
        <f>-PV(C1141,(A1141-YEAR(NOW())),,((A1141-YEAR(NOW()))*(B1141*C1141)))</f>
        <v/>
      </c>
    </row>
    <row r="1142" spans="1:9">
      <c r="D1142" s="99">
        <f>-PV(C1142,(A1142-YEAR(NOW())),,((A1142-YEAR(NOW()))*(B1142*C1142)))</f>
        <v/>
      </c>
    </row>
    <row r="1143" spans="1:9">
      <c r="D1143" s="99">
        <f>-PV(C1143,(A1143-YEAR(NOW())),,((A1143-YEAR(NOW()))*(B1143*C1143)))</f>
        <v/>
      </c>
    </row>
    <row r="1144" spans="1:9">
      <c r="D1144" s="99">
        <f>-PV(C1144,(A1144-YEAR(NOW())),,((A1144-YEAR(NOW()))*(B1144*C1144)))</f>
        <v/>
      </c>
    </row>
    <row r="1145" spans="1:9">
      <c r="D1145" s="99">
        <f>-PV(C1145,(A1145-YEAR(NOW())),,((A1145-YEAR(NOW()))*(B1145*C1145)))</f>
        <v/>
      </c>
    </row>
    <row r="1146" spans="1:9">
      <c r="D1146" s="99">
        <f>-PV(C1146,(A1146-YEAR(NOW())),,((A1146-YEAR(NOW()))*(B1146*C1146)))</f>
        <v/>
      </c>
    </row>
    <row r="1147" spans="1:9">
      <c r="D1147" s="99">
        <f>-PV(C1147,(A1147-YEAR(NOW())),,((A1147-YEAR(NOW()))*(B1147*C1147)))</f>
        <v/>
      </c>
    </row>
    <row r="1148" spans="1:9">
      <c r="D1148" s="99">
        <f>-PV(C1148,(A1148-YEAR(NOW())),,((A1148-YEAR(NOW()))*(B1148*C1148)))</f>
        <v/>
      </c>
    </row>
    <row r="1149" spans="1:9">
      <c r="D1149" s="99">
        <f>-PV(C1149,(A1149-YEAR(NOW())),,((A1149-YEAR(NOW()))*(B1149*C1149)))</f>
        <v/>
      </c>
    </row>
    <row r="1150" spans="1:9">
      <c r="D1150" s="99">
        <f>-PV(C1150,(A1150-YEAR(NOW())),,((A1150-YEAR(NOW()))*(B1150*C1150)))</f>
        <v/>
      </c>
    </row>
    <row r="1151" spans="1:9">
      <c r="D1151" s="99">
        <f>-PV(C1151,(A1151-YEAR(NOW())),,((A1151-YEAR(NOW()))*(B1151*C1151)))</f>
        <v/>
      </c>
    </row>
    <row r="1152" spans="1:9">
      <c r="D1152" s="99">
        <f>-PV(C1152,(A1152-YEAR(NOW())),,((A1152-YEAR(NOW()))*(B1152*C1152)))</f>
        <v/>
      </c>
    </row>
    <row r="1153" spans="1:9">
      <c r="D1153" s="99">
        <f>-PV(C1153,(A1153-YEAR(NOW())),,((A1153-YEAR(NOW()))*(B1153*C1153)))</f>
        <v/>
      </c>
    </row>
    <row r="1154" spans="1:9">
      <c r="D1154" s="99">
        <f>-PV(C1154,(A1154-YEAR(NOW())),,((A1154-YEAR(NOW()))*(B1154*C1154)))</f>
        <v/>
      </c>
    </row>
    <row r="1155" spans="1:9">
      <c r="D1155" s="99">
        <f>-PV(C1155,(A1155-YEAR(NOW())),,((A1155-YEAR(NOW()))*(B1155*C1155)))</f>
        <v/>
      </c>
    </row>
    <row r="1156" spans="1:9">
      <c r="D1156" s="99">
        <f>-PV(C1156,(A1156-YEAR(NOW())),,((A1156-YEAR(NOW()))*(B1156*C1156)))</f>
        <v/>
      </c>
    </row>
    <row r="1157" spans="1:9">
      <c r="D1157" s="99">
        <f>-PV(C1157,(A1157-YEAR(NOW())),,((A1157-YEAR(NOW()))*(B1157*C1157)))</f>
        <v/>
      </c>
    </row>
    <row r="1158" spans="1:9">
      <c r="D1158" s="99">
        <f>-PV(C1158,(A1158-YEAR(NOW())),,((A1158-YEAR(NOW()))*(B1158*C1158)))</f>
        <v/>
      </c>
    </row>
    <row r="1159" spans="1:9">
      <c r="D1159" s="99">
        <f>-PV(C1159,(A1159-YEAR(NOW())),,((A1159-YEAR(NOW()))*(B1159*C1159)))</f>
        <v/>
      </c>
    </row>
    <row r="1160" spans="1:9">
      <c r="D1160" s="99">
        <f>-PV(C1160,(A1160-YEAR(NOW())),,((A1160-YEAR(NOW()))*(B1160*C1160)))</f>
        <v/>
      </c>
    </row>
    <row r="1161" spans="1:9">
      <c r="D1161" s="99">
        <f>-PV(C1161,(A1161-YEAR(NOW())),,((A1161-YEAR(NOW()))*(B1161*C1161)))</f>
        <v/>
      </c>
    </row>
    <row r="1162" spans="1:9">
      <c r="D1162" s="99">
        <f>-PV(C1162,(A1162-YEAR(NOW())),,((A1162-YEAR(NOW()))*(B1162*C1162)))</f>
        <v/>
      </c>
    </row>
    <row r="1163" spans="1:9">
      <c r="D1163" s="99">
        <f>-PV(C1163,(A1163-YEAR(NOW())),,((A1163-YEAR(NOW()))*(B1163*C1163)))</f>
        <v/>
      </c>
    </row>
    <row r="1164" spans="1:9">
      <c r="D1164" s="99">
        <f>-PV(C1164,(A1164-YEAR(NOW())),,((A1164-YEAR(NOW()))*(B1164*C1164)))</f>
        <v/>
      </c>
    </row>
    <row r="1165" spans="1:9">
      <c r="D1165" s="99">
        <f>-PV(C1165,(A1165-YEAR(NOW())),,((A1165-YEAR(NOW()))*(B1165*C1165)))</f>
        <v/>
      </c>
    </row>
    <row r="1166" spans="1:9">
      <c r="D1166" s="99">
        <f>-PV(C1166,(A1166-YEAR(NOW())),,((A1166-YEAR(NOW()))*(B1166*C1166)))</f>
        <v/>
      </c>
    </row>
    <row r="1167" spans="1:9">
      <c r="D1167" s="99">
        <f>-PV(C1167,(A1167-YEAR(NOW())),,((A1167-YEAR(NOW()))*(B1167*C1167)))</f>
        <v/>
      </c>
    </row>
    <row r="1168" spans="1:9">
      <c r="D1168" s="99">
        <f>-PV(C1168,(A1168-YEAR(NOW())),,((A1168-YEAR(NOW()))*(B1168*C1168)))</f>
        <v/>
      </c>
    </row>
    <row r="1169" spans="1:9">
      <c r="D1169" s="99">
        <f>-PV(C1169,(A1169-YEAR(NOW())),,((A1169-YEAR(NOW()))*(B1169*C1169)))</f>
        <v/>
      </c>
    </row>
    <row r="1170" spans="1:9">
      <c r="D1170" s="99">
        <f>-PV(C1170,(A1170-YEAR(NOW())),,((A1170-YEAR(NOW()))*(B1170*C1170)))</f>
        <v/>
      </c>
    </row>
    <row r="1171" spans="1:9">
      <c r="D1171" s="99">
        <f>-PV(C1171,(A1171-YEAR(NOW())),,((A1171-YEAR(NOW()))*(B1171*C1171)))</f>
        <v/>
      </c>
    </row>
    <row r="1172" spans="1:9">
      <c r="D1172" s="99">
        <f>-PV(C1172,(A1172-YEAR(NOW())),,((A1172-YEAR(NOW()))*(B1172*C1172)))</f>
        <v/>
      </c>
    </row>
    <row r="1173" spans="1:9">
      <c r="D1173" s="99">
        <f>-PV(C1173,(A1173-YEAR(NOW())),,((A1173-YEAR(NOW()))*(B1173*C1173)))</f>
        <v/>
      </c>
    </row>
    <row r="1174" spans="1:9">
      <c r="D1174" s="99">
        <f>-PV(C1174,(A1174-YEAR(NOW())),,((A1174-YEAR(NOW()))*(B1174*C1174)))</f>
        <v/>
      </c>
    </row>
    <row r="1175" spans="1:9">
      <c r="D1175" s="99">
        <f>-PV(C1175,(A1175-YEAR(NOW())),,((A1175-YEAR(NOW()))*(B1175*C1175)))</f>
        <v/>
      </c>
    </row>
    <row r="1176" spans="1:9">
      <c r="D1176" s="99">
        <f>-PV(C1176,(A1176-YEAR(NOW())),,((A1176-YEAR(NOW()))*(B1176*C1176)))</f>
        <v/>
      </c>
    </row>
    <row r="1177" spans="1:9">
      <c r="D1177" s="99">
        <f>-PV(C1177,(A1177-YEAR(NOW())),,((A1177-YEAR(NOW()))*(B1177*C1177)))</f>
        <v/>
      </c>
    </row>
    <row r="1178" spans="1:9">
      <c r="D1178" s="99">
        <f>-PV(C1178,(A1178-YEAR(NOW())),,((A1178-YEAR(NOW()))*(B1178*C1178)))</f>
        <v/>
      </c>
    </row>
    <row r="1179" spans="1:9">
      <c r="D1179" s="99">
        <f>-PV(C1179,(A1179-YEAR(NOW())),,((A1179-YEAR(NOW()))*(B1179*C1179)))</f>
        <v/>
      </c>
    </row>
    <row r="1180" spans="1:9">
      <c r="D1180" s="99">
        <f>-PV(C1180,(A1180-YEAR(NOW())),,((A1180-YEAR(NOW()))*(B1180*C1180)))</f>
        <v/>
      </c>
    </row>
    <row r="1181" spans="1:9">
      <c r="D1181" s="99">
        <f>-PV(C1181,(A1181-YEAR(NOW())),,((A1181-YEAR(NOW()))*(B1181*C1181)))</f>
        <v/>
      </c>
    </row>
    <row r="1182" spans="1:9">
      <c r="D1182" s="99">
        <f>-PV(C1182,(A1182-YEAR(NOW())),,((A1182-YEAR(NOW()))*(B1182*C1182)))</f>
        <v/>
      </c>
    </row>
    <row r="1183" spans="1:9">
      <c r="D1183" s="99">
        <f>-PV(C1183,(A1183-YEAR(NOW())),,((A1183-YEAR(NOW()))*(B1183*C1183)))</f>
        <v/>
      </c>
    </row>
    <row r="1184" spans="1:9">
      <c r="D1184" s="99">
        <f>-PV(C1184,(A1184-YEAR(NOW())),,((A1184-YEAR(NOW()))*(B1184*C1184)))</f>
        <v/>
      </c>
    </row>
    <row r="1185" spans="1:9">
      <c r="D1185" s="99">
        <f>-PV(C1185,(A1185-YEAR(NOW())),,((A1185-YEAR(NOW()))*(B1185*C1185)))</f>
        <v/>
      </c>
    </row>
    <row r="1186" spans="1:9">
      <c r="D1186" s="99">
        <f>-PV(C1186,(A1186-YEAR(NOW())),,((A1186-YEAR(NOW()))*(B1186*C1186)))</f>
        <v/>
      </c>
    </row>
    <row r="1187" spans="1:9">
      <c r="D1187" s="99">
        <f>-PV(C1187,(A1187-YEAR(NOW())),,((A1187-YEAR(NOW()))*(B1187*C1187)))</f>
        <v/>
      </c>
    </row>
    <row r="1188" spans="1:9">
      <c r="D1188" s="99">
        <f>-PV(C1188,(A1188-YEAR(NOW())),,((A1188-YEAR(NOW()))*(B1188*C1188)))</f>
        <v/>
      </c>
    </row>
    <row r="1189" spans="1:9">
      <c r="D1189" s="99">
        <f>-PV(C1189,(A1189-YEAR(NOW())),,((A1189-YEAR(NOW()))*(B1189*C1189)))</f>
        <v/>
      </c>
    </row>
    <row r="1190" spans="1:9">
      <c r="D1190" s="99">
        <f>-PV(C1190,(A1190-YEAR(NOW())),,((A1190-YEAR(NOW()))*(B1190*C1190)))</f>
        <v/>
      </c>
    </row>
    <row r="1191" spans="1:9">
      <c r="D1191" s="99">
        <f>-PV(C1191,(A1191-YEAR(NOW())),,((A1191-YEAR(NOW()))*(B1191*C1191)))</f>
        <v/>
      </c>
    </row>
    <row r="1192" spans="1:9">
      <c r="D1192" s="99">
        <f>-PV(C1192,(A1192-YEAR(NOW())),,((A1192-YEAR(NOW()))*(B1192*C1192)))</f>
        <v/>
      </c>
    </row>
    <row r="1193" spans="1:9">
      <c r="D1193" s="99">
        <f>-PV(C1193,(A1193-YEAR(NOW())),,((A1193-YEAR(NOW()))*(B1193*C1193)))</f>
        <v/>
      </c>
    </row>
    <row r="1194" spans="1:9">
      <c r="D1194" s="99">
        <f>-PV(C1194,(A1194-YEAR(NOW())),,((A1194-YEAR(NOW()))*(B1194*C1194)))</f>
        <v/>
      </c>
    </row>
    <row r="1195" spans="1:9">
      <c r="D1195" s="99">
        <f>-PV(C1195,(A1195-YEAR(NOW())),,((A1195-YEAR(NOW()))*(B1195*C1195)))</f>
        <v/>
      </c>
    </row>
    <row r="1196" spans="1:9">
      <c r="D1196" s="99">
        <f>-PV(C1196,(A1196-YEAR(NOW())),,((A1196-YEAR(NOW()))*(B1196*C1196)))</f>
        <v/>
      </c>
    </row>
    <row r="1197" spans="1:9">
      <c r="D1197" s="99">
        <f>-PV(C1197,(A1197-YEAR(NOW())),,((A1197-YEAR(NOW()))*(B1197*C1197)))</f>
        <v/>
      </c>
    </row>
    <row r="1198" spans="1:9">
      <c r="D1198" s="99">
        <f>-PV(C1198,(A1198-YEAR(NOW())),,((A1198-YEAR(NOW()))*(B1198*C1198)))</f>
        <v/>
      </c>
    </row>
    <row r="1199" spans="1:9">
      <c r="D1199" s="99">
        <f>-PV(C1199,(A1199-YEAR(NOW())),,((A1199-YEAR(NOW()))*(B1199*C1199)))</f>
        <v/>
      </c>
    </row>
    <row r="1200" spans="1:9">
      <c r="D1200" s="99">
        <f>-PV(C1200,(A1200-YEAR(NOW())),,((A1200-YEAR(NOW()))*(B1200*C1200)))</f>
        <v/>
      </c>
    </row>
    <row r="1201" spans="1:9">
      <c r="D1201" s="99">
        <f>-PV(C1201,(A1201-YEAR(NOW())),,((A1201-YEAR(NOW()))*(B1201*C1201)))</f>
        <v/>
      </c>
    </row>
    <row r="1202" spans="1:9">
      <c r="D1202" s="99">
        <f>-PV(C1202,(A1202-YEAR(NOW())),,((A1202-YEAR(NOW()))*(B1202*C1202)))</f>
        <v/>
      </c>
    </row>
    <row r="1203" spans="1:9">
      <c r="D1203" s="99">
        <f>-PV(C1203,(A1203-YEAR(NOW())),,((A1203-YEAR(NOW()))*(B1203*C1203)))</f>
        <v/>
      </c>
    </row>
    <row r="1204" spans="1:9">
      <c r="D1204" s="99">
        <f>-PV(C1204,(A1204-YEAR(NOW())),,((A1204-YEAR(NOW()))*(B1204*C1204)))</f>
        <v/>
      </c>
    </row>
    <row r="1205" spans="1:9">
      <c r="D1205" s="99">
        <f>-PV(C1205,(A1205-YEAR(NOW())),,((A1205-YEAR(NOW()))*(B1205*C1205)))</f>
        <v/>
      </c>
    </row>
    <row r="1206" spans="1:9">
      <c r="D1206" s="99">
        <f>-PV(C1206,(A1206-YEAR(NOW())),,((A1206-YEAR(NOW()))*(B1206*C1206)))</f>
        <v/>
      </c>
    </row>
    <row r="1207" spans="1:9">
      <c r="D1207" s="99">
        <f>-PV(C1207,(A1207-YEAR(NOW())),,((A1207-YEAR(NOW()))*(B1207*C1207)))</f>
        <v/>
      </c>
    </row>
    <row r="1208" spans="1:9">
      <c r="D1208" s="99">
        <f>-PV(C1208,(A1208-YEAR(NOW())),,((A1208-YEAR(NOW()))*(B1208*C1208)))</f>
        <v/>
      </c>
    </row>
    <row r="1209" spans="1:9">
      <c r="D1209" s="99">
        <f>-PV(C1209,(A1209-YEAR(NOW())),,((A1209-YEAR(NOW()))*(B1209*C1209)))</f>
        <v/>
      </c>
    </row>
    <row r="1210" spans="1:9">
      <c r="D1210" s="99">
        <f>-PV(C1210,(A1210-YEAR(NOW())),,((A1210-YEAR(NOW()))*(B1210*C1210)))</f>
        <v/>
      </c>
    </row>
    <row r="1211" spans="1:9">
      <c r="D1211" s="99">
        <f>-PV(C1211,(A1211-YEAR(NOW())),,((A1211-YEAR(NOW()))*(B1211*C1211)))</f>
        <v/>
      </c>
    </row>
    <row r="1212" spans="1:9">
      <c r="D1212" s="99">
        <f>-PV(C1212,(A1212-YEAR(NOW())),,((A1212-YEAR(NOW()))*(B1212*C1212)))</f>
        <v/>
      </c>
    </row>
    <row r="1213" spans="1:9">
      <c r="D1213" s="99">
        <f>-PV(C1213,(A1213-YEAR(NOW())),,((A1213-YEAR(NOW()))*(B1213*C1213)))</f>
        <v/>
      </c>
    </row>
    <row r="1214" spans="1:9">
      <c r="D1214" s="99">
        <f>-PV(C1214,(A1214-YEAR(NOW())),,((A1214-YEAR(NOW()))*(B1214*C1214)))</f>
        <v/>
      </c>
    </row>
    <row r="1215" spans="1:9">
      <c r="D1215" s="99">
        <f>-PV(C1215,(A1215-YEAR(NOW())),,((A1215-YEAR(NOW()))*(B1215*C1215)))</f>
        <v/>
      </c>
    </row>
    <row r="1216" spans="1:9">
      <c r="D1216" s="99">
        <f>-PV(C1216,(A1216-YEAR(NOW())),,((A1216-YEAR(NOW()))*(B1216*C1216)))</f>
        <v/>
      </c>
    </row>
    <row r="1217" spans="1:9">
      <c r="D1217" s="99">
        <f>-PV(C1217,(A1217-YEAR(NOW())),,((A1217-YEAR(NOW()))*(B1217*C1217)))</f>
        <v/>
      </c>
    </row>
    <row r="1218" spans="1:9">
      <c r="D1218" s="99">
        <f>-PV(C1218,(A1218-YEAR(NOW())),,((A1218-YEAR(NOW()))*(B1218*C1218)))</f>
        <v/>
      </c>
    </row>
    <row r="1219" spans="1:9">
      <c r="D1219" s="99">
        <f>-PV(C1219,(A1219-YEAR(NOW())),,((A1219-YEAR(NOW()))*(B1219*C1219)))</f>
        <v/>
      </c>
    </row>
    <row r="1220" spans="1:9">
      <c r="D1220" s="99">
        <f>-PV(C1220,(A1220-YEAR(NOW())),,((A1220-YEAR(NOW()))*(B1220*C1220)))</f>
        <v/>
      </c>
    </row>
    <row r="1221" spans="1:9">
      <c r="D1221" s="99">
        <f>-PV(C1221,(A1221-YEAR(NOW())),,((A1221-YEAR(NOW()))*(B1221*C1221)))</f>
        <v/>
      </c>
    </row>
    <row r="1222" spans="1:9">
      <c r="D1222" s="99">
        <f>-PV(C1222,(A1222-YEAR(NOW())),,((A1222-YEAR(NOW()))*(B1222*C1222)))</f>
        <v/>
      </c>
    </row>
    <row r="1223" spans="1:9">
      <c r="D1223" s="99">
        <f>-PV(C1223,(A1223-YEAR(NOW())),,((A1223-YEAR(NOW()))*(B1223*C1223)))</f>
        <v/>
      </c>
    </row>
    <row r="1224" spans="1:9">
      <c r="D1224" s="99">
        <f>-PV(C1224,(A1224-YEAR(NOW())),,((A1224-YEAR(NOW()))*(B1224*C1224)))</f>
        <v/>
      </c>
    </row>
    <row r="1225" spans="1:9">
      <c r="D1225" s="99">
        <f>-PV(C1225,(A1225-YEAR(NOW())),,((A1225-YEAR(NOW()))*(B1225*C1225)))</f>
        <v/>
      </c>
    </row>
    <row r="1226" spans="1:9">
      <c r="D1226" s="99">
        <f>-PV(C1226,(A1226-YEAR(NOW())),,((A1226-YEAR(NOW()))*(B1226*C1226)))</f>
        <v/>
      </c>
    </row>
    <row r="1227" spans="1:9">
      <c r="D1227" s="99">
        <f>-PV(C1227,(A1227-YEAR(NOW())),,((A1227-YEAR(NOW()))*(B1227*C1227)))</f>
        <v/>
      </c>
    </row>
    <row r="1228" spans="1:9">
      <c r="D1228" s="99">
        <f>-PV(C1228,(A1228-YEAR(NOW())),,((A1228-YEAR(NOW()))*(B1228*C1228)))</f>
        <v/>
      </c>
    </row>
    <row r="1229" spans="1:9">
      <c r="D1229" s="99">
        <f>-PV(C1229,(A1229-YEAR(NOW())),,((A1229-YEAR(NOW()))*(B1229*C1229)))</f>
        <v/>
      </c>
    </row>
    <row r="1230" spans="1:9">
      <c r="D1230" s="99">
        <f>-PV(C1230,(A1230-YEAR(NOW())),,((A1230-YEAR(NOW()))*(B1230*C1230)))</f>
        <v/>
      </c>
    </row>
    <row r="1231" spans="1:9">
      <c r="D1231" s="99">
        <f>-PV(C1231,(A1231-YEAR(NOW())),,((A1231-YEAR(NOW()))*(B1231*C1231)))</f>
        <v/>
      </c>
    </row>
    <row r="1232" spans="1:9">
      <c r="D1232" s="99">
        <f>-PV(C1232,(A1232-YEAR(NOW())),,((A1232-YEAR(NOW()))*(B1232*C1232)))</f>
        <v/>
      </c>
    </row>
    <row r="1233" spans="1:9">
      <c r="D1233" s="99">
        <f>-PV(C1233,(A1233-YEAR(NOW())),,((A1233-YEAR(NOW()))*(B1233*C1233)))</f>
        <v/>
      </c>
    </row>
    <row r="1234" spans="1:9">
      <c r="D1234" s="99">
        <f>-PV(C1234,(A1234-YEAR(NOW())),,((A1234-YEAR(NOW()))*(B1234*C1234)))</f>
        <v/>
      </c>
    </row>
    <row r="1235" spans="1:9">
      <c r="D1235" s="99">
        <f>-PV(C1235,(A1235-YEAR(NOW())),,((A1235-YEAR(NOW()))*(B1235*C1235)))</f>
        <v/>
      </c>
    </row>
    <row r="1236" spans="1:9">
      <c r="D1236" s="99">
        <f>-PV(C1236,(A1236-YEAR(NOW())),,((A1236-YEAR(NOW()))*(B1236*C1236)))</f>
        <v/>
      </c>
    </row>
    <row r="1237" spans="1:9">
      <c r="D1237" s="99">
        <f>-PV(C1237,(A1237-YEAR(NOW())),,((A1237-YEAR(NOW()))*(B1237*C1237)))</f>
        <v/>
      </c>
    </row>
    <row r="1238" spans="1:9">
      <c r="D1238" s="99">
        <f>-PV(C1238,(A1238-YEAR(NOW())),,((A1238-YEAR(NOW()))*(B1238*C1238)))</f>
        <v/>
      </c>
    </row>
    <row r="1239" spans="1:9">
      <c r="D1239" s="99">
        <f>-PV(C1239,(A1239-YEAR(NOW())),,((A1239-YEAR(NOW()))*(B1239*C1239)))</f>
        <v/>
      </c>
    </row>
    <row r="1240" spans="1:9">
      <c r="D1240" s="99">
        <f>-PV(C1240,(A1240-YEAR(NOW())),,((A1240-YEAR(NOW()))*(B1240*C1240)))</f>
        <v/>
      </c>
    </row>
    <row r="1241" spans="1:9">
      <c r="D1241" s="99">
        <f>-PV(C1241,(A1241-YEAR(NOW())),,((A1241-YEAR(NOW()))*(B1241*C1241)))</f>
        <v/>
      </c>
    </row>
    <row r="1242" spans="1:9">
      <c r="D1242" s="99">
        <f>-PV(C1242,(A1242-YEAR(NOW())),,((A1242-YEAR(NOW()))*(B1242*C1242)))</f>
        <v/>
      </c>
    </row>
    <row r="1243" spans="1:9">
      <c r="D1243" s="99">
        <f>-PV(C1243,(A1243-YEAR(NOW())),,((A1243-YEAR(NOW()))*(B1243*C1243)))</f>
        <v/>
      </c>
    </row>
    <row r="1244" spans="1:9">
      <c r="D1244" s="99">
        <f>-PV(C1244,(A1244-YEAR(NOW())),,((A1244-YEAR(NOW()))*(B1244*C1244)))</f>
        <v/>
      </c>
    </row>
    <row r="1245" spans="1:9">
      <c r="D1245" s="99">
        <f>-PV(C1245,(A1245-YEAR(NOW())),,((A1245-YEAR(NOW()))*(B1245*C1245)))</f>
        <v/>
      </c>
    </row>
    <row r="1246" spans="1:9">
      <c r="D1246" s="99">
        <f>-PV(C1246,(A1246-YEAR(NOW())),,((A1246-YEAR(NOW()))*(B1246*C1246)))</f>
        <v/>
      </c>
    </row>
    <row r="1247" spans="1:9">
      <c r="D1247" s="99">
        <f>-PV(C1247,(A1247-YEAR(NOW())),,((A1247-YEAR(NOW()))*(B1247*C1247)))</f>
        <v/>
      </c>
    </row>
    <row r="1248" spans="1:9">
      <c r="D1248" s="99">
        <f>-PV(C1248,(A1248-YEAR(NOW())),,((A1248-YEAR(NOW()))*(B1248*C1248)))</f>
        <v/>
      </c>
    </row>
    <row r="1249" spans="1:9">
      <c r="D1249" s="99">
        <f>-PV(C1249,(A1249-YEAR(NOW())),,((A1249-YEAR(NOW()))*(B1249*C1249)))</f>
        <v/>
      </c>
    </row>
    <row r="1250" spans="1:9">
      <c r="D1250" s="99">
        <f>-PV(C1250,(A1250-YEAR(NOW())),,((A1250-YEAR(NOW()))*(B1250*C1250)))</f>
        <v/>
      </c>
    </row>
    <row r="1251" spans="1:9">
      <c r="D1251" s="99">
        <f>-PV(C1251,(A1251-YEAR(NOW())),,((A1251-YEAR(NOW()))*(B1251*C1251)))</f>
        <v/>
      </c>
    </row>
    <row r="1252" spans="1:9">
      <c r="D1252" s="99">
        <f>-PV(C1252,(A1252-YEAR(NOW())),,((A1252-YEAR(NOW()))*(B1252*C1252)))</f>
        <v/>
      </c>
    </row>
    <row r="1253" spans="1:9">
      <c r="D1253" s="99">
        <f>-PV(C1253,(A1253-YEAR(NOW())),,((A1253-YEAR(NOW()))*(B1253*C1253)))</f>
        <v/>
      </c>
    </row>
    <row r="1254" spans="1:9">
      <c r="D1254" s="99">
        <f>-PV(C1254,(A1254-YEAR(NOW())),,((A1254-YEAR(NOW()))*(B1254*C1254)))</f>
        <v/>
      </c>
    </row>
    <row r="1255" spans="1:9">
      <c r="D1255" s="99">
        <f>-PV(C1255,(A1255-YEAR(NOW())),,((A1255-YEAR(NOW()))*(B1255*C1255)))</f>
        <v/>
      </c>
    </row>
    <row r="1256" spans="1:9">
      <c r="D1256" s="99">
        <f>-PV(C1256,(A1256-YEAR(NOW())),,((A1256-YEAR(NOW()))*(B1256*C1256)))</f>
        <v/>
      </c>
    </row>
    <row r="1257" spans="1:9">
      <c r="D1257" s="99">
        <f>-PV(C1257,(A1257-YEAR(NOW())),,((A1257-YEAR(NOW()))*(B1257*C1257)))</f>
        <v/>
      </c>
    </row>
    <row r="1258" spans="1:9">
      <c r="D1258" s="99">
        <f>-PV(C1258,(A1258-YEAR(NOW())),,((A1258-YEAR(NOW()))*(B1258*C1258)))</f>
        <v/>
      </c>
    </row>
    <row r="1259" spans="1:9">
      <c r="D1259" s="99">
        <f>-PV(C1259,(A1259-YEAR(NOW())),,((A1259-YEAR(NOW()))*(B1259*C1259)))</f>
        <v/>
      </c>
    </row>
    <row r="1260" spans="1:9">
      <c r="D1260" s="99">
        <f>-PV(C1260,(A1260-YEAR(NOW())),,((A1260-YEAR(NOW()))*(B1260*C1260)))</f>
        <v/>
      </c>
    </row>
    <row r="1261" spans="1:9">
      <c r="D1261" s="99">
        <f>-PV(C1261,(A1261-YEAR(NOW())),,((A1261-YEAR(NOW()))*(B1261*C1261)))</f>
        <v/>
      </c>
    </row>
    <row r="1262" spans="1:9">
      <c r="D1262" s="99">
        <f>-PV(C1262,(A1262-YEAR(NOW())),,((A1262-YEAR(NOW()))*(B1262*C1262)))</f>
        <v/>
      </c>
    </row>
    <row r="1263" spans="1:9">
      <c r="D1263" s="99">
        <f>-PV(C1263,(A1263-YEAR(NOW())),,((A1263-YEAR(NOW()))*(B1263*C1263)))</f>
        <v/>
      </c>
    </row>
    <row r="1264" spans="1:9">
      <c r="D1264" s="99">
        <f>-PV(C1264,(A1264-YEAR(NOW())),,((A1264-YEAR(NOW()))*(B1264*C1264)))</f>
        <v/>
      </c>
    </row>
    <row r="1265" spans="1:9">
      <c r="D1265" s="99">
        <f>-PV(C1265,(A1265-YEAR(NOW())),,((A1265-YEAR(NOW()))*(B1265*C1265)))</f>
        <v/>
      </c>
    </row>
    <row r="1266" spans="1:9">
      <c r="D1266" s="99">
        <f>-PV(C1266,(A1266-YEAR(NOW())),,((A1266-YEAR(NOW()))*(B1266*C1266)))</f>
        <v/>
      </c>
    </row>
    <row r="1267" spans="1:9">
      <c r="D1267" s="99">
        <f>-PV(C1267,(A1267-YEAR(NOW())),,((A1267-YEAR(NOW()))*(B1267*C1267)))</f>
        <v/>
      </c>
    </row>
    <row r="1268" spans="1:9">
      <c r="D1268" s="99">
        <f>-PV(C1268,(A1268-YEAR(NOW())),,((A1268-YEAR(NOW()))*(B1268*C1268)))</f>
        <v/>
      </c>
    </row>
    <row r="1269" spans="1:9">
      <c r="D1269" s="99">
        <f>-PV(C1269,(A1269-YEAR(NOW())),,((A1269-YEAR(NOW()))*(B1269*C1269)))</f>
        <v/>
      </c>
    </row>
    <row r="1270" spans="1:9">
      <c r="D1270" s="99">
        <f>-PV(C1270,(A1270-YEAR(NOW())),,((A1270-YEAR(NOW()))*(B1270*C1270)))</f>
        <v/>
      </c>
    </row>
    <row r="1271" spans="1:9">
      <c r="D1271" s="99">
        <f>-PV(C1271,(A1271-YEAR(NOW())),,((A1271-YEAR(NOW()))*(B1271*C1271)))</f>
        <v/>
      </c>
    </row>
    <row r="1272" spans="1:9">
      <c r="D1272" s="99">
        <f>-PV(C1272,(A1272-YEAR(NOW())),,((A1272-YEAR(NOW()))*(B1272*C1272)))</f>
        <v/>
      </c>
    </row>
    <row r="1273" spans="1:9">
      <c r="D1273" s="99">
        <f>-PV(C1273,(A1273-YEAR(NOW())),,((A1273-YEAR(NOW()))*(B1273*C1273)))</f>
        <v/>
      </c>
    </row>
    <row r="1274" spans="1:9">
      <c r="D1274" s="99">
        <f>-PV(C1274,(A1274-YEAR(NOW())),,((A1274-YEAR(NOW()))*(B1274*C1274)))</f>
        <v/>
      </c>
    </row>
    <row r="1275" spans="1:9">
      <c r="D1275" s="99">
        <f>-PV(C1275,(A1275-YEAR(NOW())),,((A1275-YEAR(NOW()))*(B1275*C1275)))</f>
        <v/>
      </c>
    </row>
    <row r="1276" spans="1:9">
      <c r="D1276" s="99">
        <f>-PV(C1276,(A1276-YEAR(NOW())),,((A1276-YEAR(NOW()))*(B1276*C1276)))</f>
        <v/>
      </c>
    </row>
    <row r="1277" spans="1:9">
      <c r="D1277" s="99">
        <f>-PV(C1277,(A1277-YEAR(NOW())),,((A1277-YEAR(NOW()))*(B1277*C1277)))</f>
        <v/>
      </c>
    </row>
    <row r="1278" spans="1:9">
      <c r="D1278" s="99">
        <f>-PV(C1278,(A1278-YEAR(NOW())),,((A1278-YEAR(NOW()))*(B1278*C1278)))</f>
        <v/>
      </c>
    </row>
    <row r="1279" spans="1:9">
      <c r="D1279" s="99">
        <f>-PV(C1279,(A1279-YEAR(NOW())),,((A1279-YEAR(NOW()))*(B1279*C1279)))</f>
        <v/>
      </c>
    </row>
    <row r="1280" spans="1:9">
      <c r="D1280" s="99">
        <f>-PV(C1280,(A1280-YEAR(NOW())),,((A1280-YEAR(NOW()))*(B1280*C1280)))</f>
        <v/>
      </c>
    </row>
    <row r="1281" spans="1:9">
      <c r="D1281" s="99">
        <f>-PV(C1281,(A1281-YEAR(NOW())),,((A1281-YEAR(NOW()))*(B1281*C1281)))</f>
        <v/>
      </c>
    </row>
    <row r="1282" spans="1:9">
      <c r="D1282" s="99">
        <f>-PV(C1282,(A1282-YEAR(NOW())),,((A1282-YEAR(NOW()))*(B1282*C1282)))</f>
        <v/>
      </c>
    </row>
    <row r="1283" spans="1:9">
      <c r="D1283" s="99">
        <f>-PV(C1283,(A1283-YEAR(NOW())),,((A1283-YEAR(NOW()))*(B1283*C1283)))</f>
        <v/>
      </c>
    </row>
    <row r="1284" spans="1:9">
      <c r="D1284" s="99">
        <f>-PV(C1284,(A1284-YEAR(NOW())),,((A1284-YEAR(NOW()))*(B1284*C1284)))</f>
        <v/>
      </c>
    </row>
    <row r="1285" spans="1:9">
      <c r="D1285" s="99">
        <f>-PV(C1285,(A1285-YEAR(NOW())),,((A1285-YEAR(NOW()))*(B1285*C1285)))</f>
        <v/>
      </c>
    </row>
    <row r="1286" spans="1:9">
      <c r="D1286" s="99">
        <f>-PV(C1286,(A1286-YEAR(NOW())),,((A1286-YEAR(NOW()))*(B1286*C1286)))</f>
        <v/>
      </c>
    </row>
    <row r="1287" spans="1:9">
      <c r="D1287" s="99">
        <f>-PV(C1287,(A1287-YEAR(NOW())),,((A1287-YEAR(NOW()))*(B1287*C1287)))</f>
        <v/>
      </c>
    </row>
    <row r="1288" spans="1:9">
      <c r="D1288" s="99">
        <f>-PV(C1288,(A1288-YEAR(NOW())),,((A1288-YEAR(NOW()))*(B1288*C1288)))</f>
        <v/>
      </c>
    </row>
    <row r="1289" spans="1:9">
      <c r="D1289" s="99">
        <f>-PV(C1289,(A1289-YEAR(NOW())),,((A1289-YEAR(NOW()))*(B1289*C1289)))</f>
        <v/>
      </c>
    </row>
    <row r="1290" spans="1:9">
      <c r="D1290" s="99">
        <f>-PV(C1290,(A1290-YEAR(NOW())),,((A1290-YEAR(NOW()))*(B1290*C1290)))</f>
        <v/>
      </c>
    </row>
    <row r="1291" spans="1:9">
      <c r="D1291" s="99">
        <f>-PV(C1291,(A1291-YEAR(NOW())),,((A1291-YEAR(NOW()))*(B1291*C1291)))</f>
        <v/>
      </c>
    </row>
    <row r="1292" spans="1:9">
      <c r="D1292" s="99">
        <f>-PV(C1292,(A1292-YEAR(NOW())),,((A1292-YEAR(NOW()))*(B1292*C1292)))</f>
        <v/>
      </c>
    </row>
    <row r="1293" spans="1:9">
      <c r="D1293" s="99">
        <f>-PV(C1293,(A1293-YEAR(NOW())),,((A1293-YEAR(NOW()))*(B1293*C1293)))</f>
        <v/>
      </c>
    </row>
    <row r="1294" spans="1:9">
      <c r="D1294" s="99">
        <f>-PV(C1294,(A1294-YEAR(NOW())),,((A1294-YEAR(NOW()))*(B1294*C1294)))</f>
        <v/>
      </c>
    </row>
    <row r="1295" spans="1:9">
      <c r="D1295" s="99">
        <f>-PV(C1295,(A1295-YEAR(NOW())),,((A1295-YEAR(NOW()))*(B1295*C1295)))</f>
        <v/>
      </c>
    </row>
    <row r="1296" spans="1:9">
      <c r="D1296" s="99">
        <f>-PV(C1296,(A1296-YEAR(NOW())),,((A1296-YEAR(NOW()))*(B1296*C1296)))</f>
        <v/>
      </c>
    </row>
    <row r="1297" spans="1:9">
      <c r="D1297" s="99">
        <f>-PV(C1297,(A1297-YEAR(NOW())),,((A1297-YEAR(NOW()))*(B1297*C1297)))</f>
        <v/>
      </c>
    </row>
    <row r="1298" spans="1:9">
      <c r="D1298" s="99">
        <f>-PV(C1298,(A1298-YEAR(NOW())),,((A1298-YEAR(NOW()))*(B1298*C1298)))</f>
        <v/>
      </c>
    </row>
    <row r="1299" spans="1:9">
      <c r="D1299" s="99">
        <f>-PV(C1299,(A1299-YEAR(NOW())),,((A1299-YEAR(NOW()))*(B1299*C1299)))</f>
        <v/>
      </c>
    </row>
    <row r="1300" spans="1:9">
      <c r="D1300" s="99">
        <f>-PV(C1300,(A1300-YEAR(NOW())),,((A1300-YEAR(NOW()))*(B1300*C1300)))</f>
        <v/>
      </c>
    </row>
    <row r="1301" spans="1:9">
      <c r="D1301" s="99">
        <f>-PV(C1301,(A1301-YEAR(NOW())),,((A1301-YEAR(NOW()))*(B1301*C1301)))</f>
        <v/>
      </c>
    </row>
    <row r="1302" spans="1:9">
      <c r="D1302" s="99">
        <f>-PV(C1302,(A1302-YEAR(NOW())),,((A1302-YEAR(NOW()))*(B1302*C1302)))</f>
        <v/>
      </c>
    </row>
    <row r="1303" spans="1:9">
      <c r="D1303" s="99">
        <f>-PV(C1303,(A1303-YEAR(NOW())),,((A1303-YEAR(NOW()))*(B1303*C1303)))</f>
        <v/>
      </c>
    </row>
    <row r="1304" spans="1:9">
      <c r="D1304" s="99">
        <f>-PV(C1304,(A1304-YEAR(NOW())),,((A1304-YEAR(NOW()))*(B1304*C1304)))</f>
        <v/>
      </c>
    </row>
    <row r="1305" spans="1:9">
      <c r="D1305" s="99">
        <f>-PV(C1305,(A1305-YEAR(NOW())),,((A1305-YEAR(NOW()))*(B1305*C1305)))</f>
        <v/>
      </c>
    </row>
    <row r="1306" spans="1:9">
      <c r="D1306" s="99">
        <f>-PV(C1306,(A1306-YEAR(NOW())),,((A1306-YEAR(NOW()))*(B1306*C1306)))</f>
        <v/>
      </c>
    </row>
    <row r="1307" spans="1:9">
      <c r="D1307" s="99">
        <f>-PV(C1307,(A1307-YEAR(NOW())),,((A1307-YEAR(NOW()))*(B1307*C1307)))</f>
        <v/>
      </c>
    </row>
    <row r="1308" spans="1:9">
      <c r="D1308" s="99">
        <f>-PV(C1308,(A1308-YEAR(NOW())),,((A1308-YEAR(NOW()))*(B1308*C1308)))</f>
        <v/>
      </c>
    </row>
    <row r="1309" spans="1:9">
      <c r="D1309" s="99">
        <f>-PV(C1309,(A1309-YEAR(NOW())),,((A1309-YEAR(NOW()))*(B1309*C1309)))</f>
        <v/>
      </c>
    </row>
    <row r="1310" spans="1:9">
      <c r="D1310" s="99">
        <f>-PV(C1310,(A1310-YEAR(NOW())),,((A1310-YEAR(NOW()))*(B1310*C1310)))</f>
        <v/>
      </c>
    </row>
    <row r="1311" spans="1:9">
      <c r="D1311" s="99">
        <f>-PV(C1311,(A1311-YEAR(NOW())),,((A1311-YEAR(NOW()))*(B1311*C1311)))</f>
        <v/>
      </c>
    </row>
    <row r="1312" spans="1:9">
      <c r="D1312" s="99">
        <f>-PV(C1312,(A1312-YEAR(NOW())),,((A1312-YEAR(NOW()))*(B1312*C1312)))</f>
        <v/>
      </c>
    </row>
    <row r="1313" spans="1:9">
      <c r="D1313" s="99">
        <f>-PV(C1313,(A1313-YEAR(NOW())),,((A1313-YEAR(NOW()))*(B1313*C1313)))</f>
        <v/>
      </c>
    </row>
    <row r="1314" spans="1:9">
      <c r="D1314" s="99">
        <f>-PV(C1314,(A1314-YEAR(NOW())),,((A1314-YEAR(NOW()))*(B1314*C1314)))</f>
        <v/>
      </c>
    </row>
    <row r="1315" spans="1:9">
      <c r="D1315" s="99">
        <f>-PV(C1315,(A1315-YEAR(NOW())),,((A1315-YEAR(NOW()))*(B1315*C1315)))</f>
        <v/>
      </c>
    </row>
    <row r="1316" spans="1:9">
      <c r="D1316" s="99">
        <f>-PV(C1316,(A1316-YEAR(NOW())),,((A1316-YEAR(NOW()))*(B1316*C1316)))</f>
        <v/>
      </c>
    </row>
    <row r="1317" spans="1:9">
      <c r="D1317" s="99">
        <f>-PV(C1317,(A1317-YEAR(NOW())),,((A1317-YEAR(NOW()))*(B1317*C1317)))</f>
        <v/>
      </c>
    </row>
    <row r="1318" spans="1:9">
      <c r="D1318" s="99">
        <f>-PV(C1318,(A1318-YEAR(NOW())),,((A1318-YEAR(NOW()))*(B1318*C1318)))</f>
        <v/>
      </c>
    </row>
    <row r="1319" spans="1:9">
      <c r="D1319" s="99">
        <f>-PV(C1319,(A1319-YEAR(NOW())),,((A1319-YEAR(NOW()))*(B1319*C1319)))</f>
        <v/>
      </c>
    </row>
    <row r="1320" spans="1:9">
      <c r="D1320" s="99">
        <f>-PV(C1320,(A1320-YEAR(NOW())),,((A1320-YEAR(NOW()))*(B1320*C1320)))</f>
        <v/>
      </c>
    </row>
    <row r="1321" spans="1:9">
      <c r="D1321" s="99">
        <f>-PV(C1321,(A1321-YEAR(NOW())),,((A1321-YEAR(NOW()))*(B1321*C1321)))</f>
        <v/>
      </c>
    </row>
    <row r="1322" spans="1:9">
      <c r="D1322" s="99">
        <f>-PV(C1322,(A1322-YEAR(NOW())),,((A1322-YEAR(NOW()))*(B1322*C1322)))</f>
        <v/>
      </c>
    </row>
    <row r="1323" spans="1:9">
      <c r="D1323" s="99">
        <f>-PV(C1323,(A1323-YEAR(NOW())),,((A1323-YEAR(NOW()))*(B1323*C1323)))</f>
        <v/>
      </c>
    </row>
    <row r="1324" spans="1:9">
      <c r="D1324" s="99">
        <f>-PV(C1324,(A1324-YEAR(NOW())),,((A1324-YEAR(NOW()))*(B1324*C1324)))</f>
        <v/>
      </c>
    </row>
    <row r="1325" spans="1:9">
      <c r="D1325" s="99">
        <f>-PV(C1325,(A1325-YEAR(NOW())),,((A1325-YEAR(NOW()))*(B1325*C1325)))</f>
        <v/>
      </c>
    </row>
    <row r="1326" spans="1:9">
      <c r="D1326" s="99">
        <f>-PV(C1326,(A1326-YEAR(NOW())),,((A1326-YEAR(NOW()))*(B1326*C1326)))</f>
        <v/>
      </c>
    </row>
    <row r="1327" spans="1:9">
      <c r="D1327" s="99">
        <f>-PV(C1327,(A1327-YEAR(NOW())),,((A1327-YEAR(NOW()))*(B1327*C1327)))</f>
        <v/>
      </c>
    </row>
    <row r="1328" spans="1:9">
      <c r="D1328" s="99">
        <f>-PV(C1328,(A1328-YEAR(NOW())),,((A1328-YEAR(NOW()))*(B1328*C1328)))</f>
        <v/>
      </c>
    </row>
    <row r="1329" spans="1:9">
      <c r="D1329" s="99">
        <f>-PV(C1329,(A1329-YEAR(NOW())),,((A1329-YEAR(NOW()))*(B1329*C1329)))</f>
        <v/>
      </c>
    </row>
    <row r="1330" spans="1:9">
      <c r="D1330" s="99">
        <f>-PV(C1330,(A1330-YEAR(NOW())),,((A1330-YEAR(NOW()))*(B1330*C1330)))</f>
        <v/>
      </c>
    </row>
    <row r="1331" spans="1:9">
      <c r="D1331" s="99">
        <f>-PV(C1331,(A1331-YEAR(NOW())),,((A1331-YEAR(NOW()))*(B1331*C1331)))</f>
        <v/>
      </c>
    </row>
    <row r="1332" spans="1:9">
      <c r="D1332" s="99">
        <f>-PV(C1332,(A1332-YEAR(NOW())),,((A1332-YEAR(NOW()))*(B1332*C1332)))</f>
        <v/>
      </c>
    </row>
    <row r="1333" spans="1:9">
      <c r="D1333" s="99">
        <f>-PV(C1333,(A1333-YEAR(NOW())),,((A1333-YEAR(NOW()))*(B1333*C1333)))</f>
        <v/>
      </c>
    </row>
    <row r="1334" spans="1:9">
      <c r="D1334" s="99">
        <f>-PV(C1334,(A1334-YEAR(NOW())),,((A1334-YEAR(NOW()))*(B1334*C1334)))</f>
        <v/>
      </c>
    </row>
    <row r="1335" spans="1:9">
      <c r="D1335" s="99">
        <f>-PV(C1335,(A1335-YEAR(NOW())),,((A1335-YEAR(NOW()))*(B1335*C1335)))</f>
        <v/>
      </c>
    </row>
    <row r="1336" spans="1:9">
      <c r="D1336" s="99">
        <f>-PV(C1336,(A1336-YEAR(NOW())),,((A1336-YEAR(NOW()))*(B1336*C1336)))</f>
        <v/>
      </c>
    </row>
    <row r="1337" spans="1:9">
      <c r="D1337" s="99">
        <f>-PV(C1337,(A1337-YEAR(NOW())),,((A1337-YEAR(NOW()))*(B1337*C1337)))</f>
        <v/>
      </c>
    </row>
    <row r="1338" spans="1:9">
      <c r="D1338" s="99">
        <f>-PV(C1338,(A1338-YEAR(NOW())),,((A1338-YEAR(NOW()))*(B1338*C1338)))</f>
        <v/>
      </c>
    </row>
    <row r="1339" spans="1:9">
      <c r="D1339" s="99">
        <f>-PV(C1339,(A1339-YEAR(NOW())),,((A1339-YEAR(NOW()))*(B1339*C1339)))</f>
        <v/>
      </c>
    </row>
    <row r="1340" spans="1:9">
      <c r="D1340" s="99">
        <f>-PV(C1340,(A1340-YEAR(NOW())),,((A1340-YEAR(NOW()))*(B1340*C1340)))</f>
        <v/>
      </c>
    </row>
    <row r="1341" spans="1:9">
      <c r="D1341" s="99">
        <f>-PV(C1341,(A1341-YEAR(NOW())),,((A1341-YEAR(NOW()))*(B1341*C1341)))</f>
        <v/>
      </c>
    </row>
    <row r="1342" spans="1:9">
      <c r="D1342" s="99">
        <f>-PV(C1342,(A1342-YEAR(NOW())),,((A1342-YEAR(NOW()))*(B1342*C1342)))</f>
        <v/>
      </c>
    </row>
    <row r="1343" spans="1:9">
      <c r="D1343" s="99">
        <f>-PV(C1343,(A1343-YEAR(NOW())),,((A1343-YEAR(NOW()))*(B1343*C1343)))</f>
        <v/>
      </c>
    </row>
    <row r="1344" spans="1:9">
      <c r="D1344" s="99">
        <f>-PV(C1344,(A1344-YEAR(NOW())),,((A1344-YEAR(NOW()))*(B1344*C1344)))</f>
        <v/>
      </c>
    </row>
    <row r="1345" spans="1:9">
      <c r="D1345" s="99">
        <f>-PV(C1345,(A1345-YEAR(NOW())),,((A1345-YEAR(NOW()))*(B1345*C1345)))</f>
        <v/>
      </c>
    </row>
    <row r="1346" spans="1:9">
      <c r="D1346" s="99">
        <f>-PV(C1346,(A1346-YEAR(NOW())),,((A1346-YEAR(NOW()))*(B1346*C1346)))</f>
        <v/>
      </c>
    </row>
    <row r="1347" spans="1:9">
      <c r="D1347" s="99">
        <f>-PV(C1347,(A1347-YEAR(NOW())),,((A1347-YEAR(NOW()))*(B1347*C1347)))</f>
        <v/>
      </c>
    </row>
    <row r="1348" spans="1:9">
      <c r="D1348" s="99">
        <f>-PV(C1348,(A1348-YEAR(NOW())),,((A1348-YEAR(NOW()))*(B1348*C1348)))</f>
        <v/>
      </c>
    </row>
    <row r="1349" spans="1:9">
      <c r="D1349" s="99">
        <f>-PV(C1349,(A1349-YEAR(NOW())),,((A1349-YEAR(NOW()))*(B1349*C1349)))</f>
        <v/>
      </c>
    </row>
    <row r="1350" spans="1:9">
      <c r="D1350" s="99">
        <f>-PV(C1350,(A1350-YEAR(NOW())),,((A1350-YEAR(NOW()))*(B1350*C1350)))</f>
        <v/>
      </c>
    </row>
    <row r="1351" spans="1:9">
      <c r="D1351" s="99">
        <f>-PV(C1351,(A1351-YEAR(NOW())),,((A1351-YEAR(NOW()))*(B1351*C1351)))</f>
        <v/>
      </c>
    </row>
    <row r="1352" spans="1:9">
      <c r="D1352" s="99">
        <f>-PV(C1352,(A1352-YEAR(NOW())),,((A1352-YEAR(NOW()))*(B1352*C1352)))</f>
        <v/>
      </c>
    </row>
    <row r="1353" spans="1:9">
      <c r="D1353" s="99">
        <f>-PV(C1353,(A1353-YEAR(NOW())),,((A1353-YEAR(NOW()))*(B1353*C1353)))</f>
        <v/>
      </c>
    </row>
    <row r="1354" spans="1:9">
      <c r="D1354" s="99">
        <f>-PV(C1354,(A1354-YEAR(NOW())),,((A1354-YEAR(NOW()))*(B1354*C1354)))</f>
        <v/>
      </c>
    </row>
    <row r="1355" spans="1:9">
      <c r="D1355" s="99">
        <f>-PV(C1355,(A1355-YEAR(NOW())),,((A1355-YEAR(NOW()))*(B1355*C1355)))</f>
        <v/>
      </c>
    </row>
    <row r="1356" spans="1:9">
      <c r="D1356" s="99">
        <f>-PV(C1356,(A1356-YEAR(NOW())),,((A1356-YEAR(NOW()))*(B1356*C1356)))</f>
        <v/>
      </c>
    </row>
    <row r="1357" spans="1:9">
      <c r="D1357" s="99">
        <f>-PV(C1357,(A1357-YEAR(NOW())),,((A1357-YEAR(NOW()))*(B1357*C1357)))</f>
        <v/>
      </c>
    </row>
    <row r="1358" spans="1:9">
      <c r="D1358" s="99">
        <f>-PV(C1358,(A1358-YEAR(NOW())),,((A1358-YEAR(NOW()))*(B1358*C1358)))</f>
        <v/>
      </c>
    </row>
    <row r="1359" spans="1:9">
      <c r="D1359" s="99">
        <f>-PV(C1359,(A1359-YEAR(NOW())),,((A1359-YEAR(NOW()))*(B1359*C1359)))</f>
        <v/>
      </c>
    </row>
    <row r="1360" spans="1:9">
      <c r="D1360" s="99">
        <f>-PV(C1360,(A1360-YEAR(NOW())),,((A1360-YEAR(NOW()))*(B1360*C1360)))</f>
        <v/>
      </c>
    </row>
    <row r="1361" spans="1:9">
      <c r="D1361" s="99">
        <f>-PV(C1361,(A1361-YEAR(NOW())),,((A1361-YEAR(NOW()))*(B1361*C1361)))</f>
        <v/>
      </c>
    </row>
    <row r="1362" spans="1:9">
      <c r="D1362" s="99">
        <f>-PV(C1362,(A1362-YEAR(NOW())),,((A1362-YEAR(NOW()))*(B1362*C1362)))</f>
        <v/>
      </c>
    </row>
    <row r="1363" spans="1:9">
      <c r="D1363" s="99">
        <f>-PV(C1363,(A1363-YEAR(NOW())),,((A1363-YEAR(NOW()))*(B1363*C1363)))</f>
        <v/>
      </c>
    </row>
    <row r="1364" spans="1:9">
      <c r="D1364" s="99">
        <f>-PV(C1364,(A1364-YEAR(NOW())),,((A1364-YEAR(NOW()))*(B1364*C1364)))</f>
        <v/>
      </c>
    </row>
    <row r="1365" spans="1:9">
      <c r="D1365" s="99">
        <f>-PV(C1365,(A1365-YEAR(NOW())),,((A1365-YEAR(NOW()))*(B1365*C1365)))</f>
        <v/>
      </c>
    </row>
    <row r="1366" spans="1:9">
      <c r="D1366" s="99">
        <f>-PV(C1366,(A1366-YEAR(NOW())),,((A1366-YEAR(NOW()))*(B1366*C1366)))</f>
        <v/>
      </c>
    </row>
    <row r="1367" spans="1:9">
      <c r="D1367" s="99">
        <f>-PV(C1367,(A1367-YEAR(NOW())),,((A1367-YEAR(NOW()))*(B1367*C1367)))</f>
        <v/>
      </c>
    </row>
    <row r="1368" spans="1:9">
      <c r="D1368" s="99">
        <f>-PV(C1368,(A1368-YEAR(NOW())),,((A1368-YEAR(NOW()))*(B1368*C1368)))</f>
        <v/>
      </c>
    </row>
    <row r="1369" spans="1:9">
      <c r="D1369" s="99">
        <f>-PV(C1369,(A1369-YEAR(NOW())),,((A1369-YEAR(NOW()))*(B1369*C1369)))</f>
        <v/>
      </c>
    </row>
    <row r="1370" spans="1:9">
      <c r="D1370" s="99">
        <f>-PV(C1370,(A1370-YEAR(NOW())),,((A1370-YEAR(NOW()))*(B1370*C1370)))</f>
        <v/>
      </c>
    </row>
    <row r="1371" spans="1:9">
      <c r="D1371" s="99">
        <f>-PV(C1371,(A1371-YEAR(NOW())),,((A1371-YEAR(NOW()))*(B1371*C1371)))</f>
        <v/>
      </c>
    </row>
    <row r="1372" spans="1:9">
      <c r="D1372" s="99">
        <f>-PV(C1372,(A1372-YEAR(NOW())),,((A1372-YEAR(NOW()))*(B1372*C1372)))</f>
        <v/>
      </c>
    </row>
    <row r="1373" spans="1:9">
      <c r="D1373" s="99">
        <f>-PV(C1373,(A1373-YEAR(NOW())),,((A1373-YEAR(NOW()))*(B1373*C1373)))</f>
        <v/>
      </c>
    </row>
    <row r="1374" spans="1:9">
      <c r="D1374" s="99">
        <f>-PV(C1374,(A1374-YEAR(NOW())),,((A1374-YEAR(NOW()))*(B1374*C1374)))</f>
        <v/>
      </c>
    </row>
    <row r="1375" spans="1:9">
      <c r="D1375" s="99">
        <f>-PV(C1375,(A1375-YEAR(NOW())),,((A1375-YEAR(NOW()))*(B1375*C1375)))</f>
        <v/>
      </c>
    </row>
    <row r="1376" spans="1:9">
      <c r="D1376" s="99">
        <f>-PV(C1376,(A1376-YEAR(NOW())),,((A1376-YEAR(NOW()))*(B1376*C1376)))</f>
        <v/>
      </c>
    </row>
    <row r="1377" spans="1:9">
      <c r="D1377" s="99">
        <f>-PV(C1377,(A1377-YEAR(NOW())),,((A1377-YEAR(NOW()))*(B1377*C1377)))</f>
        <v/>
      </c>
    </row>
    <row r="1378" spans="1:9">
      <c r="D1378" s="99">
        <f>-PV(C1378,(A1378-YEAR(NOW())),,((A1378-YEAR(NOW()))*(B1378*C1378)))</f>
        <v/>
      </c>
    </row>
    <row r="1379" spans="1:9">
      <c r="D1379" s="99">
        <f>-PV(C1379,(A1379-YEAR(NOW())),,((A1379-YEAR(NOW()))*(B1379*C1379)))</f>
        <v/>
      </c>
    </row>
    <row r="1380" spans="1:9">
      <c r="D1380" s="99">
        <f>-PV(C1380,(A1380-YEAR(NOW())),,((A1380-YEAR(NOW()))*(B1380*C1380)))</f>
        <v/>
      </c>
    </row>
    <row r="1381" spans="1:9">
      <c r="D1381" s="99">
        <f>-PV(C1381,(A1381-YEAR(NOW())),,((A1381-YEAR(NOW()))*(B1381*C1381)))</f>
        <v/>
      </c>
    </row>
    <row r="1382" spans="1:9">
      <c r="D1382" s="99">
        <f>-PV(C1382,(A1382-YEAR(NOW())),,((A1382-YEAR(NOW()))*(B1382*C1382)))</f>
        <v/>
      </c>
    </row>
    <row r="1383" spans="1:9">
      <c r="D1383" s="99">
        <f>-PV(C1383,(A1383-YEAR(NOW())),,((A1383-YEAR(NOW()))*(B1383*C1383)))</f>
        <v/>
      </c>
    </row>
    <row r="1384" spans="1:9">
      <c r="D1384" s="99">
        <f>-PV(C1384,(A1384-YEAR(NOW())),,((A1384-YEAR(NOW()))*(B1384*C1384)))</f>
        <v/>
      </c>
    </row>
    <row r="1385" spans="1:9">
      <c r="D1385" s="99">
        <f>-PV(C1385,(A1385-YEAR(NOW())),,((A1385-YEAR(NOW()))*(B1385*C1385)))</f>
        <v/>
      </c>
    </row>
    <row r="1386" spans="1:9">
      <c r="D1386" s="99">
        <f>-PV(C1386,(A1386-YEAR(NOW())),,((A1386-YEAR(NOW()))*(B1386*C1386)))</f>
        <v/>
      </c>
    </row>
    <row r="1387" spans="1:9">
      <c r="D1387" s="99">
        <f>-PV(C1387,(A1387-YEAR(NOW())),,((A1387-YEAR(NOW()))*(B1387*C1387)))</f>
        <v/>
      </c>
    </row>
    <row r="1388" spans="1:9">
      <c r="D1388" s="99">
        <f>-PV(C1388,(A1388-YEAR(NOW())),,((A1388-YEAR(NOW()))*(B1388*C1388)))</f>
        <v/>
      </c>
    </row>
    <row r="1389" spans="1:9">
      <c r="D1389" s="99">
        <f>-PV(C1389,(A1389-YEAR(NOW())),,((A1389-YEAR(NOW()))*(B1389*C1389)))</f>
        <v/>
      </c>
    </row>
    <row r="1390" spans="1:9">
      <c r="D1390" s="99">
        <f>-PV(C1390,(A1390-YEAR(NOW())),,((A1390-YEAR(NOW()))*(B1390*C1390)))</f>
        <v/>
      </c>
    </row>
    <row r="1391" spans="1:9">
      <c r="D1391" s="99">
        <f>-PV(C1391,(A1391-YEAR(NOW())),,((A1391-YEAR(NOW()))*(B1391*C1391)))</f>
        <v/>
      </c>
    </row>
    <row r="1392" spans="1:9">
      <c r="D1392" s="99">
        <f>-PV(C1392,(A1392-YEAR(NOW())),,((A1392-YEAR(NOW()))*(B1392*C1392)))</f>
        <v/>
      </c>
    </row>
    <row r="1393" spans="1:9">
      <c r="D1393" s="99">
        <f>-PV(C1393,(A1393-YEAR(NOW())),,((A1393-YEAR(NOW()))*(B1393*C1393)))</f>
        <v/>
      </c>
    </row>
    <row r="1394" spans="1:9">
      <c r="D1394" s="99">
        <f>-PV(C1394,(A1394-YEAR(NOW())),,((A1394-YEAR(NOW()))*(B1394*C1394)))</f>
        <v/>
      </c>
    </row>
    <row r="1395" spans="1:9">
      <c r="D1395" s="99">
        <f>-PV(C1395,(A1395-YEAR(NOW())),,((A1395-YEAR(NOW()))*(B1395*C1395)))</f>
        <v/>
      </c>
    </row>
    <row r="1396" spans="1:9">
      <c r="D1396" s="99">
        <f>-PV(C1396,(A1396-YEAR(NOW())),,((A1396-YEAR(NOW()))*(B1396*C1396)))</f>
        <v/>
      </c>
    </row>
    <row r="1397" spans="1:9">
      <c r="D1397" s="99">
        <f>-PV(C1397,(A1397-YEAR(NOW())),,((A1397-YEAR(NOW()))*(B1397*C1397)))</f>
        <v/>
      </c>
    </row>
    <row r="1398" spans="1:9">
      <c r="D1398" s="99">
        <f>-PV(C1398,(A1398-YEAR(NOW())),,((A1398-YEAR(NOW()))*(B1398*C1398)))</f>
        <v/>
      </c>
    </row>
    <row r="1399" spans="1:9">
      <c r="D1399" s="99">
        <f>-PV(C1399,(A1399-YEAR(NOW())),,((A1399-YEAR(NOW()))*(B1399*C1399)))</f>
        <v/>
      </c>
    </row>
    <row r="1400" spans="1:9">
      <c r="D1400" s="99">
        <f>-PV(C1400,(A1400-YEAR(NOW())),,((A1400-YEAR(NOW()))*(B1400*C1400)))</f>
        <v/>
      </c>
    </row>
    <row r="1401" spans="1:9">
      <c r="D1401" s="99">
        <f>-PV(C1401,(A1401-YEAR(NOW())),,((A1401-YEAR(NOW()))*(B1401*C1401)))</f>
        <v/>
      </c>
    </row>
    <row r="1402" spans="1:9">
      <c r="D1402" s="99">
        <f>-PV(C1402,(A1402-YEAR(NOW())),,((A1402-YEAR(NOW()))*(B1402*C1402)))</f>
        <v/>
      </c>
    </row>
    <row r="1403" spans="1:9">
      <c r="D1403" s="99">
        <f>-PV(C1403,(A1403-YEAR(NOW())),,((A1403-YEAR(NOW()))*(B1403*C1403)))</f>
        <v/>
      </c>
    </row>
    <row r="1404" spans="1:9">
      <c r="D1404" s="99">
        <f>-PV(C1404,(A1404-YEAR(NOW())),,((A1404-YEAR(NOW()))*(B1404*C1404)))</f>
        <v/>
      </c>
    </row>
    <row r="1405" spans="1:9">
      <c r="D1405" s="99">
        <f>-PV(C1405,(A1405-YEAR(NOW())),,((A1405-YEAR(NOW()))*(B1405*C1405)))</f>
        <v/>
      </c>
    </row>
    <row r="1406" spans="1:9">
      <c r="D1406" s="99">
        <f>-PV(C1406,(A1406-YEAR(NOW())),,((A1406-YEAR(NOW()))*(B1406*C1406)))</f>
        <v/>
      </c>
    </row>
    <row r="1407" spans="1:9">
      <c r="D1407" s="99">
        <f>-PV(C1407,(A1407-YEAR(NOW())),,((A1407-YEAR(NOW()))*(B1407*C1407)))</f>
        <v/>
      </c>
    </row>
    <row r="1408" spans="1:9">
      <c r="D1408" s="99">
        <f>-PV(C1408,(A1408-YEAR(NOW())),,((A1408-YEAR(NOW()))*(B1408*C1408)))</f>
        <v/>
      </c>
    </row>
    <row r="1409" spans="1:9">
      <c r="D1409" s="99">
        <f>-PV(C1409,(A1409-YEAR(NOW())),,((A1409-YEAR(NOW()))*(B1409*C1409)))</f>
        <v/>
      </c>
    </row>
    <row r="1410" spans="1:9">
      <c r="D1410" s="99">
        <f>-PV(C1410,(A1410-YEAR(NOW())),,((A1410-YEAR(NOW()))*(B1410*C1410)))</f>
        <v/>
      </c>
    </row>
    <row r="1411" spans="1:9">
      <c r="D1411" s="99">
        <f>-PV(C1411,(A1411-YEAR(NOW())),,((A1411-YEAR(NOW()))*(B1411*C1411)))</f>
        <v/>
      </c>
    </row>
    <row r="1412" spans="1:9">
      <c r="D1412" s="99">
        <f>-PV(C1412,(A1412-YEAR(NOW())),,((A1412-YEAR(NOW()))*(B1412*C1412)))</f>
        <v/>
      </c>
    </row>
    <row r="1413" spans="1:9">
      <c r="D1413" s="99">
        <f>-PV(C1413,(A1413-YEAR(NOW())),,((A1413-YEAR(NOW()))*(B1413*C1413)))</f>
        <v/>
      </c>
    </row>
    <row r="1414" spans="1:9">
      <c r="D1414" s="99">
        <f>-PV(C1414,(A1414-YEAR(NOW())),,((A1414-YEAR(NOW()))*(B1414*C1414)))</f>
        <v/>
      </c>
    </row>
    <row r="1415" spans="1:9">
      <c r="D1415" s="99">
        <f>-PV(C1415,(A1415-YEAR(NOW())),,((A1415-YEAR(NOW()))*(B1415*C1415)))</f>
        <v/>
      </c>
    </row>
    <row r="1416" spans="1:9">
      <c r="D1416" s="99">
        <f>-PV(C1416,(A1416-YEAR(NOW())),,((A1416-YEAR(NOW()))*(B1416*C1416)))</f>
        <v/>
      </c>
    </row>
    <row r="1417" spans="1:9">
      <c r="D1417" s="99">
        <f>-PV(C1417,(A1417-YEAR(NOW())),,((A1417-YEAR(NOW()))*(B1417*C1417)))</f>
        <v/>
      </c>
    </row>
    <row r="1418" spans="1:9">
      <c r="D1418" s="99">
        <f>-PV(C1418,(A1418-YEAR(NOW())),,((A1418-YEAR(NOW()))*(B1418*C1418)))</f>
        <v/>
      </c>
    </row>
    <row r="1419" spans="1:9">
      <c r="D1419" s="99">
        <f>-PV(C1419,(A1419-YEAR(NOW())),,((A1419-YEAR(NOW()))*(B1419*C1419)))</f>
        <v/>
      </c>
    </row>
    <row r="1420" spans="1:9">
      <c r="D1420" s="99">
        <f>-PV(C1420,(A1420-YEAR(NOW())),,((A1420-YEAR(NOW()))*(B1420*C1420)))</f>
        <v/>
      </c>
    </row>
    <row r="1421" spans="1:9">
      <c r="D1421" s="99">
        <f>-PV(C1421,(A1421-YEAR(NOW())),,((A1421-YEAR(NOW()))*(B1421*C1421)))</f>
        <v/>
      </c>
    </row>
    <row r="1422" spans="1:9">
      <c r="D1422" s="99">
        <f>-PV(C1422,(A1422-YEAR(NOW())),,((A1422-YEAR(NOW()))*(B1422*C1422)))</f>
        <v/>
      </c>
    </row>
    <row r="1423" spans="1:9">
      <c r="D1423" s="99">
        <f>-PV(C1423,(A1423-YEAR(NOW())),,((A1423-YEAR(NOW()))*(B1423*C1423)))</f>
        <v/>
      </c>
    </row>
    <row r="1424" spans="1:9">
      <c r="D1424" s="99">
        <f>-PV(C1424,(A1424-YEAR(NOW())),,((A1424-YEAR(NOW()))*(B1424*C1424)))</f>
        <v/>
      </c>
    </row>
    <row r="1425" spans="1:9">
      <c r="D1425" s="99">
        <f>-PV(C1425,(A1425-YEAR(NOW())),,((A1425-YEAR(NOW()))*(B1425*C1425)))</f>
        <v/>
      </c>
    </row>
    <row r="1426" spans="1:9">
      <c r="D1426" s="99">
        <f>-PV(C1426,(A1426-YEAR(NOW())),,((A1426-YEAR(NOW()))*(B1426*C1426)))</f>
        <v/>
      </c>
    </row>
    <row r="1427" spans="1:9">
      <c r="D1427" s="99">
        <f>-PV(C1427,(A1427-YEAR(NOW())),,((A1427-YEAR(NOW()))*(B1427*C1427)))</f>
        <v/>
      </c>
    </row>
    <row r="1428" spans="1:9">
      <c r="D1428" s="99">
        <f>-PV(C1428,(A1428-YEAR(NOW())),,((A1428-YEAR(NOW()))*(B1428*C1428)))</f>
        <v/>
      </c>
    </row>
    <row r="1429" spans="1:9">
      <c r="D1429" s="99">
        <f>-PV(C1429,(A1429-YEAR(NOW())),,((A1429-YEAR(NOW()))*(B1429*C1429)))</f>
        <v/>
      </c>
    </row>
    <row r="1430" spans="1:9">
      <c r="D1430" s="99">
        <f>-PV(C1430,(A1430-YEAR(NOW())),,((A1430-YEAR(NOW()))*(B1430*C1430)))</f>
        <v/>
      </c>
    </row>
    <row r="1431" spans="1:9">
      <c r="D1431" s="99">
        <f>-PV(C1431,(A1431-YEAR(NOW())),,((A1431-YEAR(NOW()))*(B1431*C1431)))</f>
        <v/>
      </c>
    </row>
    <row r="1432" spans="1:9">
      <c r="D1432" s="99">
        <f>-PV(C1432,(A1432-YEAR(NOW())),,((A1432-YEAR(NOW()))*(B1432*C1432)))</f>
        <v/>
      </c>
    </row>
    <row r="1433" spans="1:9">
      <c r="D1433" s="99">
        <f>-PV(C1433,(A1433-YEAR(NOW())),,((A1433-YEAR(NOW()))*(B1433*C1433)))</f>
        <v/>
      </c>
    </row>
    <row r="1434" spans="1:9">
      <c r="D1434" s="99">
        <f>-PV(C1434,(A1434-YEAR(NOW())),,((A1434-YEAR(NOW()))*(B1434*C1434)))</f>
        <v/>
      </c>
    </row>
    <row r="1435" spans="1:9">
      <c r="D1435" s="99">
        <f>-PV(C1435,(A1435-YEAR(NOW())),,((A1435-YEAR(NOW()))*(B1435*C1435)))</f>
        <v/>
      </c>
    </row>
    <row r="1436" spans="1:9">
      <c r="D1436" s="99">
        <f>-PV(C1436,(A1436-YEAR(NOW())),,((A1436-YEAR(NOW()))*(B1436*C1436)))</f>
        <v/>
      </c>
    </row>
    <row r="1437" spans="1:9">
      <c r="D1437" s="99">
        <f>-PV(C1437,(A1437-YEAR(NOW())),,((A1437-YEAR(NOW()))*(B1437*C1437)))</f>
        <v/>
      </c>
    </row>
    <row r="1438" spans="1:9">
      <c r="D1438" s="99">
        <f>-PV(C1438,(A1438-YEAR(NOW())),,((A1438-YEAR(NOW()))*(B1438*C1438)))</f>
        <v/>
      </c>
    </row>
    <row r="1439" spans="1:9">
      <c r="D1439" s="99">
        <f>-PV(C1439,(A1439-YEAR(NOW())),,((A1439-YEAR(NOW()))*(B1439*C1439)))</f>
        <v/>
      </c>
    </row>
    <row r="1440" spans="1:9">
      <c r="D1440" s="99">
        <f>-PV(C1440,(A1440-YEAR(NOW())),,((A1440-YEAR(NOW()))*(B1440*C1440)))</f>
        <v/>
      </c>
    </row>
    <row r="1441" spans="1:9">
      <c r="D1441" s="99">
        <f>-PV(C1441,(A1441-YEAR(NOW())),,((A1441-YEAR(NOW()))*(B1441*C1441)))</f>
        <v/>
      </c>
    </row>
    <row r="1442" spans="1:9">
      <c r="D1442" s="99">
        <f>-PV(C1442,(A1442-YEAR(NOW())),,((A1442-YEAR(NOW()))*(B1442*C1442)))</f>
        <v/>
      </c>
    </row>
    <row r="1443" spans="1:9">
      <c r="D1443" s="99">
        <f>-PV(C1443,(A1443-YEAR(NOW())),,((A1443-YEAR(NOW()))*(B1443*C1443)))</f>
        <v/>
      </c>
    </row>
    <row r="1444" spans="1:9">
      <c r="D1444" s="99">
        <f>-PV(C1444,(A1444-YEAR(NOW())),,((A1444-YEAR(NOW()))*(B1444*C1444)))</f>
        <v/>
      </c>
    </row>
    <row r="1445" spans="1:9">
      <c r="D1445" s="99">
        <f>-PV(C1445,(A1445-YEAR(NOW())),,((A1445-YEAR(NOW()))*(B1445*C1445)))</f>
        <v/>
      </c>
    </row>
    <row r="1446" spans="1:9">
      <c r="D1446" s="99">
        <f>-PV(C1446,(A1446-YEAR(NOW())),,((A1446-YEAR(NOW()))*(B1446*C1446)))</f>
        <v/>
      </c>
    </row>
    <row r="1447" spans="1:9">
      <c r="D1447" s="99">
        <f>-PV(C1447,(A1447-YEAR(NOW())),,((A1447-YEAR(NOW()))*(B1447*C1447)))</f>
        <v/>
      </c>
    </row>
    <row r="1448" spans="1:9">
      <c r="D1448" s="99">
        <f>-PV(C1448,(A1448-YEAR(NOW())),,((A1448-YEAR(NOW()))*(B1448*C1448)))</f>
        <v/>
      </c>
    </row>
    <row r="1449" spans="1:9">
      <c r="D1449" s="99">
        <f>-PV(C1449,(A1449-YEAR(NOW())),,((A1449-YEAR(NOW()))*(B1449*C1449)))</f>
        <v/>
      </c>
    </row>
    <row r="1450" spans="1:9">
      <c r="D1450" s="99">
        <f>-PV(C1450,(A1450-YEAR(NOW())),,((A1450-YEAR(NOW()))*(B1450*C1450)))</f>
        <v/>
      </c>
    </row>
    <row r="1451" spans="1:9">
      <c r="D1451" s="99">
        <f>-PV(C1451,(A1451-YEAR(NOW())),,((A1451-YEAR(NOW()))*(B1451*C1451)))</f>
        <v/>
      </c>
    </row>
    <row r="1452" spans="1:9">
      <c r="D1452" s="99">
        <f>-PV(C1452,(A1452-YEAR(NOW())),,((A1452-YEAR(NOW()))*(B1452*C1452)))</f>
        <v/>
      </c>
    </row>
    <row r="1453" spans="1:9">
      <c r="D1453" s="99">
        <f>-PV(C1453,(A1453-YEAR(NOW())),,((A1453-YEAR(NOW()))*(B1453*C1453)))</f>
        <v/>
      </c>
    </row>
    <row r="1454" spans="1:9">
      <c r="D1454" s="99">
        <f>-PV(C1454,(A1454-YEAR(NOW())),,((A1454-YEAR(NOW()))*(B1454*C1454)))</f>
        <v/>
      </c>
    </row>
    <row r="1455" spans="1:9">
      <c r="D1455" s="99">
        <f>-PV(C1455,(A1455-YEAR(NOW())),,((A1455-YEAR(NOW()))*(B1455*C1455)))</f>
        <v/>
      </c>
    </row>
    <row r="1456" spans="1:9">
      <c r="D1456" s="99">
        <f>-PV(C1456,(A1456-YEAR(NOW())),,((A1456-YEAR(NOW()))*(B1456*C1456)))</f>
        <v/>
      </c>
    </row>
    <row r="1457" spans="1:9">
      <c r="D1457" s="99">
        <f>-PV(C1457,(A1457-YEAR(NOW())),,((A1457-YEAR(NOW()))*(B1457*C1457)))</f>
        <v/>
      </c>
    </row>
    <row r="1458" spans="1:9">
      <c r="D1458" s="99">
        <f>-PV(C1458,(A1458-YEAR(NOW())),,((A1458-YEAR(NOW()))*(B1458*C1458)))</f>
        <v/>
      </c>
    </row>
    <row r="1459" spans="1:9">
      <c r="D1459" s="99">
        <f>-PV(C1459,(A1459-YEAR(NOW())),,((A1459-YEAR(NOW()))*(B1459*C1459)))</f>
        <v/>
      </c>
    </row>
    <row r="1460" spans="1:9">
      <c r="D1460" s="99">
        <f>-PV(C1460,(A1460-YEAR(NOW())),,((A1460-YEAR(NOW()))*(B1460*C1460)))</f>
        <v/>
      </c>
    </row>
    <row r="1461" spans="1:9">
      <c r="D1461" s="99">
        <f>-PV(C1461,(A1461-YEAR(NOW())),,((A1461-YEAR(NOW()))*(B1461*C1461)))</f>
        <v/>
      </c>
    </row>
    <row r="1462" spans="1:9">
      <c r="D1462" s="99">
        <f>-PV(C1462,(A1462-YEAR(NOW())),,((A1462-YEAR(NOW()))*(B1462*C1462)))</f>
        <v/>
      </c>
    </row>
    <row r="1463" spans="1:9">
      <c r="D1463" s="99">
        <f>-PV(C1463,(A1463-YEAR(NOW())),,((A1463-YEAR(NOW()))*(B1463*C1463)))</f>
        <v/>
      </c>
    </row>
    <row r="1464" spans="1:9">
      <c r="D1464" s="99">
        <f>-PV(C1464,(A1464-YEAR(NOW())),,((A1464-YEAR(NOW()))*(B1464*C1464)))</f>
        <v/>
      </c>
    </row>
    <row r="1465" spans="1:9">
      <c r="D1465" s="99">
        <f>-PV(C1465,(A1465-YEAR(NOW())),,((A1465-YEAR(NOW()))*(B1465*C1465)))</f>
        <v/>
      </c>
    </row>
    <row r="1466" spans="1:9">
      <c r="D1466" s="99">
        <f>-PV(C1466,(A1466-YEAR(NOW())),,((A1466-YEAR(NOW()))*(B1466*C1466)))</f>
        <v/>
      </c>
    </row>
    <row r="1467" spans="1:9">
      <c r="D1467" s="99">
        <f>-PV(C1467,(A1467-YEAR(NOW())),,((A1467-YEAR(NOW()))*(B1467*C1467)))</f>
        <v/>
      </c>
    </row>
    <row r="1468" spans="1:9">
      <c r="D1468" s="99">
        <f>-PV(C1468,(A1468-YEAR(NOW())),,((A1468-YEAR(NOW()))*(B1468*C1468)))</f>
        <v/>
      </c>
    </row>
    <row r="1469" spans="1:9">
      <c r="D1469" s="99">
        <f>-PV(C1469,(A1469-YEAR(NOW())),,((A1469-YEAR(NOW()))*(B1469*C1469)))</f>
        <v/>
      </c>
    </row>
    <row r="1470" spans="1:9">
      <c r="D1470" s="99">
        <f>-PV(C1470,(A1470-YEAR(NOW())),,((A1470-YEAR(NOW()))*(B1470*C1470)))</f>
        <v/>
      </c>
    </row>
    <row r="1471" spans="1:9">
      <c r="D1471" s="99">
        <f>-PV(C1471,(A1471-YEAR(NOW())),,((A1471-YEAR(NOW()))*(B1471*C1471)))</f>
        <v/>
      </c>
    </row>
    <row r="1472" spans="1:9">
      <c r="D1472" s="99">
        <f>-PV(C1472,(A1472-YEAR(NOW())),,((A1472-YEAR(NOW()))*(B1472*C1472)))</f>
        <v/>
      </c>
    </row>
    <row r="1473" spans="1:9">
      <c r="D1473" s="99">
        <f>-PV(C1473,(A1473-YEAR(NOW())),,((A1473-YEAR(NOW()))*(B1473*C1473)))</f>
        <v/>
      </c>
    </row>
    <row r="1474" spans="1:9">
      <c r="D1474" s="99">
        <f>-PV(C1474,(A1474-YEAR(NOW())),,((A1474-YEAR(NOW()))*(B1474*C1474)))</f>
        <v/>
      </c>
    </row>
    <row r="1475" spans="1:9">
      <c r="D1475" s="99">
        <f>-PV(C1475,(A1475-YEAR(NOW())),,((A1475-YEAR(NOW()))*(B1475*C1475)))</f>
        <v/>
      </c>
    </row>
    <row r="1476" spans="1:9">
      <c r="D1476" s="99">
        <f>-PV(C1476,(A1476-YEAR(NOW())),,((A1476-YEAR(NOW()))*(B1476*C1476)))</f>
        <v/>
      </c>
    </row>
    <row r="1477" spans="1:9">
      <c r="D1477" s="99">
        <f>-PV(C1477,(A1477-YEAR(NOW())),,((A1477-YEAR(NOW()))*(B1477*C1477)))</f>
        <v/>
      </c>
    </row>
    <row r="1478" spans="1:9">
      <c r="D1478" s="99">
        <f>-PV(C1478,(A1478-YEAR(NOW())),,((A1478-YEAR(NOW()))*(B1478*C1478)))</f>
        <v/>
      </c>
    </row>
    <row r="1479" spans="1:9">
      <c r="D1479" s="99">
        <f>-PV(C1479,(A1479-YEAR(NOW())),,((A1479-YEAR(NOW()))*(B1479*C1479)))</f>
        <v/>
      </c>
    </row>
    <row r="1480" spans="1:9">
      <c r="D1480" s="99">
        <f>-PV(C1480,(A1480-YEAR(NOW())),,((A1480-YEAR(NOW()))*(B1480*C1480)))</f>
        <v/>
      </c>
    </row>
    <row r="1481" spans="1:9">
      <c r="D1481" s="99">
        <f>-PV(C1481,(A1481-YEAR(NOW())),,((A1481-YEAR(NOW()))*(B1481*C1481)))</f>
        <v/>
      </c>
    </row>
    <row r="1482" spans="1:9">
      <c r="D1482" s="99">
        <f>-PV(C1482,(A1482-YEAR(NOW())),,((A1482-YEAR(NOW()))*(B1482*C1482)))</f>
        <v/>
      </c>
    </row>
    <row r="1483" spans="1:9">
      <c r="D1483" s="99">
        <f>-PV(C1483,(A1483-YEAR(NOW())),,((A1483-YEAR(NOW()))*(B1483*C1483)))</f>
        <v/>
      </c>
    </row>
    <row r="1484" spans="1:9">
      <c r="D1484" s="99">
        <f>-PV(C1484,(A1484-YEAR(NOW())),,((A1484-YEAR(NOW()))*(B1484*C1484)))</f>
        <v/>
      </c>
    </row>
    <row r="1485" spans="1:9">
      <c r="D1485" s="99">
        <f>-PV(C1485,(A1485-YEAR(NOW())),,((A1485-YEAR(NOW()))*(B1485*C1485)))</f>
        <v/>
      </c>
    </row>
    <row r="1486" spans="1:9">
      <c r="D1486" s="99">
        <f>-PV(C1486,(A1486-YEAR(NOW())),,((A1486-YEAR(NOW()))*(B1486*C1486)))</f>
        <v/>
      </c>
    </row>
    <row r="1487" spans="1:9">
      <c r="D1487" s="99">
        <f>-PV(C1487,(A1487-YEAR(NOW())),,((A1487-YEAR(NOW()))*(B1487*C1487)))</f>
        <v/>
      </c>
    </row>
    <row r="1488" spans="1:9">
      <c r="D1488" s="99">
        <f>-PV(C1488,(A1488-YEAR(NOW())),,((A1488-YEAR(NOW()))*(B1488*C1488)))</f>
        <v/>
      </c>
    </row>
    <row r="1489" spans="1:9">
      <c r="D1489" s="99">
        <f>-PV(C1489,(A1489-YEAR(NOW())),,((A1489-YEAR(NOW()))*(B1489*C1489)))</f>
        <v/>
      </c>
    </row>
    <row r="1490" spans="1:9">
      <c r="D1490" s="99">
        <f>-PV(C1490,(A1490-YEAR(NOW())),,((A1490-YEAR(NOW()))*(B1490*C1490)))</f>
        <v/>
      </c>
    </row>
    <row r="1491" spans="1:9">
      <c r="D1491" s="99">
        <f>-PV(C1491,(A1491-YEAR(NOW())),,((A1491-YEAR(NOW()))*(B1491*C1491)))</f>
        <v/>
      </c>
    </row>
    <row r="1492" spans="1:9">
      <c r="D1492" s="99">
        <f>-PV(C1492,(A1492-YEAR(NOW())),,((A1492-YEAR(NOW()))*(B1492*C1492)))</f>
        <v/>
      </c>
    </row>
    <row r="1493" spans="1:9">
      <c r="D1493" s="99">
        <f>-PV(C1493,(A1493-YEAR(NOW())),,((A1493-YEAR(NOW()))*(B1493*C1493)))</f>
        <v/>
      </c>
    </row>
    <row r="1494" spans="1:9">
      <c r="D1494" s="99">
        <f>-PV(C1494,(A1494-YEAR(NOW())),,((A1494-YEAR(NOW()))*(B1494*C1494)))</f>
        <v/>
      </c>
    </row>
    <row r="1495" spans="1:9">
      <c r="D1495" s="99">
        <f>-PV(C1495,(A1495-YEAR(NOW())),,((A1495-YEAR(NOW()))*(B1495*C1495)))</f>
        <v/>
      </c>
    </row>
    <row r="1496" spans="1:9">
      <c r="D1496" s="99">
        <f>-PV(C1496,(A1496-YEAR(NOW())),,((A1496-YEAR(NOW()))*(B1496*C1496)))</f>
        <v/>
      </c>
    </row>
    <row r="1497" spans="1:9">
      <c r="D1497" s="99">
        <f>-PV(C1497,(A1497-YEAR(NOW())),,((A1497-YEAR(NOW()))*(B1497*C1497)))</f>
        <v/>
      </c>
    </row>
    <row r="1498" spans="1:9">
      <c r="D1498" s="99">
        <f>-PV(C1498,(A1498-YEAR(NOW())),,((A1498-YEAR(NOW()))*(B1498*C1498)))</f>
        <v/>
      </c>
    </row>
    <row r="1499" spans="1:9">
      <c r="D1499" s="99">
        <f>-PV(C1499,(A1499-YEAR(NOW())),,((A1499-YEAR(NOW()))*(B1499*C1499)))</f>
        <v/>
      </c>
    </row>
    <row r="1500" spans="1:9">
      <c r="D1500" s="99">
        <f>-PV(C1500,(A1500-YEAR(NOW())),,((A1500-YEAR(NOW()))*(B1500*C1500)))</f>
        <v/>
      </c>
    </row>
    <row r="1501" spans="1:9">
      <c r="D1501" s="99">
        <f>-PV(C1501,(A1501-YEAR(NOW())),,((A1501-YEAR(NOW()))*(B1501*C1501)))</f>
        <v/>
      </c>
    </row>
    <row r="1502" spans="1:9">
      <c r="D1502" s="99">
        <f>-PV(C1502,(A1502-YEAR(NOW())),,((A1502-YEAR(NOW()))*(B1502*C1502)))</f>
        <v/>
      </c>
    </row>
    <row r="1503" spans="1:9">
      <c r="D1503" s="99">
        <f>-PV(C1503,(A1503-YEAR(NOW())),,((A1503-YEAR(NOW()))*(B1503*C1503)))</f>
        <v/>
      </c>
    </row>
    <row r="1504" spans="1:9">
      <c r="D1504" s="99">
        <f>-PV(C1504,(A1504-YEAR(NOW())),,((A1504-YEAR(NOW()))*(B1504*C1504)))</f>
        <v/>
      </c>
    </row>
    <row r="1505" spans="1:9">
      <c r="D1505" s="99">
        <f>-PV(C1505,(A1505-YEAR(NOW())),,((A1505-YEAR(NOW()))*(B1505*C1505)))</f>
        <v/>
      </c>
    </row>
    <row r="1506" spans="1:9">
      <c r="D1506" s="99">
        <f>-PV(C1506,(A1506-YEAR(NOW())),,((A1506-YEAR(NOW()))*(B1506*C1506)))</f>
        <v/>
      </c>
    </row>
    <row r="1507" spans="1:9">
      <c r="D1507" s="99">
        <f>-PV(C1507,(A1507-YEAR(NOW())),,((A1507-YEAR(NOW()))*(B1507*C1507)))</f>
        <v/>
      </c>
    </row>
    <row r="1508" spans="1:9">
      <c r="D1508" s="99">
        <f>-PV(C1508,(A1508-YEAR(NOW())),,((A1508-YEAR(NOW()))*(B1508*C1508)))</f>
        <v/>
      </c>
    </row>
    <row r="1509" spans="1:9">
      <c r="D1509" s="99">
        <f>-PV(C1509,(A1509-YEAR(NOW())),,((A1509-YEAR(NOW()))*(B1509*C1509)))</f>
        <v/>
      </c>
    </row>
    <row r="1510" spans="1:9">
      <c r="D1510" s="99">
        <f>-PV(C1510,(A1510-YEAR(NOW())),,((A1510-YEAR(NOW()))*(B1510*C1510)))</f>
        <v/>
      </c>
    </row>
    <row r="1511" spans="1:9">
      <c r="D1511" s="99">
        <f>-PV(C1511,(A1511-YEAR(NOW())),,((A1511-YEAR(NOW()))*(B1511*C1511)))</f>
        <v/>
      </c>
    </row>
    <row r="1512" spans="1:9">
      <c r="D1512" s="99">
        <f>-PV(C1512,(A1512-YEAR(NOW())),,((A1512-YEAR(NOW()))*(B1512*C1512)))</f>
        <v/>
      </c>
    </row>
    <row r="1513" spans="1:9">
      <c r="D1513" s="99">
        <f>-PV(C1513,(A1513-YEAR(NOW())),,((A1513-YEAR(NOW()))*(B1513*C1513)))</f>
        <v/>
      </c>
    </row>
    <row r="1514" spans="1:9">
      <c r="D1514" s="99">
        <f>-PV(C1514,(A1514-YEAR(NOW())),,((A1514-YEAR(NOW()))*(B1514*C1514)))</f>
        <v/>
      </c>
    </row>
    <row r="1515" spans="1:9">
      <c r="D1515" s="99">
        <f>-PV(C1515,(A1515-YEAR(NOW())),,((A1515-YEAR(NOW()))*(B1515*C1515)))</f>
        <v/>
      </c>
    </row>
    <row r="1516" spans="1:9">
      <c r="D1516" s="99">
        <f>-PV(C1516,(A1516-YEAR(NOW())),,((A1516-YEAR(NOW()))*(B1516*C1516)))</f>
        <v/>
      </c>
    </row>
    <row r="1517" spans="1:9">
      <c r="D1517" s="99">
        <f>-PV(C1517,(A1517-YEAR(NOW())),,((A1517-YEAR(NOW()))*(B1517*C1517)))</f>
        <v/>
      </c>
    </row>
    <row r="1518" spans="1:9">
      <c r="D1518" s="99">
        <f>-PV(C1518,(A1518-YEAR(NOW())),,((A1518-YEAR(NOW()))*(B1518*C1518)))</f>
        <v/>
      </c>
    </row>
    <row r="1519" spans="1:9">
      <c r="D1519" s="99">
        <f>-PV(C1519,(A1519-YEAR(NOW())),,((A1519-YEAR(NOW()))*(B1519*C1519)))</f>
        <v/>
      </c>
    </row>
    <row r="1520" spans="1:9">
      <c r="D1520" s="99">
        <f>-PV(C1520,(A1520-YEAR(NOW())),,((A1520-YEAR(NOW()))*(B1520*C1520)))</f>
        <v/>
      </c>
    </row>
    <row r="1521" spans="1:9">
      <c r="D1521" s="99">
        <f>-PV(C1521,(A1521-YEAR(NOW())),,((A1521-YEAR(NOW()))*(B1521*C1521)))</f>
        <v/>
      </c>
    </row>
    <row r="1522" spans="1:9">
      <c r="D1522" s="99">
        <f>-PV(C1522,(A1522-YEAR(NOW())),,((A1522-YEAR(NOW()))*(B1522*C1522)))</f>
        <v/>
      </c>
    </row>
    <row r="1523" spans="1:9">
      <c r="D1523" s="99">
        <f>-PV(C1523,(A1523-YEAR(NOW())),,((A1523-YEAR(NOW()))*(B1523*C1523)))</f>
        <v/>
      </c>
    </row>
    <row r="1524" spans="1:9">
      <c r="D1524" s="99">
        <f>-PV(C1524,(A1524-YEAR(NOW())),,((A1524-YEAR(NOW()))*(B1524*C1524)))</f>
        <v/>
      </c>
    </row>
    <row r="1525" spans="1:9">
      <c r="D1525" s="99">
        <f>-PV(C1525,(A1525-YEAR(NOW())),,((A1525-YEAR(NOW()))*(B1525*C1525)))</f>
        <v/>
      </c>
    </row>
    <row r="1526" spans="1:9">
      <c r="D1526" s="99">
        <f>-PV(C1526,(A1526-YEAR(NOW())),,((A1526-YEAR(NOW()))*(B1526*C1526)))</f>
        <v/>
      </c>
    </row>
    <row r="1527" spans="1:9">
      <c r="D1527" s="99">
        <f>-PV(C1527,(A1527-YEAR(NOW())),,((A1527-YEAR(NOW()))*(B1527*C1527)))</f>
        <v/>
      </c>
    </row>
    <row r="1528" spans="1:9">
      <c r="D1528" s="99">
        <f>-PV(C1528,(A1528-YEAR(NOW())),,((A1528-YEAR(NOW()))*(B1528*C1528)))</f>
        <v/>
      </c>
    </row>
    <row r="1529" spans="1:9">
      <c r="D1529" s="99">
        <f>-PV(C1529,(A1529-YEAR(NOW())),,((A1529-YEAR(NOW()))*(B1529*C1529)))</f>
        <v/>
      </c>
    </row>
    <row r="1530" spans="1:9">
      <c r="D1530" s="99">
        <f>-PV(C1530,(A1530-YEAR(NOW())),,((A1530-YEAR(NOW()))*(B1530*C1530)))</f>
        <v/>
      </c>
    </row>
    <row r="1531" spans="1:9">
      <c r="D1531" s="99">
        <f>-PV(C1531,(A1531-YEAR(NOW())),,((A1531-YEAR(NOW()))*(B1531*C1531)))</f>
        <v/>
      </c>
    </row>
    <row r="1532" spans="1:9">
      <c r="D1532" s="99">
        <f>-PV(C1532,(A1532-YEAR(NOW())),,((A1532-YEAR(NOW()))*(B1532*C1532)))</f>
        <v/>
      </c>
    </row>
    <row r="1533" spans="1:9">
      <c r="D1533" s="99">
        <f>-PV(C1533,(A1533-YEAR(NOW())),,((A1533-YEAR(NOW()))*(B1533*C1533)))</f>
        <v/>
      </c>
    </row>
    <row r="1534" spans="1:9">
      <c r="D1534" s="99">
        <f>-PV(C1534,(A1534-YEAR(NOW())),,((A1534-YEAR(NOW()))*(B1534*C1534)))</f>
        <v/>
      </c>
    </row>
    <row r="1535" spans="1:9">
      <c r="D1535" s="99">
        <f>-PV(C1535,(A1535-YEAR(NOW())),,((A1535-YEAR(NOW()))*(B1535*C1535)))</f>
        <v/>
      </c>
    </row>
    <row r="1536" spans="1:9">
      <c r="D1536" s="99">
        <f>-PV(C1536,(A1536-YEAR(NOW())),,((A1536-YEAR(NOW()))*(B1536*C1536)))</f>
        <v/>
      </c>
    </row>
    <row r="1537" spans="1:9">
      <c r="D1537" s="99">
        <f>-PV(C1537,(A1537-YEAR(NOW())),,((A1537-YEAR(NOW()))*(B1537*C1537)))</f>
        <v/>
      </c>
    </row>
    <row r="1538" spans="1:9">
      <c r="D1538" s="99">
        <f>-PV(C1538,(A1538-YEAR(NOW())),,((A1538-YEAR(NOW()))*(B1538*C1538)))</f>
        <v/>
      </c>
    </row>
    <row r="1539" spans="1:9">
      <c r="D1539" s="99">
        <f>-PV(C1539,(A1539-YEAR(NOW())),,((A1539-YEAR(NOW()))*(B1539*C1539)))</f>
        <v/>
      </c>
    </row>
    <row r="1540" spans="1:9">
      <c r="D1540" s="99">
        <f>-PV(C1540,(A1540-YEAR(NOW())),,((A1540-YEAR(NOW()))*(B1540*C1540)))</f>
        <v/>
      </c>
    </row>
    <row r="1541" spans="1:9">
      <c r="D1541" s="99">
        <f>-PV(C1541,(A1541-YEAR(NOW())),,((A1541-YEAR(NOW()))*(B1541*C1541)))</f>
        <v/>
      </c>
    </row>
    <row r="1542" spans="1:9">
      <c r="D1542" s="99">
        <f>-PV(C1542,(A1542-YEAR(NOW())),,((A1542-YEAR(NOW()))*(B1542*C1542)))</f>
        <v/>
      </c>
    </row>
    <row r="1543" spans="1:9">
      <c r="D1543" s="99">
        <f>-PV(C1543,(A1543-YEAR(NOW())),,((A1543-YEAR(NOW()))*(B1543*C1543)))</f>
        <v/>
      </c>
    </row>
    <row r="1544" spans="1:9">
      <c r="D1544" s="99">
        <f>-PV(C1544,(A1544-YEAR(NOW())),,((A1544-YEAR(NOW()))*(B1544*C1544)))</f>
        <v/>
      </c>
    </row>
    <row r="1545" spans="1:9">
      <c r="D1545" s="99">
        <f>-PV(C1545,(A1545-YEAR(NOW())),,((A1545-YEAR(NOW()))*(B1545*C1545)))</f>
        <v/>
      </c>
    </row>
    <row r="1546" spans="1:9">
      <c r="D1546" s="99">
        <f>-PV(C1546,(A1546-YEAR(NOW())),,((A1546-YEAR(NOW()))*(B1546*C1546)))</f>
        <v/>
      </c>
    </row>
    <row r="1547" spans="1:9">
      <c r="D1547" s="99">
        <f>-PV(C1547,(A1547-YEAR(NOW())),,((A1547-YEAR(NOW()))*(B1547*C1547)))</f>
        <v/>
      </c>
    </row>
    <row r="1548" spans="1:9">
      <c r="D1548" s="99">
        <f>-PV(C1548,(A1548-YEAR(NOW())),,((A1548-YEAR(NOW()))*(B1548*C1548)))</f>
        <v/>
      </c>
    </row>
    <row r="1549" spans="1:9">
      <c r="D1549" s="99">
        <f>-PV(C1549,(A1549-YEAR(NOW())),,((A1549-YEAR(NOW()))*(B1549*C1549)))</f>
        <v/>
      </c>
    </row>
    <row r="1550" spans="1:9">
      <c r="D1550" s="99">
        <f>-PV(C1550,(A1550-YEAR(NOW())),,((A1550-YEAR(NOW()))*(B1550*C1550)))</f>
        <v/>
      </c>
    </row>
    <row r="1551" spans="1:9">
      <c r="D1551" s="99">
        <f>-PV(C1551,(A1551-YEAR(NOW())),,((A1551-YEAR(NOW()))*(B1551*C1551)))</f>
        <v/>
      </c>
    </row>
    <row r="1552" spans="1:9">
      <c r="D1552" s="99">
        <f>-PV(C1552,(A1552-YEAR(NOW())),,((A1552-YEAR(NOW()))*(B1552*C1552)))</f>
        <v/>
      </c>
    </row>
    <row r="1553" spans="1:9">
      <c r="D1553" s="99">
        <f>-PV(C1553,(A1553-YEAR(NOW())),,((A1553-YEAR(NOW()))*(B1553*C1553)))</f>
        <v/>
      </c>
    </row>
    <row r="1554" spans="1:9">
      <c r="D1554" s="99">
        <f>-PV(C1554,(A1554-YEAR(NOW())),,((A1554-YEAR(NOW()))*(B1554*C1554)))</f>
        <v/>
      </c>
    </row>
    <row r="1555" spans="1:9">
      <c r="D1555" s="99">
        <f>-PV(C1555,(A1555-YEAR(NOW())),,((A1555-YEAR(NOW()))*(B1555*C1555)))</f>
        <v/>
      </c>
    </row>
    <row r="1556" spans="1:9">
      <c r="D1556" s="99">
        <f>-PV(C1556,(A1556-YEAR(NOW())),,((A1556-YEAR(NOW()))*(B1556*C1556)))</f>
        <v/>
      </c>
    </row>
    <row r="1557" spans="1:9">
      <c r="D1557" s="99">
        <f>-PV(C1557,(A1557-YEAR(NOW())),,((A1557-YEAR(NOW()))*(B1557*C1557)))</f>
        <v/>
      </c>
    </row>
    <row r="1558" spans="1:9">
      <c r="D1558" s="99">
        <f>-PV(C1558,(A1558-YEAR(NOW())),,((A1558-YEAR(NOW()))*(B1558*C1558)))</f>
        <v/>
      </c>
    </row>
    <row r="1559" spans="1:9">
      <c r="D1559" s="99">
        <f>-PV(C1559,(A1559-YEAR(NOW())),,((A1559-YEAR(NOW()))*(B1559*C1559)))</f>
        <v/>
      </c>
    </row>
    <row r="1560" spans="1:9">
      <c r="D1560" s="99">
        <f>-PV(C1560,(A1560-YEAR(NOW())),,((A1560-YEAR(NOW()))*(B1560*C1560)))</f>
        <v/>
      </c>
    </row>
    <row r="1561" spans="1:9">
      <c r="D1561" s="99">
        <f>-PV(C1561,(A1561-YEAR(NOW())),,((A1561-YEAR(NOW()))*(B1561*C1561)))</f>
        <v/>
      </c>
    </row>
    <row r="1562" spans="1:9">
      <c r="D1562" s="99">
        <f>-PV(C1562,(A1562-YEAR(NOW())),,((A1562-YEAR(NOW()))*(B1562*C1562)))</f>
        <v/>
      </c>
    </row>
    <row r="1563" spans="1:9">
      <c r="D1563" s="99">
        <f>-PV(C1563,(A1563-YEAR(NOW())),,((A1563-YEAR(NOW()))*(B1563*C1563)))</f>
        <v/>
      </c>
    </row>
    <row r="1564" spans="1:9">
      <c r="D1564" s="99">
        <f>-PV(C1564,(A1564-YEAR(NOW())),,((A1564-YEAR(NOW()))*(B1564*C1564)))</f>
        <v/>
      </c>
    </row>
    <row r="1565" spans="1:9">
      <c r="D1565" s="99">
        <f>-PV(C1565,(A1565-YEAR(NOW())),,((A1565-YEAR(NOW()))*(B1565*C1565)))</f>
        <v/>
      </c>
    </row>
    <row r="1566" spans="1:9">
      <c r="D1566" s="99">
        <f>-PV(C1566,(A1566-YEAR(NOW())),,((A1566-YEAR(NOW()))*(B1566*C1566)))</f>
        <v/>
      </c>
    </row>
    <row r="1567" spans="1:9">
      <c r="D1567" s="99">
        <f>-PV(C1567,(A1567-YEAR(NOW())),,((A1567-YEAR(NOW()))*(B1567*C1567)))</f>
        <v/>
      </c>
    </row>
    <row r="1568" spans="1:9">
      <c r="D1568" s="99">
        <f>-PV(C1568,(A1568-YEAR(NOW())),,((A1568-YEAR(NOW()))*(B1568*C1568)))</f>
        <v/>
      </c>
    </row>
    <row r="1569" spans="1:9">
      <c r="D1569" s="99">
        <f>-PV(C1569,(A1569-YEAR(NOW())),,((A1569-YEAR(NOW()))*(B1569*C1569)))</f>
        <v/>
      </c>
    </row>
    <row r="1570" spans="1:9">
      <c r="D1570" s="99">
        <f>-PV(C1570,(A1570-YEAR(NOW())),,((A1570-YEAR(NOW()))*(B1570*C1570)))</f>
        <v/>
      </c>
    </row>
    <row r="1571" spans="1:9">
      <c r="D1571" s="99">
        <f>-PV(C1571,(A1571-YEAR(NOW())),,((A1571-YEAR(NOW()))*(B1571*C1571)))</f>
        <v/>
      </c>
    </row>
    <row r="1572" spans="1:9">
      <c r="D1572" s="99">
        <f>-PV(C1572,(A1572-YEAR(NOW())),,((A1572-YEAR(NOW()))*(B1572*C1572)))</f>
        <v/>
      </c>
    </row>
    <row r="1573" spans="1:9">
      <c r="D1573" s="99">
        <f>-PV(C1573,(A1573-YEAR(NOW())),,((A1573-YEAR(NOW()))*(B1573*C1573)))</f>
        <v/>
      </c>
    </row>
    <row r="1574" spans="1:9">
      <c r="D1574" s="99">
        <f>-PV(C1574,(A1574-YEAR(NOW())),,((A1574-YEAR(NOW()))*(B1574*C1574)))</f>
        <v/>
      </c>
    </row>
    <row r="1575" spans="1:9">
      <c r="D1575" s="99">
        <f>-PV(C1575,(A1575-YEAR(NOW())),,((A1575-YEAR(NOW()))*(B1575*C1575)))</f>
        <v/>
      </c>
    </row>
    <row r="1576" spans="1:9">
      <c r="D1576" s="99">
        <f>-PV(C1576,(A1576-YEAR(NOW())),,((A1576-YEAR(NOW()))*(B1576*C1576)))</f>
        <v/>
      </c>
    </row>
    <row r="1577" spans="1:9">
      <c r="D1577" s="99">
        <f>-PV(C1577,(A1577-YEAR(NOW())),,((A1577-YEAR(NOW()))*(B1577*C1577)))</f>
        <v/>
      </c>
    </row>
    <row r="1578" spans="1:9">
      <c r="D1578" s="99">
        <f>-PV(C1578,(A1578-YEAR(NOW())),,((A1578-YEAR(NOW()))*(B1578*C1578)))</f>
        <v/>
      </c>
    </row>
    <row r="1579" spans="1:9">
      <c r="D1579" s="99">
        <f>-PV(C1579,(A1579-YEAR(NOW())),,((A1579-YEAR(NOW()))*(B1579*C1579)))</f>
        <v/>
      </c>
    </row>
    <row r="1580" spans="1:9">
      <c r="D1580" s="99">
        <f>-PV(C1580,(A1580-YEAR(NOW())),,((A1580-YEAR(NOW()))*(B1580*C1580)))</f>
        <v/>
      </c>
    </row>
    <row r="1581" spans="1:9">
      <c r="D1581" s="99">
        <f>-PV(C1581,(A1581-YEAR(NOW())),,((A1581-YEAR(NOW()))*(B1581*C1581)))</f>
        <v/>
      </c>
    </row>
    <row r="1582" spans="1:9">
      <c r="D1582" s="99">
        <f>-PV(C1582,(A1582-YEAR(NOW())),,((A1582-YEAR(NOW()))*(B1582*C1582)))</f>
        <v/>
      </c>
    </row>
    <row r="1583" spans="1:9">
      <c r="D1583" s="99">
        <f>-PV(C1583,(A1583-YEAR(NOW())),,((A1583-YEAR(NOW()))*(B1583*C1583)))</f>
        <v/>
      </c>
    </row>
    <row r="1584" spans="1:9">
      <c r="D1584" s="99">
        <f>-PV(C1584,(A1584-YEAR(NOW())),,((A1584-YEAR(NOW()))*(B1584*C1584)))</f>
        <v/>
      </c>
    </row>
    <row r="1585" spans="1:9">
      <c r="D1585" s="99">
        <f>-PV(C1585,(A1585-YEAR(NOW())),,((A1585-YEAR(NOW()))*(B1585*C1585)))</f>
        <v/>
      </c>
    </row>
    <row r="1586" spans="1:9">
      <c r="D1586" s="99">
        <f>-PV(C1586,(A1586-YEAR(NOW())),,((A1586-YEAR(NOW()))*(B1586*C1586)))</f>
        <v/>
      </c>
    </row>
    <row r="1587" spans="1:9">
      <c r="D1587" s="99">
        <f>-PV(C1587,(A1587-YEAR(NOW())),,((A1587-YEAR(NOW()))*(B1587*C1587)))</f>
        <v/>
      </c>
    </row>
    <row r="1588" spans="1:9">
      <c r="D1588" s="99">
        <f>-PV(C1588,(A1588-YEAR(NOW())),,((A1588-YEAR(NOW()))*(B1588*C1588)))</f>
        <v/>
      </c>
    </row>
    <row r="1589" spans="1:9">
      <c r="D1589" s="99">
        <f>-PV(C1589,(A1589-YEAR(NOW())),,((A1589-YEAR(NOW()))*(B1589*C1589)))</f>
        <v/>
      </c>
    </row>
    <row r="1590" spans="1:9">
      <c r="D1590" s="99">
        <f>-PV(C1590,(A1590-YEAR(NOW())),,((A1590-YEAR(NOW()))*(B1590*C1590)))</f>
        <v/>
      </c>
    </row>
    <row r="1591" spans="1:9">
      <c r="D1591" s="99">
        <f>-PV(C1591,(A1591-YEAR(NOW())),,((A1591-YEAR(NOW()))*(B1591*C1591)))</f>
        <v/>
      </c>
    </row>
    <row r="1592" spans="1:9">
      <c r="D1592" s="99">
        <f>-PV(C1592,(A1592-YEAR(NOW())),,((A1592-YEAR(NOW()))*(B1592*C1592)))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D32"/>
  <sheetViews>
    <sheetView workbookViewId="0">
      <selection activeCell="F15" sqref="F15"/>
    </sheetView>
  </sheetViews>
  <sheetFormatPr baseColWidth="8" defaultRowHeight="14.4" outlineLevelCol="0"/>
  <cols>
    <col width="9.21875" bestFit="1" customWidth="1" style="88" min="1" max="1"/>
    <col width="8.88671875" customWidth="1" style="88" min="5" max="5"/>
    <col width="66.77734375" bestFit="1" customWidth="1" style="88" min="6" max="6"/>
  </cols>
  <sheetData>
    <row r="2" spans="1:30">
      <c r="A2" s="84" t="s">
        <v>341</v>
      </c>
      <c r="B2" s="84" t="s">
        <v>342</v>
      </c>
      <c r="C2" s="84" t="s">
        <v>343</v>
      </c>
      <c r="D2" s="84" t="s">
        <v>344</v>
      </c>
      <c r="F2" t="s">
        <v>345</v>
      </c>
      <c r="M2" s="84" t="s">
        <v>343</v>
      </c>
      <c r="N2" s="84" t="s">
        <v>344</v>
      </c>
    </row>
    <row r="3" spans="1:30">
      <c r="A3" t="n">
        <v>-100000</v>
      </c>
      <c r="B3" t="n">
        <v>0.199999</v>
      </c>
      <c r="C3" t="s">
        <v>346</v>
      </c>
      <c r="D3" s="89" t="n">
        <v>0.1512</v>
      </c>
      <c r="F3" s="9" t="s">
        <v>347</v>
      </c>
      <c r="M3" t="s">
        <v>348</v>
      </c>
      <c r="N3" s="89" t="n">
        <v>0.0063</v>
      </c>
    </row>
    <row r="4" spans="1:30" s="88">
      <c r="A4" t="n">
        <v>0.2</v>
      </c>
      <c r="B4" t="n">
        <v>0.649999</v>
      </c>
      <c r="C4" t="s">
        <v>349</v>
      </c>
      <c r="D4" s="89" t="n">
        <v>0.1134</v>
      </c>
      <c r="F4" s="9" t="n"/>
      <c r="K4" s="89" t="n"/>
      <c r="M4" t="s">
        <v>350</v>
      </c>
      <c r="N4" s="89" t="n">
        <v>0.0063</v>
      </c>
    </row>
    <row r="5" spans="1:30">
      <c r="A5" t="n">
        <v>0.65</v>
      </c>
      <c r="B5" t="n">
        <v>0.799999</v>
      </c>
      <c r="C5" t="s">
        <v>351</v>
      </c>
      <c r="D5" s="89" t="n">
        <v>0.0864</v>
      </c>
      <c r="K5" s="89" t="n"/>
      <c r="M5" t="s">
        <v>352</v>
      </c>
      <c r="N5" s="89" t="n">
        <v>0.0078</v>
      </c>
      <c r="P5" t="n">
        <v>8.5</v>
      </c>
      <c r="Q5" t="n">
        <v>6.5</v>
      </c>
      <c r="R5" t="n">
        <v>5.5</v>
      </c>
      <c r="S5" t="n">
        <v>4.25</v>
      </c>
      <c r="T5" t="n">
        <v>3</v>
      </c>
      <c r="U5" t="n">
        <v>2.5</v>
      </c>
      <c r="V5" t="n">
        <v>2.25</v>
      </c>
      <c r="W5" t="n">
        <v>2</v>
      </c>
      <c r="X5" t="n">
        <v>1.75</v>
      </c>
      <c r="Y5" t="n">
        <v>1.5</v>
      </c>
      <c r="Z5" t="n">
        <v>1.25</v>
      </c>
      <c r="AA5" t="n">
        <v>0.8</v>
      </c>
      <c r="AB5" t="n">
        <v>0.65</v>
      </c>
      <c r="AC5" t="n">
        <v>0.2</v>
      </c>
      <c r="AD5" t="n">
        <v>-100000</v>
      </c>
    </row>
    <row r="6" spans="1:30" s="88">
      <c r="A6" t="n">
        <v>0.8</v>
      </c>
      <c r="B6" t="n">
        <v>1.249999</v>
      </c>
      <c r="C6" t="s">
        <v>353</v>
      </c>
      <c r="D6" s="89" t="n">
        <v>0.082</v>
      </c>
      <c r="K6" s="89" t="n"/>
      <c r="M6" t="s">
        <v>354</v>
      </c>
      <c r="N6" s="89" t="n">
        <v>0.0078</v>
      </c>
    </row>
    <row r="7" spans="1:30">
      <c r="A7" t="n">
        <v>1.25</v>
      </c>
      <c r="B7" t="n">
        <v>1.499999</v>
      </c>
      <c r="C7" t="s">
        <v>355</v>
      </c>
      <c r="D7" s="89" t="n">
        <v>0.0515</v>
      </c>
      <c r="K7" s="89" t="n"/>
      <c r="M7" t="s">
        <v>356</v>
      </c>
      <c r="N7" s="89" t="n">
        <v>0.0098</v>
      </c>
    </row>
    <row r="8" spans="1:30" s="88">
      <c r="A8" t="n">
        <v>1.5</v>
      </c>
      <c r="B8" t="n">
        <v>1.749999</v>
      </c>
      <c r="C8" t="s">
        <v>357</v>
      </c>
      <c r="D8" s="89" t="n">
        <v>0.0421</v>
      </c>
      <c r="K8" s="89" t="n"/>
      <c r="M8" t="s">
        <v>358</v>
      </c>
      <c r="N8" s="89" t="n">
        <v>0.0098</v>
      </c>
    </row>
    <row r="9" spans="1:30">
      <c r="A9" t="n">
        <v>1.75</v>
      </c>
      <c r="B9" t="n">
        <v>1.999999</v>
      </c>
      <c r="C9" t="s">
        <v>359</v>
      </c>
      <c r="D9" s="89" t="n">
        <v>0.0351</v>
      </c>
      <c r="K9" s="89" t="n"/>
      <c r="M9" t="s">
        <v>360</v>
      </c>
      <c r="N9" s="89" t="n">
        <v>0.0108</v>
      </c>
    </row>
    <row r="10" spans="1:30" s="88">
      <c r="A10" t="n">
        <v>2</v>
      </c>
      <c r="B10" t="n">
        <v>2.2499999</v>
      </c>
      <c r="C10" t="s">
        <v>361</v>
      </c>
      <c r="D10" s="89" t="n">
        <v>0.024</v>
      </c>
      <c r="K10" s="89" t="n"/>
      <c r="M10" t="s">
        <v>362</v>
      </c>
      <c r="N10" s="89" t="n">
        <v>0.0108</v>
      </c>
    </row>
    <row r="11" spans="1:30">
      <c r="A11" t="n">
        <v>2.25</v>
      </c>
      <c r="B11" t="n">
        <v>2.249999</v>
      </c>
      <c r="C11" t="s">
        <v>363</v>
      </c>
      <c r="D11" s="89" t="n">
        <v>0.02</v>
      </c>
      <c r="K11" s="89" t="n"/>
      <c r="M11" t="s">
        <v>364</v>
      </c>
      <c r="N11" s="89" t="n">
        <v>0.0122</v>
      </c>
    </row>
    <row r="12" spans="1:30" s="88">
      <c r="A12" t="n">
        <v>2.5</v>
      </c>
      <c r="B12" t="n">
        <v>2.999999</v>
      </c>
      <c r="C12" t="s">
        <v>365</v>
      </c>
      <c r="D12" s="89" t="n">
        <v>0.0156</v>
      </c>
      <c r="K12" s="89" t="n"/>
      <c r="M12" t="s">
        <v>366</v>
      </c>
      <c r="N12" s="89" t="n">
        <v>0.0122</v>
      </c>
    </row>
    <row r="13" spans="1:30">
      <c r="A13" t="n">
        <v>3</v>
      </c>
      <c r="B13" t="n">
        <v>4.249999</v>
      </c>
      <c r="C13" t="s">
        <v>367</v>
      </c>
      <c r="D13" s="89" t="n">
        <v>0.0122</v>
      </c>
      <c r="K13" s="89" t="n"/>
      <c r="M13" t="s">
        <v>368</v>
      </c>
      <c r="N13" s="89" t="n">
        <v>0.0156</v>
      </c>
    </row>
    <row r="14" spans="1:30" s="88">
      <c r="A14" t="n">
        <v>4.25</v>
      </c>
      <c r="B14" t="n">
        <v>5.499999</v>
      </c>
      <c r="C14" t="s">
        <v>369</v>
      </c>
      <c r="D14" s="89" t="n">
        <v>0.0108</v>
      </c>
      <c r="K14" s="89" t="n"/>
      <c r="M14" t="s">
        <v>370</v>
      </c>
      <c r="N14" s="89" t="n">
        <v>0.0156</v>
      </c>
    </row>
    <row r="15" spans="1:30">
      <c r="A15" t="n">
        <v>5.5</v>
      </c>
      <c r="B15" t="n">
        <v>6.499999</v>
      </c>
      <c r="C15" t="s">
        <v>371</v>
      </c>
      <c r="D15" s="89" t="n">
        <v>0.0098</v>
      </c>
      <c r="K15" s="89" t="n"/>
      <c r="M15" t="s">
        <v>372</v>
      </c>
      <c r="N15" s="89" t="n">
        <v>0.02</v>
      </c>
    </row>
    <row r="16" spans="1:30" s="88">
      <c r="A16" t="n">
        <v>6.5</v>
      </c>
      <c r="B16" t="n">
        <v>8.499999000000001</v>
      </c>
      <c r="C16" t="s">
        <v>373</v>
      </c>
      <c r="D16" s="89" t="n">
        <v>0.0078</v>
      </c>
      <c r="K16" s="89" t="n"/>
      <c r="M16" t="s">
        <v>374</v>
      </c>
      <c r="N16" s="89" t="n">
        <v>0.02</v>
      </c>
    </row>
    <row r="17" spans="1:30">
      <c r="A17" t="n">
        <v>8.5</v>
      </c>
      <c r="B17" t="n">
        <v>100000</v>
      </c>
      <c r="C17" t="s">
        <v>375</v>
      </c>
      <c r="D17" s="89" t="n">
        <v>0.0063</v>
      </c>
      <c r="K17" s="89" t="n"/>
      <c r="M17" t="s">
        <v>376</v>
      </c>
      <c r="N17" s="89" t="n">
        <v>0.024</v>
      </c>
    </row>
    <row r="18" spans="1:30" s="88">
      <c r="K18" s="89" t="n"/>
      <c r="M18" t="s">
        <v>377</v>
      </c>
      <c r="N18" s="89" t="n">
        <v>0.024</v>
      </c>
    </row>
    <row r="19" spans="1:30">
      <c r="M19" t="s">
        <v>378</v>
      </c>
      <c r="N19" s="89" t="n">
        <v>0.0351</v>
      </c>
    </row>
    <row r="20" spans="1:30" s="88">
      <c r="A20" t="s">
        <v>379</v>
      </c>
      <c r="B20">
        <f>VLOOKUP("Interest Coverage",'Key Ratios'!$1:$1048576,3,FALSE)</f>
        <v/>
      </c>
      <c r="M20" t="s">
        <v>380</v>
      </c>
      <c r="N20" s="89" t="n">
        <v>0.0351</v>
      </c>
    </row>
    <row r="21" spans="1:30">
      <c r="A21" t="s">
        <v>344</v>
      </c>
      <c r="B21" s="66">
        <f>LOOKUP(B20,A3:A17,D3:D17)</f>
        <v/>
      </c>
      <c r="M21" t="s">
        <v>381</v>
      </c>
      <c r="N21" s="89" t="n">
        <v>0.0421</v>
      </c>
    </row>
    <row r="22" spans="1:30" s="88">
      <c r="M22" t="s">
        <v>382</v>
      </c>
      <c r="N22" s="89" t="n">
        <v>0.0421</v>
      </c>
    </row>
    <row r="23" spans="1:30">
      <c r="M23" t="s">
        <v>383</v>
      </c>
      <c r="N23" s="89" t="n">
        <v>0.0515</v>
      </c>
    </row>
    <row r="24" spans="1:30" s="88">
      <c r="M24" t="s">
        <v>384</v>
      </c>
      <c r="N24" s="89" t="n">
        <v>0.0515</v>
      </c>
    </row>
    <row r="25" spans="1:30">
      <c r="B25">
        <f>VLOOKUP("Interest Coverage",'Key Ratios'!$1:$1048576,3,FALSE)</f>
        <v/>
      </c>
      <c r="M25" t="s">
        <v>385</v>
      </c>
      <c r="N25" s="89" t="n">
        <v>0.082</v>
      </c>
    </row>
    <row r="26" spans="1:30" s="88">
      <c r="M26" t="s">
        <v>386</v>
      </c>
      <c r="N26" s="89" t="n">
        <v>0.082</v>
      </c>
    </row>
    <row r="27" spans="1:30">
      <c r="M27" t="s">
        <v>387</v>
      </c>
      <c r="N27" s="89" t="n">
        <v>0.0864</v>
      </c>
    </row>
    <row r="28" spans="1:30" s="88">
      <c r="M28" t="s">
        <v>388</v>
      </c>
      <c r="N28" s="89" t="n">
        <v>0.0864</v>
      </c>
    </row>
    <row r="29" spans="1:30">
      <c r="M29" t="s">
        <v>389</v>
      </c>
      <c r="N29" s="89" t="n">
        <v>0.1134</v>
      </c>
    </row>
    <row r="30" spans="1:30" s="88">
      <c r="M30" t="s">
        <v>390</v>
      </c>
      <c r="N30" s="89" t="n">
        <v>0.1134</v>
      </c>
    </row>
    <row r="31" spans="1:30">
      <c r="M31" t="s">
        <v>391</v>
      </c>
      <c r="N31" s="89" t="n">
        <v>0.1512</v>
      </c>
    </row>
    <row r="32" spans="1:30">
      <c r="M32" t="s">
        <v>392</v>
      </c>
      <c r="N32" s="89" t="n">
        <v>0.1512</v>
      </c>
    </row>
  </sheetData>
  <hyperlinks>
    <hyperlink xmlns:r="http://schemas.openxmlformats.org/officeDocument/2006/relationships" ref="F3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2020-02-13T02:26:08Z</dcterms:created>
  <dcterms:modified xmlns:dcterms="http://purl.org/dc/terms/" xmlns:xsi="http://www.w3.org/2001/XMLSchema-instance" xsi:type="dcterms:W3CDTF">2020-08-09T21:49:23Z</dcterms:modified>
  <cp:lastModifiedBy>Shyam Kannan</cp:lastModifiedBy>
</cp:coreProperties>
</file>