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IM 3RD SEM\excell\"/>
    </mc:Choice>
  </mc:AlternateContent>
  <bookViews>
    <workbookView xWindow="-120" yWindow="-120" windowWidth="20730" windowHeight="1116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3" l="1"/>
  <c r="G26" i="3"/>
  <c r="G25" i="3"/>
  <c r="G24" i="3"/>
  <c r="G41" i="3" l="1"/>
  <c r="G33" i="3" l="1"/>
  <c r="B74" i="3" l="1"/>
  <c r="G43" i="3"/>
  <c r="G35" i="3"/>
  <c r="C43" i="3"/>
  <c r="G40" i="3"/>
  <c r="C35" i="3"/>
  <c r="G32" i="3"/>
  <c r="G42" i="3" l="1"/>
  <c r="G34" i="3"/>
  <c r="F84" i="3" l="1"/>
  <c r="F86" i="3" s="1"/>
  <c r="B84" i="3"/>
  <c r="B86" i="3" s="1"/>
  <c r="G83" i="3"/>
  <c r="C83" i="3"/>
  <c r="G82" i="3"/>
  <c r="C82" i="3"/>
  <c r="G81" i="3"/>
  <c r="C81" i="3"/>
  <c r="G80" i="3"/>
  <c r="C80" i="3"/>
  <c r="F72" i="3"/>
  <c r="F74" i="3" s="1"/>
  <c r="G69" i="3"/>
  <c r="G70" i="3"/>
  <c r="G71" i="3"/>
  <c r="G68" i="3"/>
  <c r="B72" i="3"/>
  <c r="C69" i="3"/>
  <c r="C70" i="3"/>
  <c r="C71" i="3"/>
  <c r="C68" i="3"/>
  <c r="G84" i="3" l="1"/>
  <c r="F87" i="3" s="1"/>
  <c r="F88" i="3" s="1"/>
  <c r="G72" i="3"/>
  <c r="C72" i="3"/>
  <c r="B75" i="3" s="1"/>
  <c r="B76" i="3" s="1"/>
  <c r="F75" i="3"/>
  <c r="F76" i="3" s="1"/>
  <c r="C84" i="3"/>
  <c r="C110" i="3"/>
  <c r="C27" i="3"/>
  <c r="C111" i="3" l="1"/>
  <c r="C112" i="3" s="1"/>
  <c r="C113" i="3" s="1"/>
  <c r="C114" i="3"/>
  <c r="B87" i="3"/>
  <c r="B88" i="3" s="1"/>
  <c r="F46" i="2" l="1"/>
  <c r="F45" i="2"/>
  <c r="F44" i="2"/>
  <c r="F43" i="2"/>
  <c r="F42" i="2"/>
  <c r="F41" i="2"/>
  <c r="F40" i="2"/>
  <c r="F39" i="2"/>
  <c r="F37" i="2"/>
  <c r="F36" i="2"/>
  <c r="F35" i="2"/>
  <c r="F34" i="2"/>
  <c r="F33" i="2"/>
  <c r="F38" i="2" l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<sst xmlns="http://schemas.openxmlformats.org/spreadsheetml/2006/main" count="163" uniqueCount="106">
  <si>
    <t>S.N.</t>
  </si>
  <si>
    <t>Mean=</t>
  </si>
  <si>
    <t>Median=</t>
  </si>
  <si>
    <t>Mode=</t>
  </si>
  <si>
    <t>Range=</t>
  </si>
  <si>
    <t>Q1=</t>
  </si>
  <si>
    <t>Q2=</t>
  </si>
  <si>
    <t>Q3=</t>
  </si>
  <si>
    <t>P10=</t>
  </si>
  <si>
    <t>P25=</t>
  </si>
  <si>
    <t>P50=</t>
  </si>
  <si>
    <t>P75=</t>
  </si>
  <si>
    <t>P90=</t>
  </si>
  <si>
    <t>Submitted by:</t>
  </si>
  <si>
    <t>Section:</t>
  </si>
  <si>
    <t>A</t>
  </si>
  <si>
    <t>Roll No.:</t>
  </si>
  <si>
    <t>Mean Marks =</t>
  </si>
  <si>
    <t>Median Marks =</t>
  </si>
  <si>
    <t xml:space="preserve">Mode Marks = </t>
  </si>
  <si>
    <t xml:space="preserve">Q1 Marks = </t>
  </si>
  <si>
    <t>Q2 Marks =</t>
  </si>
  <si>
    <t>Q3 Marks =</t>
  </si>
  <si>
    <t>Maximum Marks =</t>
  </si>
  <si>
    <t>Minimum Marks =</t>
  </si>
  <si>
    <t>Range =</t>
  </si>
  <si>
    <t>P10 Marks =</t>
  </si>
  <si>
    <t>P35 Marks =</t>
  </si>
  <si>
    <t>P60 Marks =</t>
  </si>
  <si>
    <t>P70 Marks =</t>
  </si>
  <si>
    <t>P90 Marks =</t>
  </si>
  <si>
    <t>The marks of 180 students in a test are given below.The mean,median,mode,range,</t>
  </si>
  <si>
    <t>Quartile(Q1,Q2,Q3),Percentiles(P15,P35,P60,P80,P95) are calculated.</t>
  </si>
  <si>
    <t>Semester:</t>
  </si>
  <si>
    <t>3rd</t>
  </si>
  <si>
    <t>Subject:</t>
  </si>
  <si>
    <t>Business Statistics</t>
  </si>
  <si>
    <t>Samir Rajkarnikar</t>
  </si>
  <si>
    <t xml:space="preserve">1.Following table reveals the annual trend of sales turnover (millions Rs.) and net profit of </t>
  </si>
  <si>
    <t xml:space="preserve">four different companies seeking investment for their factory expansion project. As an </t>
  </si>
  <si>
    <t>investment advisor, on which company would you suggest your client for investment,</t>
  </si>
  <si>
    <t>support your advise with statistical information you can extraxt from the table.</t>
  </si>
  <si>
    <t>Years</t>
  </si>
  <si>
    <t>Sales in millions Rs.</t>
  </si>
  <si>
    <t>Net Profit in millions Rs. (Company A)</t>
  </si>
  <si>
    <t>Net Profit in millions Rs. (Company B)</t>
  </si>
  <si>
    <t>Net Profit in millions Rs. (Company C)</t>
  </si>
  <si>
    <t>400-500</t>
  </si>
  <si>
    <t>500-600</t>
  </si>
  <si>
    <t>600-700</t>
  </si>
  <si>
    <t>700-800</t>
  </si>
  <si>
    <t>For Company B,</t>
  </si>
  <si>
    <t>For Company A,</t>
  </si>
  <si>
    <t xml:space="preserve">2.Following table reveals the annual trend of sales turnover (millions Rs.) and net profit of </t>
  </si>
  <si>
    <t>four different companies seeking investment for their factory expansion project. As an</t>
  </si>
  <si>
    <t>investment  advisor, on which company would you suggest your client for investment,</t>
  </si>
  <si>
    <t>support  your advise with statistical information you can extract from the table.</t>
  </si>
  <si>
    <t>Net Profit in millions Rs. (Company D)</t>
  </si>
  <si>
    <t>For Company C,</t>
  </si>
  <si>
    <t>3.A manager if XYZ Company wants to study about ywo variables and the data is as follows:</t>
  </si>
  <si>
    <t>X:</t>
  </si>
  <si>
    <t>Y:</t>
  </si>
  <si>
    <t xml:space="preserve">the results? If the manager wants to test whether "r" is significant or not, what will you suggest </t>
  </si>
  <si>
    <t>him/her by using statistiical analysis?</t>
  </si>
  <si>
    <t>r=</t>
  </si>
  <si>
    <t>n=</t>
  </si>
  <si>
    <t>s.d.(A)=</t>
  </si>
  <si>
    <t>c.v.(A)=</t>
  </si>
  <si>
    <t>What should s/he do? If s/he wants to measure the realtionshipp.How can you interpret</t>
  </si>
  <si>
    <t>s.e.=</t>
  </si>
  <si>
    <t>p.e.=</t>
  </si>
  <si>
    <t>6p.e.=</t>
  </si>
  <si>
    <t>Sales in millions Rs. (Class)</t>
  </si>
  <si>
    <t>Solution:</t>
  </si>
  <si>
    <t>Mean(A)=</t>
  </si>
  <si>
    <t>Mid-value (x)</t>
  </si>
  <si>
    <t>s.d.(B)=</t>
  </si>
  <si>
    <t>c.v.(B)=</t>
  </si>
  <si>
    <t>s.d.(C)=</t>
  </si>
  <si>
    <t>c.v.(C)=</t>
  </si>
  <si>
    <t>x2</t>
  </si>
  <si>
    <t>n=4</t>
  </si>
  <si>
    <t>Mean(B)=</t>
  </si>
  <si>
    <t>For Company D,</t>
  </si>
  <si>
    <t>Mean(C)=</t>
  </si>
  <si>
    <t>c.v.(D)=</t>
  </si>
  <si>
    <t>on the above statistical information as Company C has more uniform profi i.e. it has less c.v.</t>
  </si>
  <si>
    <t>From the above statistical infromation,"r" is signigicant as |r|&gt;6p.e.</t>
  </si>
  <si>
    <t>|r|=</t>
  </si>
  <si>
    <t>Here, SinceMean(C)&gt;Mean(A) and Mean(C)&gt;Mean(B), I would suggest my client to invest in</t>
  </si>
  <si>
    <t>r(A)=</t>
  </si>
  <si>
    <t>r(B)=</t>
  </si>
  <si>
    <t>r(C)=</t>
  </si>
  <si>
    <t>Here, Since c.v.(C)&lt;c.v.(A) and c.v.(C)&lt;c.v.(B), I would suggest my client to invest in</t>
  </si>
  <si>
    <t>Company C based on the above statistical information as Company C has more uniform profit.</t>
  </si>
  <si>
    <t>Company C based on the above statistical information as Company C has more mean profit.</t>
  </si>
  <si>
    <t>As an investment advisor, I would suggest my client to invest in Company C based</t>
  </si>
  <si>
    <t>on the above statistical information as Company C has more mean profit.</t>
  </si>
  <si>
    <t>As an investment advisor, I would suggest my client to invest in Company  based</t>
  </si>
  <si>
    <t>Submitted By:</t>
  </si>
  <si>
    <t>BIM 3rd</t>
  </si>
  <si>
    <t>Submitted To:</t>
  </si>
  <si>
    <t>Gajendra Malla</t>
  </si>
  <si>
    <t>Here, Since r(C)&lt;r.(A) and r(C)&lt;r(B), I would suggest my client to invest in</t>
  </si>
  <si>
    <t>Company C based on the above statistical information.</t>
  </si>
  <si>
    <t>rupesh mahat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</si>
</sst>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distributed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distributed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95250</xdr:rowOff>
    </xdr:from>
    <xdr:to>
      <xdr:col>5</xdr:col>
      <xdr:colOff>190500</xdr:colOff>
      <xdr:row>3</xdr:row>
      <xdr:rowOff>0</xdr:rowOff>
    </xdr:to>
    <xdr:pic>
      <xdr:nvPicPr>
        <xdr:cNvPr id="2" name="Picture 1" descr="kcmit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95250"/>
          <a:ext cx="10287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732693</xdr:colOff>
      <xdr:row>0</xdr:row>
      <xdr:rowOff>80596</xdr:rowOff>
    </xdr:from>
    <xdr:to>
      <xdr:col>3</xdr:col>
      <xdr:colOff>193431</xdr:colOff>
      <xdr:row>2</xdr:row>
      <xdr:rowOff>175846</xdr:rowOff>
    </xdr:to>
    <xdr:pic>
      <xdr:nvPicPr>
        <xdr:cNvPr id="2" name="Picture 1" descr="kcmit 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193" y="80596"/>
          <a:ext cx="10287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6" sqref="E16"/>
    </sheetView>
  </sheetViews>
  <sheetFormatPr defaultRowHeight="15" x14ac:dyDescent="0.25"/>
  <sheetData>
    <row r="1" spans="1:7" x14ac:dyDescent="0.25">
      <c r="A1" t="s">
        <v>0</v>
      </c>
    </row>
    <row r="4" spans="1:7" x14ac:dyDescent="0.25">
      <c r="B4">
        <v>40</v>
      </c>
      <c r="C4">
        <v>60</v>
      </c>
      <c r="D4">
        <v>80</v>
      </c>
      <c r="E4">
        <v>60</v>
      </c>
      <c r="F4">
        <v>36</v>
      </c>
      <c r="G4">
        <v>46</v>
      </c>
    </row>
    <row r="5" spans="1:7" x14ac:dyDescent="0.25">
      <c r="B5">
        <v>46</v>
      </c>
      <c r="C5">
        <v>70</v>
      </c>
      <c r="D5">
        <v>85</v>
      </c>
      <c r="E5">
        <v>45</v>
      </c>
      <c r="F5">
        <v>63</v>
      </c>
      <c r="G5">
        <v>54</v>
      </c>
    </row>
    <row r="6" spans="1:7" x14ac:dyDescent="0.25">
      <c r="B6">
        <v>54</v>
      </c>
      <c r="C6">
        <v>60</v>
      </c>
      <c r="D6">
        <v>60</v>
      </c>
      <c r="E6">
        <v>54</v>
      </c>
      <c r="F6">
        <v>93</v>
      </c>
      <c r="G6">
        <v>60</v>
      </c>
    </row>
    <row r="7" spans="1:7" x14ac:dyDescent="0.25">
      <c r="B7">
        <v>45</v>
      </c>
      <c r="C7">
        <v>75</v>
      </c>
      <c r="D7">
        <v>75</v>
      </c>
      <c r="E7">
        <v>60</v>
      </c>
      <c r="F7">
        <v>39</v>
      </c>
      <c r="G7">
        <v>6</v>
      </c>
    </row>
    <row r="8" spans="1:7" x14ac:dyDescent="0.25">
      <c r="B8" t="s">
        <v>1</v>
      </c>
      <c r="C8">
        <f>AVERAGE(B4:G7)</f>
        <v>56.916666666666664</v>
      </c>
    </row>
    <row r="9" spans="1:7" x14ac:dyDescent="0.25">
      <c r="B9" t="s">
        <v>2</v>
      </c>
      <c r="C9">
        <f>MEDIAN(B4:G7)</f>
        <v>60</v>
      </c>
    </row>
    <row r="10" spans="1:7" x14ac:dyDescent="0.25">
      <c r="B10" t="s">
        <v>3</v>
      </c>
      <c r="C10">
        <f>MODE(B4:G7)</f>
        <v>60</v>
      </c>
    </row>
    <row r="11" spans="1:7" x14ac:dyDescent="0.25">
      <c r="B11" t="s">
        <v>4</v>
      </c>
      <c r="C11">
        <f>MAX(B4:G7)-MIN(B4:G7)</f>
        <v>87</v>
      </c>
    </row>
    <row r="12" spans="1:7" x14ac:dyDescent="0.25">
      <c r="B12" t="s">
        <v>5</v>
      </c>
      <c r="C12">
        <f>QUARTILE(B4:G7,1)</f>
        <v>45.75</v>
      </c>
    </row>
    <row r="13" spans="1:7" x14ac:dyDescent="0.25">
      <c r="B13" t="s">
        <v>6</v>
      </c>
      <c r="C13">
        <f>QUARTILE(B4:G7,2)</f>
        <v>60</v>
      </c>
    </row>
    <row r="14" spans="1:7" x14ac:dyDescent="0.25">
      <c r="B14" t="s">
        <v>7</v>
      </c>
      <c r="C14">
        <f>QUARTILE(B4:G7,3)</f>
        <v>64.75</v>
      </c>
    </row>
    <row r="15" spans="1:7" x14ac:dyDescent="0.25">
      <c r="B15" t="s">
        <v>8</v>
      </c>
      <c r="C15">
        <f>PERCENTILE(B4:G7,0.1)</f>
        <v>39.299999999999997</v>
      </c>
    </row>
    <row r="16" spans="1:7" x14ac:dyDescent="0.25">
      <c r="B16" t="s">
        <v>9</v>
      </c>
      <c r="C16">
        <f>PERCENTILE(B4:G7,0.25)</f>
        <v>45.75</v>
      </c>
    </row>
    <row r="17" spans="2:3" x14ac:dyDescent="0.25">
      <c r="B17" t="s">
        <v>10</v>
      </c>
      <c r="C17">
        <f>PERCENTILE(B4:G7,0.5)</f>
        <v>60</v>
      </c>
    </row>
    <row r="18" spans="2:3" x14ac:dyDescent="0.25">
      <c r="B18" t="s">
        <v>11</v>
      </c>
      <c r="C18">
        <f>PERCENTILE(B4:G7,0.75)</f>
        <v>64.75</v>
      </c>
    </row>
    <row r="19" spans="2:3" x14ac:dyDescent="0.25">
      <c r="B19" t="s">
        <v>12</v>
      </c>
      <c r="C19">
        <f>PERCENTILE(B4:G7,0.9)</f>
        <v>78.5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E9" sqref="E9"/>
    </sheetView>
  </sheetViews>
  <sheetFormatPr defaultRowHeight="15" x14ac:dyDescent="0.25"/>
  <sheetData>
    <row r="1" spans="1:9" x14ac:dyDescent="0.25">
      <c r="E1" s="1"/>
    </row>
    <row r="5" spans="1:9" x14ac:dyDescent="0.25">
      <c r="C5" t="s">
        <v>13</v>
      </c>
      <c r="E5" t="s">
        <v>37</v>
      </c>
    </row>
    <row r="6" spans="1:9" x14ac:dyDescent="0.25">
      <c r="C6" t="s">
        <v>14</v>
      </c>
      <c r="D6" t="s">
        <v>15</v>
      </c>
      <c r="F6" t="s">
        <v>16</v>
      </c>
      <c r="G6">
        <v>22</v>
      </c>
    </row>
    <row r="7" spans="1:9" x14ac:dyDescent="0.25">
      <c r="B7" t="s">
        <v>33</v>
      </c>
      <c r="D7" t="s">
        <v>34</v>
      </c>
      <c r="E7" t="s">
        <v>35</v>
      </c>
      <c r="F7" t="s">
        <v>36</v>
      </c>
    </row>
    <row r="8" spans="1:9" x14ac:dyDescent="0.25">
      <c r="A8" t="s">
        <v>31</v>
      </c>
    </row>
    <row r="9" spans="1:9" x14ac:dyDescent="0.25">
      <c r="A9" t="s">
        <v>32</v>
      </c>
    </row>
    <row r="10" spans="1:9" x14ac:dyDescent="0.25">
      <c r="A10">
        <v>32</v>
      </c>
      <c r="B10">
        <v>56</v>
      </c>
      <c r="C10">
        <v>3</v>
      </c>
      <c r="D10">
        <v>49</v>
      </c>
      <c r="E10">
        <v>60</v>
      </c>
      <c r="F10">
        <v>36</v>
      </c>
      <c r="G10">
        <v>46</v>
      </c>
      <c r="H10">
        <v>35</v>
      </c>
      <c r="I10">
        <v>31</v>
      </c>
    </row>
    <row r="11" spans="1:9" x14ac:dyDescent="0.25">
      <c r="A11">
        <v>46</v>
      </c>
      <c r="B11">
        <v>46</v>
      </c>
      <c r="C11">
        <v>70</v>
      </c>
      <c r="D11">
        <v>85</v>
      </c>
      <c r="E11">
        <v>45</v>
      </c>
      <c r="F11">
        <v>63</v>
      </c>
      <c r="G11">
        <v>55</v>
      </c>
      <c r="H11">
        <v>84</v>
      </c>
      <c r="I11">
        <v>79</v>
      </c>
    </row>
    <row r="12" spans="1:9" x14ac:dyDescent="0.25">
      <c r="A12">
        <v>62</v>
      </c>
      <c r="B12">
        <v>54</v>
      </c>
      <c r="C12">
        <v>60</v>
      </c>
      <c r="D12">
        <v>30</v>
      </c>
      <c r="E12">
        <v>54</v>
      </c>
      <c r="F12">
        <v>3</v>
      </c>
      <c r="G12">
        <v>60</v>
      </c>
      <c r="H12">
        <v>59</v>
      </c>
      <c r="I12">
        <v>68</v>
      </c>
    </row>
    <row r="13" spans="1:9" x14ac:dyDescent="0.25">
      <c r="A13">
        <v>65</v>
      </c>
      <c r="B13">
        <v>45</v>
      </c>
      <c r="C13">
        <v>75</v>
      </c>
      <c r="D13">
        <v>75</v>
      </c>
      <c r="E13">
        <v>60</v>
      </c>
      <c r="F13">
        <v>2</v>
      </c>
      <c r="G13">
        <v>66</v>
      </c>
      <c r="H13">
        <v>59</v>
      </c>
      <c r="I13">
        <v>98</v>
      </c>
    </row>
    <row r="14" spans="1:9" x14ac:dyDescent="0.25">
      <c r="A14">
        <v>35</v>
      </c>
      <c r="B14">
        <v>45</v>
      </c>
      <c r="C14">
        <v>5</v>
      </c>
      <c r="D14">
        <v>92</v>
      </c>
      <c r="E14">
        <v>16</v>
      </c>
      <c r="F14">
        <v>35</v>
      </c>
      <c r="G14">
        <v>49</v>
      </c>
      <c r="H14">
        <v>19</v>
      </c>
      <c r="I14">
        <v>81</v>
      </c>
    </row>
    <row r="15" spans="1:9" x14ac:dyDescent="0.25">
      <c r="A15">
        <v>62</v>
      </c>
      <c r="B15">
        <v>43</v>
      </c>
      <c r="C15">
        <v>64</v>
      </c>
      <c r="D15">
        <v>95</v>
      </c>
      <c r="E15">
        <v>68</v>
      </c>
      <c r="F15">
        <v>57</v>
      </c>
      <c r="G15">
        <v>76</v>
      </c>
      <c r="H15">
        <v>87</v>
      </c>
      <c r="I15">
        <v>94</v>
      </c>
    </row>
    <row r="16" spans="1:9" x14ac:dyDescent="0.25">
      <c r="A16">
        <v>15</v>
      </c>
      <c r="B16">
        <v>46</v>
      </c>
      <c r="C16">
        <v>26</v>
      </c>
      <c r="D16">
        <v>65</v>
      </c>
      <c r="E16">
        <v>92</v>
      </c>
      <c r="F16">
        <v>3</v>
      </c>
      <c r="G16">
        <v>84</v>
      </c>
      <c r="H16">
        <v>76</v>
      </c>
      <c r="I16">
        <v>89</v>
      </c>
    </row>
    <row r="17" spans="1:9" x14ac:dyDescent="0.25">
      <c r="A17">
        <v>2</v>
      </c>
      <c r="B17">
        <v>8</v>
      </c>
      <c r="C17">
        <v>23</v>
      </c>
      <c r="D17">
        <v>98</v>
      </c>
      <c r="E17">
        <v>26</v>
      </c>
      <c r="F17">
        <v>24</v>
      </c>
      <c r="G17">
        <v>81</v>
      </c>
      <c r="H17">
        <v>86</v>
      </c>
      <c r="I17">
        <v>8</v>
      </c>
    </row>
    <row r="18" spans="1:9" x14ac:dyDescent="0.25">
      <c r="A18">
        <v>26</v>
      </c>
      <c r="B18">
        <v>19</v>
      </c>
      <c r="C18">
        <v>76</v>
      </c>
      <c r="D18">
        <v>73</v>
      </c>
      <c r="E18">
        <v>2</v>
      </c>
      <c r="F18">
        <v>89</v>
      </c>
      <c r="G18">
        <v>29</v>
      </c>
      <c r="H18">
        <v>2</v>
      </c>
      <c r="I18">
        <v>76</v>
      </c>
    </row>
    <row r="19" spans="1:9" x14ac:dyDescent="0.25">
      <c r="A19">
        <v>13</v>
      </c>
      <c r="B19">
        <v>79</v>
      </c>
      <c r="C19">
        <v>19</v>
      </c>
      <c r="D19">
        <v>30</v>
      </c>
      <c r="E19">
        <v>26</v>
      </c>
      <c r="F19">
        <v>75</v>
      </c>
      <c r="G19">
        <v>59</v>
      </c>
      <c r="H19">
        <v>60</v>
      </c>
      <c r="I19">
        <v>59</v>
      </c>
    </row>
    <row r="20" spans="1:9" x14ac:dyDescent="0.25">
      <c r="A20">
        <v>40</v>
      </c>
      <c r="B20">
        <v>91</v>
      </c>
      <c r="C20">
        <v>5</v>
      </c>
      <c r="D20">
        <v>62</v>
      </c>
      <c r="E20">
        <v>13</v>
      </c>
      <c r="F20">
        <v>40</v>
      </c>
      <c r="G20">
        <v>4</v>
      </c>
      <c r="H20">
        <v>49</v>
      </c>
      <c r="I20">
        <v>32</v>
      </c>
    </row>
    <row r="21" spans="1:9" x14ac:dyDescent="0.25">
      <c r="A21">
        <v>80</v>
      </c>
      <c r="B21">
        <v>6</v>
      </c>
      <c r="C21">
        <v>48</v>
      </c>
      <c r="D21">
        <v>43</v>
      </c>
      <c r="E21">
        <v>62</v>
      </c>
      <c r="F21">
        <v>89</v>
      </c>
      <c r="G21">
        <v>91</v>
      </c>
      <c r="H21">
        <v>20</v>
      </c>
      <c r="I21">
        <v>16</v>
      </c>
    </row>
    <row r="22" spans="1:9" x14ac:dyDescent="0.25">
      <c r="A22">
        <v>79</v>
      </c>
      <c r="B22">
        <v>49</v>
      </c>
      <c r="C22">
        <v>62</v>
      </c>
      <c r="D22">
        <v>49</v>
      </c>
      <c r="E22">
        <v>90</v>
      </c>
      <c r="F22">
        <v>65</v>
      </c>
      <c r="G22">
        <v>30</v>
      </c>
      <c r="H22">
        <v>32</v>
      </c>
      <c r="I22">
        <v>90</v>
      </c>
    </row>
    <row r="23" spans="1:9" x14ac:dyDescent="0.25">
      <c r="A23">
        <v>19</v>
      </c>
      <c r="B23">
        <v>49</v>
      </c>
      <c r="C23">
        <v>63</v>
      </c>
      <c r="D23">
        <v>46</v>
      </c>
      <c r="E23">
        <v>86</v>
      </c>
      <c r="F23">
        <v>80</v>
      </c>
      <c r="G23">
        <v>13</v>
      </c>
      <c r="H23">
        <v>19</v>
      </c>
      <c r="I23">
        <v>95</v>
      </c>
    </row>
    <row r="24" spans="1:9" x14ac:dyDescent="0.25">
      <c r="A24">
        <v>65</v>
      </c>
      <c r="B24">
        <v>94</v>
      </c>
      <c r="C24">
        <v>25</v>
      </c>
      <c r="D24">
        <v>45</v>
      </c>
      <c r="E24">
        <v>69</v>
      </c>
      <c r="F24">
        <v>7</v>
      </c>
      <c r="G24">
        <v>8</v>
      </c>
      <c r="H24">
        <v>25</v>
      </c>
      <c r="I24">
        <v>36</v>
      </c>
    </row>
    <row r="25" spans="1:9" x14ac:dyDescent="0.25">
      <c r="A25">
        <v>62</v>
      </c>
      <c r="B25">
        <v>16</v>
      </c>
      <c r="C25">
        <v>12</v>
      </c>
      <c r="D25">
        <v>87</v>
      </c>
      <c r="E25">
        <v>16</v>
      </c>
      <c r="F25">
        <v>29</v>
      </c>
      <c r="G25">
        <v>57</v>
      </c>
      <c r="H25">
        <v>3</v>
      </c>
      <c r="I25">
        <v>46</v>
      </c>
    </row>
    <row r="26" spans="1:9" x14ac:dyDescent="0.25">
      <c r="A26">
        <v>1</v>
      </c>
      <c r="B26">
        <v>76</v>
      </c>
      <c r="C26">
        <v>82</v>
      </c>
      <c r="D26">
        <v>19</v>
      </c>
      <c r="E26">
        <v>34</v>
      </c>
      <c r="F26">
        <v>92</v>
      </c>
      <c r="G26">
        <v>9</v>
      </c>
      <c r="H26">
        <v>94</v>
      </c>
      <c r="I26">
        <v>24</v>
      </c>
    </row>
    <row r="27" spans="1:9" x14ac:dyDescent="0.25">
      <c r="A27">
        <v>35</v>
      </c>
      <c r="B27">
        <v>56</v>
      </c>
      <c r="C27">
        <v>49</v>
      </c>
      <c r="D27">
        <v>33</v>
      </c>
      <c r="E27">
        <v>39</v>
      </c>
      <c r="F27">
        <v>9</v>
      </c>
      <c r="G27">
        <v>76</v>
      </c>
      <c r="H27">
        <v>62</v>
      </c>
      <c r="I27">
        <v>90</v>
      </c>
    </row>
    <row r="28" spans="1:9" x14ac:dyDescent="0.25">
      <c r="A28">
        <v>49</v>
      </c>
      <c r="B28">
        <v>65</v>
      </c>
      <c r="C28">
        <v>61</v>
      </c>
      <c r="D28">
        <v>23</v>
      </c>
      <c r="E28">
        <v>34</v>
      </c>
      <c r="F28">
        <v>26</v>
      </c>
      <c r="G28">
        <v>30</v>
      </c>
      <c r="H28">
        <v>19</v>
      </c>
      <c r="I28">
        <v>78</v>
      </c>
    </row>
    <row r="29" spans="1:9" x14ac:dyDescent="0.25">
      <c r="A29">
        <v>79</v>
      </c>
      <c r="B29">
        <v>86</v>
      </c>
      <c r="C29">
        <v>74</v>
      </c>
      <c r="D29">
        <v>91</v>
      </c>
      <c r="E29">
        <v>200</v>
      </c>
      <c r="F29">
        <v>30</v>
      </c>
      <c r="G29">
        <v>92</v>
      </c>
      <c r="H29">
        <v>50</v>
      </c>
      <c r="I29">
        <v>23</v>
      </c>
    </row>
    <row r="30" spans="1:9" x14ac:dyDescent="0.25">
      <c r="A30">
        <v>46</v>
      </c>
      <c r="B30">
        <v>56</v>
      </c>
      <c r="C30">
        <v>29</v>
      </c>
      <c r="D30">
        <v>26</v>
      </c>
      <c r="E30">
        <v>23</v>
      </c>
      <c r="F30">
        <v>60</v>
      </c>
      <c r="G30">
        <v>35</v>
      </c>
      <c r="H30">
        <v>26</v>
      </c>
      <c r="I30">
        <v>40</v>
      </c>
    </row>
    <row r="31" spans="1:9" x14ac:dyDescent="0.25">
      <c r="A31">
        <v>32</v>
      </c>
      <c r="B31">
        <v>26</v>
      </c>
      <c r="C31">
        <v>56</v>
      </c>
      <c r="D31">
        <v>54</v>
      </c>
      <c r="E31">
        <v>90</v>
      </c>
      <c r="F31">
        <v>61</v>
      </c>
      <c r="G31">
        <v>89</v>
      </c>
      <c r="H31">
        <v>60</v>
      </c>
      <c r="I31">
        <v>91</v>
      </c>
    </row>
    <row r="32" spans="1:9" x14ac:dyDescent="0.25">
      <c r="A32">
        <v>99</v>
      </c>
      <c r="B32">
        <v>98</v>
      </c>
    </row>
    <row r="33" spans="4:6" x14ac:dyDescent="0.25">
      <c r="D33" t="s">
        <v>17</v>
      </c>
      <c r="F33">
        <f>AVERAGE(A10:I32)</f>
        <v>50.994999999999997</v>
      </c>
    </row>
    <row r="34" spans="4:6" x14ac:dyDescent="0.25">
      <c r="D34" t="s">
        <v>18</v>
      </c>
      <c r="F34">
        <f>MEDIAN(A10:I32)</f>
        <v>49</v>
      </c>
    </row>
    <row r="35" spans="4:6" x14ac:dyDescent="0.25">
      <c r="D35" t="s">
        <v>19</v>
      </c>
      <c r="F35">
        <f>MODE(A10:I32)</f>
        <v>49</v>
      </c>
    </row>
    <row r="36" spans="4:6" x14ac:dyDescent="0.25">
      <c r="D36" t="s">
        <v>23</v>
      </c>
      <c r="F36">
        <f>MAX(A10:I32)</f>
        <v>200</v>
      </c>
    </row>
    <row r="37" spans="4:6" x14ac:dyDescent="0.25">
      <c r="D37" t="s">
        <v>24</v>
      </c>
      <c r="F37">
        <f>MIN(A10:I32)</f>
        <v>1</v>
      </c>
    </row>
    <row r="38" spans="4:6" x14ac:dyDescent="0.25">
      <c r="D38" t="s">
        <v>25</v>
      </c>
      <c r="F38">
        <f>F36-F37</f>
        <v>199</v>
      </c>
    </row>
    <row r="39" spans="4:6" x14ac:dyDescent="0.25">
      <c r="D39" t="s">
        <v>20</v>
      </c>
      <c r="F39">
        <f>QUARTILE(A10:I32,1)</f>
        <v>26</v>
      </c>
    </row>
    <row r="40" spans="4:6" x14ac:dyDescent="0.25">
      <c r="D40" t="s">
        <v>21</v>
      </c>
      <c r="F40">
        <f>QUARTILE(A10:I32,2)</f>
        <v>49</v>
      </c>
    </row>
    <row r="41" spans="4:6" x14ac:dyDescent="0.25">
      <c r="D41" t="s">
        <v>22</v>
      </c>
      <c r="F41">
        <f>QUARTILE(A10:I32,3)</f>
        <v>75.25</v>
      </c>
    </row>
    <row r="42" spans="4:6" x14ac:dyDescent="0.25">
      <c r="D42" t="s">
        <v>26</v>
      </c>
      <c r="F42">
        <f>PERCENTILE(A10:I32,0.1)</f>
        <v>12.900000000000002</v>
      </c>
    </row>
    <row r="43" spans="4:6" x14ac:dyDescent="0.25">
      <c r="D43" t="s">
        <v>27</v>
      </c>
      <c r="F43">
        <f>PERCENTILE(A10:I32,0.35)</f>
        <v>35</v>
      </c>
    </row>
    <row r="44" spans="4:6" x14ac:dyDescent="0.25">
      <c r="D44" t="s">
        <v>28</v>
      </c>
      <c r="F44">
        <f>PERCENTILE(A10:I32,0.6)</f>
        <v>60</v>
      </c>
    </row>
    <row r="45" spans="4:6" x14ac:dyDescent="0.25">
      <c r="D45" t="s">
        <v>29</v>
      </c>
      <c r="F45">
        <f>PERCENTILE(A10:I32,0.7)</f>
        <v>65.299999999999983</v>
      </c>
    </row>
    <row r="46" spans="4:6" x14ac:dyDescent="0.25">
      <c r="D46" t="s">
        <v>30</v>
      </c>
      <c r="F46">
        <f>PERCENTILE(A10:I32,0.9)</f>
        <v>90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41"/>
  <sheetViews>
    <sheetView tabSelected="1" topLeftCell="A16" zoomScale="130" zoomScaleNormal="130" workbookViewId="0">
      <selection activeCell="H22" sqref="H22"/>
    </sheetView>
  </sheetViews>
  <sheetFormatPr defaultRowHeight="15" x14ac:dyDescent="0.25"/>
  <cols>
    <col min="1" max="1" width="8.5703125" customWidth="1"/>
    <col min="2" max="5" width="11.7109375" customWidth="1"/>
    <col min="6" max="6" width="12" customWidth="1"/>
    <col min="7" max="7" width="9.140625" customWidth="1"/>
  </cols>
  <sheetData>
    <row r="4" spans="1:10" x14ac:dyDescent="0.25">
      <c r="B4" t="s">
        <v>99</v>
      </c>
      <c r="D4" t="s">
        <v>105</v>
      </c>
    </row>
    <row r="5" spans="1:10" x14ac:dyDescent="0.25">
      <c r="A5" t="s">
        <v>14</v>
      </c>
      <c r="B5" t="s">
        <v>15</v>
      </c>
      <c r="D5" t="s">
        <v>33</v>
      </c>
      <c r="E5" t="s">
        <v>100</v>
      </c>
    </row>
    <row r="6" spans="1:10" x14ac:dyDescent="0.25">
      <c r="B6" t="s">
        <v>101</v>
      </c>
      <c r="D6" t="s">
        <v>102</v>
      </c>
    </row>
    <row r="8" spans="1:10" ht="15" customHeight="1" x14ac:dyDescent="0.25"/>
    <row r="9" spans="1:10" x14ac:dyDescent="0.25">
      <c r="A9" t="s">
        <v>38</v>
      </c>
    </row>
    <row r="10" spans="1:10" x14ac:dyDescent="0.25">
      <c r="A10" t="s">
        <v>39</v>
      </c>
    </row>
    <row r="11" spans="1:10" x14ac:dyDescent="0.25">
      <c r="A11" t="s">
        <v>40</v>
      </c>
    </row>
    <row r="12" spans="1:10" x14ac:dyDescent="0.25">
      <c r="A12" t="s">
        <v>41</v>
      </c>
    </row>
    <row r="14" spans="1:10" s="3" customFormat="1" ht="15" customHeight="1" x14ac:dyDescent="0.25">
      <c r="B14" s="4" t="s">
        <v>42</v>
      </c>
      <c r="C14" s="5" t="s">
        <v>43</v>
      </c>
      <c r="D14" s="5" t="s">
        <v>44</v>
      </c>
      <c r="E14" s="5" t="s">
        <v>45</v>
      </c>
      <c r="F14" s="5" t="s">
        <v>46</v>
      </c>
      <c r="H14"/>
      <c r="I14"/>
      <c r="J14"/>
    </row>
    <row r="15" spans="1:10" x14ac:dyDescent="0.25">
      <c r="B15" s="4">
        <v>2011</v>
      </c>
      <c r="C15" s="4" t="s">
        <v>47</v>
      </c>
      <c r="D15" s="4">
        <v>50</v>
      </c>
      <c r="E15" s="4">
        <v>60</v>
      </c>
      <c r="F15" s="4">
        <v>100</v>
      </c>
    </row>
    <row r="16" spans="1:10" ht="15" customHeight="1" x14ac:dyDescent="0.25">
      <c r="B16" s="4">
        <v>2012</v>
      </c>
      <c r="C16" s="4" t="s">
        <v>48</v>
      </c>
      <c r="D16" s="4">
        <v>90</v>
      </c>
      <c r="E16" s="4">
        <v>120</v>
      </c>
      <c r="F16" s="4">
        <v>110</v>
      </c>
    </row>
    <row r="17" spans="1:10" x14ac:dyDescent="0.25">
      <c r="B17" s="4">
        <v>2013</v>
      </c>
      <c r="C17" s="4" t="s">
        <v>49</v>
      </c>
      <c r="D17" s="4">
        <v>100</v>
      </c>
      <c r="E17" s="4">
        <v>100</v>
      </c>
      <c r="F17" s="4">
        <v>120</v>
      </c>
    </row>
    <row r="18" spans="1:10" x14ac:dyDescent="0.25">
      <c r="B18" s="4">
        <v>2014</v>
      </c>
      <c r="C18" s="4" t="s">
        <v>50</v>
      </c>
      <c r="D18" s="4">
        <v>110</v>
      </c>
      <c r="E18" s="4">
        <v>140</v>
      </c>
      <c r="F18" s="4">
        <v>120</v>
      </c>
    </row>
    <row r="20" spans="1:10" x14ac:dyDescent="0.25">
      <c r="A20" t="s">
        <v>73</v>
      </c>
      <c r="H20" s="3"/>
      <c r="I20" s="3"/>
      <c r="J20" s="3"/>
    </row>
    <row r="21" spans="1:10" x14ac:dyDescent="0.25">
      <c r="A21" t="s">
        <v>52</v>
      </c>
      <c r="I21" s="3"/>
    </row>
    <row r="22" spans="1:10" ht="45" customHeight="1" x14ac:dyDescent="0.25">
      <c r="B22" s="5" t="s">
        <v>72</v>
      </c>
      <c r="C22" s="5" t="s">
        <v>44</v>
      </c>
      <c r="D22" s="4" t="s">
        <v>75</v>
      </c>
      <c r="E22" s="11"/>
      <c r="F22" s="11"/>
    </row>
    <row r="23" spans="1:10" x14ac:dyDescent="0.25">
      <c r="B23" s="4" t="s">
        <v>47</v>
      </c>
      <c r="C23" s="4">
        <v>50</v>
      </c>
      <c r="D23" s="4">
        <v>450</v>
      </c>
      <c r="E23" s="11"/>
      <c r="F23" s="2" t="s">
        <v>65</v>
      </c>
      <c r="G23">
        <v>4</v>
      </c>
    </row>
    <row r="24" spans="1:10" ht="15" customHeight="1" x14ac:dyDescent="0.25">
      <c r="B24" s="4" t="s">
        <v>48</v>
      </c>
      <c r="C24" s="4">
        <v>90</v>
      </c>
      <c r="D24" s="4">
        <v>550</v>
      </c>
      <c r="E24" s="11"/>
      <c r="F24" s="11" t="s">
        <v>74</v>
      </c>
      <c r="G24">
        <f>AVERAGE(C23:C26)</f>
        <v>87.5</v>
      </c>
    </row>
    <row r="25" spans="1:10" x14ac:dyDescent="0.25">
      <c r="B25" s="4" t="s">
        <v>49</v>
      </c>
      <c r="C25" s="4">
        <v>100</v>
      </c>
      <c r="D25" s="4">
        <v>650</v>
      </c>
      <c r="E25" s="11"/>
      <c r="F25" s="11" t="s">
        <v>66</v>
      </c>
      <c r="G25">
        <f>STDEV(C23:C26)</f>
        <v>26.299556396765833</v>
      </c>
    </row>
    <row r="26" spans="1:10" x14ac:dyDescent="0.25">
      <c r="B26" s="4" t="s">
        <v>50</v>
      </c>
      <c r="C26" s="4">
        <v>110</v>
      </c>
      <c r="D26" s="4">
        <v>750</v>
      </c>
      <c r="E26" s="11"/>
      <c r="F26" s="11" t="s">
        <v>67</v>
      </c>
      <c r="G26">
        <f>(G25/G24)*100</f>
        <v>30.056635882018096</v>
      </c>
    </row>
    <row r="27" spans="1:10" ht="15" customHeight="1" x14ac:dyDescent="0.25">
      <c r="B27" s="13"/>
      <c r="C27" s="14">
        <f>SUM(C23:C26)</f>
        <v>350</v>
      </c>
      <c r="D27" s="14"/>
      <c r="E27" s="9"/>
      <c r="F27" s="6" t="s">
        <v>90</v>
      </c>
      <c r="G27">
        <f>CORREL(D23:D26,C23:C26)</f>
        <v>0.93267331798025033</v>
      </c>
    </row>
    <row r="28" spans="1:10" x14ac:dyDescent="0.25">
      <c r="B28" s="6"/>
      <c r="F28" s="6"/>
    </row>
    <row r="29" spans="1:10" x14ac:dyDescent="0.25">
      <c r="A29" t="s">
        <v>51</v>
      </c>
    </row>
    <row r="30" spans="1:10" ht="45" customHeight="1" x14ac:dyDescent="0.25">
      <c r="B30" s="5" t="s">
        <v>72</v>
      </c>
      <c r="C30" s="5" t="s">
        <v>45</v>
      </c>
      <c r="D30" s="4" t="s">
        <v>75</v>
      </c>
      <c r="E30" s="11"/>
      <c r="F30" s="11"/>
    </row>
    <row r="31" spans="1:10" x14ac:dyDescent="0.25">
      <c r="B31" s="4" t="s">
        <v>47</v>
      </c>
      <c r="C31" s="4">
        <v>60</v>
      </c>
      <c r="D31" s="4">
        <v>450</v>
      </c>
      <c r="E31" s="11"/>
      <c r="F31" s="2" t="s">
        <v>65</v>
      </c>
      <c r="G31">
        <v>4</v>
      </c>
    </row>
    <row r="32" spans="1:10" x14ac:dyDescent="0.25">
      <c r="B32" s="4" t="s">
        <v>48</v>
      </c>
      <c r="C32" s="4">
        <v>120</v>
      </c>
      <c r="D32" s="4">
        <v>550</v>
      </c>
      <c r="E32" s="11"/>
      <c r="F32" s="11" t="s">
        <v>82</v>
      </c>
      <c r="G32">
        <f>AVERAGE(C31:C34)</f>
        <v>105</v>
      </c>
    </row>
    <row r="33" spans="1:7" x14ac:dyDescent="0.25">
      <c r="B33" s="4" t="s">
        <v>49</v>
      </c>
      <c r="C33" s="4">
        <v>100</v>
      </c>
      <c r="D33" s="4">
        <v>650</v>
      </c>
      <c r="E33" s="11"/>
      <c r="F33" s="11" t="s">
        <v>76</v>
      </c>
      <c r="G33">
        <f>STDEV(C31:C34)</f>
        <v>34.156502553198663</v>
      </c>
    </row>
    <row r="34" spans="1:7" x14ac:dyDescent="0.25">
      <c r="B34" s="4" t="s">
        <v>50</v>
      </c>
      <c r="C34" s="4">
        <v>140</v>
      </c>
      <c r="D34" s="4">
        <v>750</v>
      </c>
      <c r="E34" s="11"/>
      <c r="F34" s="11" t="s">
        <v>77</v>
      </c>
      <c r="G34">
        <f>(G33/G32)*100</f>
        <v>32.530002431617774</v>
      </c>
    </row>
    <row r="35" spans="1:7" x14ac:dyDescent="0.25">
      <c r="B35" s="13"/>
      <c r="C35" s="14">
        <f>SUM(C31:C34)</f>
        <v>420</v>
      </c>
      <c r="D35" s="14"/>
      <c r="E35" s="9"/>
      <c r="F35" s="6" t="s">
        <v>91</v>
      </c>
      <c r="G35">
        <f>CORREL(C31:C34,D31:D34)</f>
        <v>0.83152184062029988</v>
      </c>
    </row>
    <row r="37" spans="1:7" x14ac:dyDescent="0.25">
      <c r="A37" t="s">
        <v>58</v>
      </c>
    </row>
    <row r="38" spans="1:7" ht="15" customHeight="1" x14ac:dyDescent="0.25">
      <c r="B38" s="5" t="s">
        <v>72</v>
      </c>
      <c r="C38" s="5" t="s">
        <v>46</v>
      </c>
      <c r="D38" s="4" t="s">
        <v>75</v>
      </c>
      <c r="E38" s="11"/>
      <c r="F38" s="11"/>
    </row>
    <row r="39" spans="1:7" x14ac:dyDescent="0.25">
      <c r="B39" s="4" t="s">
        <v>47</v>
      </c>
      <c r="C39" s="4">
        <v>100</v>
      </c>
      <c r="D39" s="4">
        <v>450</v>
      </c>
      <c r="E39" s="11"/>
      <c r="F39" s="2" t="s">
        <v>65</v>
      </c>
      <c r="G39">
        <v>4</v>
      </c>
    </row>
    <row r="40" spans="1:7" x14ac:dyDescent="0.25">
      <c r="B40" s="4" t="s">
        <v>48</v>
      </c>
      <c r="C40" s="4">
        <v>110</v>
      </c>
      <c r="D40" s="4">
        <v>550</v>
      </c>
      <c r="E40" s="11"/>
      <c r="F40" s="11" t="s">
        <v>84</v>
      </c>
      <c r="G40">
        <f>AVERAGE(C39:C42)</f>
        <v>112.5</v>
      </c>
    </row>
    <row r="41" spans="1:7" x14ac:dyDescent="0.25">
      <c r="B41" s="4" t="s">
        <v>49</v>
      </c>
      <c r="C41" s="4">
        <v>120</v>
      </c>
      <c r="D41" s="4">
        <v>650</v>
      </c>
      <c r="E41" s="11"/>
      <c r="F41" s="11" t="s">
        <v>78</v>
      </c>
      <c r="G41">
        <f>STDEV(C39:C42)</f>
        <v>9.574271077563381</v>
      </c>
    </row>
    <row r="42" spans="1:7" x14ac:dyDescent="0.25">
      <c r="B42" s="4" t="s">
        <v>50</v>
      </c>
      <c r="C42" s="4">
        <v>120</v>
      </c>
      <c r="D42" s="4">
        <v>750</v>
      </c>
      <c r="E42" s="11"/>
      <c r="F42" s="11" t="s">
        <v>79</v>
      </c>
      <c r="G42">
        <f>(G41/G40)*100</f>
        <v>8.5104631800563393</v>
      </c>
    </row>
    <row r="43" spans="1:7" x14ac:dyDescent="0.25">
      <c r="B43" s="13"/>
      <c r="C43" s="14">
        <f>SUM(C39:C42)</f>
        <v>450</v>
      </c>
      <c r="D43" s="14"/>
      <c r="E43" s="9"/>
      <c r="F43" s="6" t="s">
        <v>92</v>
      </c>
      <c r="G43">
        <f>CORREL(C39:C42,D39:D42)</f>
        <v>0.94387980744853883</v>
      </c>
    </row>
    <row r="45" spans="1:7" x14ac:dyDescent="0.25">
      <c r="B45" s="7" t="s">
        <v>89</v>
      </c>
    </row>
    <row r="46" spans="1:7" x14ac:dyDescent="0.25">
      <c r="A46" t="s">
        <v>95</v>
      </c>
    </row>
    <row r="48" spans="1:7" x14ac:dyDescent="0.25">
      <c r="B48" s="7" t="s">
        <v>93</v>
      </c>
    </row>
    <row r="49" spans="1:6" x14ac:dyDescent="0.25">
      <c r="A49" t="s">
        <v>94</v>
      </c>
    </row>
    <row r="50" spans="1:6" x14ac:dyDescent="0.25">
      <c r="F50" s="6"/>
    </row>
    <row r="51" spans="1:6" x14ac:dyDescent="0.25">
      <c r="B51" s="7" t="s">
        <v>103</v>
      </c>
    </row>
    <row r="52" spans="1:6" x14ac:dyDescent="0.25">
      <c r="A52" t="s">
        <v>104</v>
      </c>
    </row>
    <row r="53" spans="1:6" ht="45.75" customHeight="1" x14ac:dyDescent="0.25"/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ht="15" customHeight="1" x14ac:dyDescent="0.25">
      <c r="A57" t="s">
        <v>56</v>
      </c>
    </row>
    <row r="59" spans="1:6" ht="45" customHeight="1" x14ac:dyDescent="0.25">
      <c r="B59" s="4" t="s">
        <v>42</v>
      </c>
      <c r="C59" s="5" t="s">
        <v>44</v>
      </c>
      <c r="D59" s="5" t="s">
        <v>45</v>
      </c>
      <c r="E59" s="5" t="s">
        <v>46</v>
      </c>
      <c r="F59" s="5" t="s">
        <v>57</v>
      </c>
    </row>
    <row r="60" spans="1:6" x14ac:dyDescent="0.25">
      <c r="B60" s="4">
        <v>2011</v>
      </c>
      <c r="C60" s="4">
        <v>50</v>
      </c>
      <c r="D60" s="4">
        <v>60</v>
      </c>
      <c r="E60" s="4">
        <v>100</v>
      </c>
      <c r="F60" s="4">
        <v>80</v>
      </c>
    </row>
    <row r="61" spans="1:6" x14ac:dyDescent="0.25">
      <c r="B61" s="4">
        <v>2012</v>
      </c>
      <c r="C61" s="4">
        <v>90</v>
      </c>
      <c r="D61" s="4">
        <v>120</v>
      </c>
      <c r="E61" s="4">
        <v>110</v>
      </c>
      <c r="F61" s="4">
        <v>110</v>
      </c>
    </row>
    <row r="62" spans="1:6" x14ac:dyDescent="0.25">
      <c r="B62" s="4">
        <v>2013</v>
      </c>
      <c r="C62" s="4">
        <v>100</v>
      </c>
      <c r="D62" s="4">
        <v>100</v>
      </c>
      <c r="E62" s="4">
        <v>120</v>
      </c>
      <c r="F62" s="4">
        <v>120</v>
      </c>
    </row>
    <row r="63" spans="1:6" x14ac:dyDescent="0.25">
      <c r="B63" s="4">
        <v>2014</v>
      </c>
      <c r="C63" s="4">
        <v>110</v>
      </c>
      <c r="D63" s="4">
        <v>140</v>
      </c>
      <c r="E63" s="4">
        <v>120</v>
      </c>
      <c r="F63" s="4">
        <v>130</v>
      </c>
    </row>
    <row r="65" spans="1:7" ht="15" customHeight="1" x14ac:dyDescent="0.25">
      <c r="A65" t="s">
        <v>73</v>
      </c>
      <c r="B65" s="9"/>
      <c r="C65" s="10" t="s">
        <v>81</v>
      </c>
      <c r="D65" s="11"/>
    </row>
    <row r="66" spans="1:7" x14ac:dyDescent="0.25">
      <c r="A66" t="s">
        <v>52</v>
      </c>
      <c r="B66" s="11"/>
      <c r="C66" s="11"/>
      <c r="D66" s="11"/>
      <c r="E66" t="s">
        <v>51</v>
      </c>
    </row>
    <row r="67" spans="1:7" ht="45" customHeight="1" x14ac:dyDescent="0.25">
      <c r="A67" s="4" t="s">
        <v>42</v>
      </c>
      <c r="B67" s="5" t="s">
        <v>44</v>
      </c>
      <c r="C67" s="15" t="s">
        <v>80</v>
      </c>
      <c r="E67" s="4" t="s">
        <v>42</v>
      </c>
      <c r="F67" s="5" t="s">
        <v>45</v>
      </c>
      <c r="G67" s="4" t="s">
        <v>80</v>
      </c>
    </row>
    <row r="68" spans="1:7" x14ac:dyDescent="0.25">
      <c r="A68" s="4">
        <v>2011</v>
      </c>
      <c r="B68" s="4">
        <v>50</v>
      </c>
      <c r="C68" s="4">
        <f>B68*B68</f>
        <v>2500</v>
      </c>
      <c r="E68" s="4">
        <v>2011</v>
      </c>
      <c r="F68" s="4">
        <v>60</v>
      </c>
      <c r="G68" s="4">
        <f>F68*F68</f>
        <v>3600</v>
      </c>
    </row>
    <row r="69" spans="1:7" x14ac:dyDescent="0.25">
      <c r="A69" s="4">
        <v>2012</v>
      </c>
      <c r="B69" s="4">
        <v>90</v>
      </c>
      <c r="C69" s="4">
        <f t="shared" ref="C69:C71" si="0">B69*B69</f>
        <v>8100</v>
      </c>
      <c r="E69" s="4">
        <v>2012</v>
      </c>
      <c r="F69" s="4">
        <v>120</v>
      </c>
      <c r="G69" s="4">
        <f t="shared" ref="G69:G71" si="1">F69*F69</f>
        <v>14400</v>
      </c>
    </row>
    <row r="70" spans="1:7" x14ac:dyDescent="0.25">
      <c r="A70" s="4">
        <v>2013</v>
      </c>
      <c r="B70" s="4">
        <v>100</v>
      </c>
      <c r="C70" s="4">
        <f t="shared" si="0"/>
        <v>10000</v>
      </c>
      <c r="E70" s="4">
        <v>2013</v>
      </c>
      <c r="F70" s="4">
        <v>100</v>
      </c>
      <c r="G70" s="4">
        <f t="shared" si="1"/>
        <v>10000</v>
      </c>
    </row>
    <row r="71" spans="1:7" x14ac:dyDescent="0.25">
      <c r="A71" s="4">
        <v>2014</v>
      </c>
      <c r="B71" s="4">
        <v>110</v>
      </c>
      <c r="C71" s="4">
        <f t="shared" si="0"/>
        <v>12100</v>
      </c>
      <c r="E71" s="4">
        <v>2014</v>
      </c>
      <c r="F71" s="4">
        <v>140</v>
      </c>
      <c r="G71" s="4">
        <f t="shared" si="1"/>
        <v>19600</v>
      </c>
    </row>
    <row r="72" spans="1:7" x14ac:dyDescent="0.25">
      <c r="A72" s="14"/>
      <c r="B72" s="14">
        <f>SUM(B68:B71)</f>
        <v>350</v>
      </c>
      <c r="C72" s="14">
        <f>SUM(C68:C71)</f>
        <v>32700</v>
      </c>
      <c r="E72" s="14"/>
      <c r="F72" s="14">
        <f t="shared" ref="F72:G72" si="2">SUM(F68:F71)</f>
        <v>420</v>
      </c>
      <c r="G72" s="14">
        <f t="shared" si="2"/>
        <v>47600</v>
      </c>
    </row>
    <row r="73" spans="1:7" ht="45" customHeight="1" x14ac:dyDescent="0.25">
      <c r="E73" s="9"/>
      <c r="F73" s="9"/>
      <c r="G73" s="9"/>
    </row>
    <row r="74" spans="1:7" x14ac:dyDescent="0.25">
      <c r="A74" t="s">
        <v>74</v>
      </c>
      <c r="B74">
        <f>AVERAGE(B68:B71)</f>
        <v>87.5</v>
      </c>
      <c r="E74" t="s">
        <v>82</v>
      </c>
      <c r="F74">
        <f>F72/4</f>
        <v>105</v>
      </c>
    </row>
    <row r="75" spans="1:7" x14ac:dyDescent="0.25">
      <c r="A75" t="s">
        <v>66</v>
      </c>
      <c r="B75">
        <f>SQRT((C72/4)-(B74*B74))</f>
        <v>22.776083947860748</v>
      </c>
      <c r="E75" t="s">
        <v>76</v>
      </c>
      <c r="F75">
        <f>SQRT((G72/4)-(F74*F74))</f>
        <v>29.58039891549808</v>
      </c>
    </row>
    <row r="76" spans="1:7" x14ac:dyDescent="0.25">
      <c r="A76" t="s">
        <v>67</v>
      </c>
      <c r="B76">
        <f>(B75/B74)*100</f>
        <v>26.029810226126571</v>
      </c>
      <c r="E76" t="s">
        <v>77</v>
      </c>
      <c r="F76">
        <f>(F75/F74)*100</f>
        <v>28.17180849095055</v>
      </c>
    </row>
    <row r="77" spans="1:7" ht="15" customHeight="1" x14ac:dyDescent="0.25"/>
    <row r="78" spans="1:7" x14ac:dyDescent="0.25">
      <c r="A78" t="s">
        <v>58</v>
      </c>
      <c r="B78" s="11"/>
      <c r="C78" s="11"/>
      <c r="D78" s="11"/>
      <c r="E78" t="s">
        <v>83</v>
      </c>
    </row>
    <row r="79" spans="1:7" ht="45" customHeight="1" x14ac:dyDescent="0.25">
      <c r="A79" s="16" t="s">
        <v>42</v>
      </c>
      <c r="B79" s="5" t="s">
        <v>46</v>
      </c>
      <c r="C79" s="15" t="s">
        <v>80</v>
      </c>
      <c r="E79" s="4" t="s">
        <v>42</v>
      </c>
      <c r="F79" s="5" t="s">
        <v>57</v>
      </c>
      <c r="G79" s="4" t="s">
        <v>80</v>
      </c>
    </row>
    <row r="80" spans="1:7" x14ac:dyDescent="0.25">
      <c r="A80" s="4">
        <v>2011</v>
      </c>
      <c r="B80" s="4">
        <v>100</v>
      </c>
      <c r="C80" s="4">
        <f>B80*B80</f>
        <v>10000</v>
      </c>
      <c r="E80" s="4">
        <v>2011</v>
      </c>
      <c r="F80" s="4">
        <v>80</v>
      </c>
      <c r="G80" s="4">
        <f>F80*F80</f>
        <v>6400</v>
      </c>
    </row>
    <row r="81" spans="1:7" x14ac:dyDescent="0.25">
      <c r="A81" s="4">
        <v>2012</v>
      </c>
      <c r="B81" s="4">
        <v>110</v>
      </c>
      <c r="C81" s="4">
        <f t="shared" ref="C81:C83" si="3">B81*B81</f>
        <v>12100</v>
      </c>
      <c r="E81" s="4">
        <v>2012</v>
      </c>
      <c r="F81" s="4">
        <v>110</v>
      </c>
      <c r="G81" s="4">
        <f t="shared" ref="G81:G83" si="4">F81*F81</f>
        <v>12100</v>
      </c>
    </row>
    <row r="82" spans="1:7" x14ac:dyDescent="0.25">
      <c r="A82" s="4">
        <v>2013</v>
      </c>
      <c r="B82" s="4">
        <v>120</v>
      </c>
      <c r="C82" s="4">
        <f t="shared" si="3"/>
        <v>14400</v>
      </c>
      <c r="E82" s="4">
        <v>2013</v>
      </c>
      <c r="F82" s="4">
        <v>120</v>
      </c>
      <c r="G82" s="4">
        <f t="shared" si="4"/>
        <v>14400</v>
      </c>
    </row>
    <row r="83" spans="1:7" x14ac:dyDescent="0.25">
      <c r="A83" s="4">
        <v>2014</v>
      </c>
      <c r="B83" s="4">
        <v>120</v>
      </c>
      <c r="C83" s="4">
        <f t="shared" si="3"/>
        <v>14400</v>
      </c>
      <c r="E83" s="4">
        <v>2014</v>
      </c>
      <c r="F83" s="4">
        <v>130</v>
      </c>
      <c r="G83" s="4">
        <f t="shared" si="4"/>
        <v>16900</v>
      </c>
    </row>
    <row r="84" spans="1:7" x14ac:dyDescent="0.25">
      <c r="A84" s="14"/>
      <c r="B84" s="14">
        <f>SUM(B80:B83)</f>
        <v>450</v>
      </c>
      <c r="C84" s="14">
        <f>SUM(C80:C83)</f>
        <v>50900</v>
      </c>
      <c r="E84" s="14"/>
      <c r="F84" s="14">
        <f t="shared" ref="F84" si="5">SUM(F80:F83)</f>
        <v>440</v>
      </c>
      <c r="G84" s="14">
        <f t="shared" ref="G84" si="6">SUM(G80:G83)</f>
        <v>49800</v>
      </c>
    </row>
    <row r="85" spans="1:7" x14ac:dyDescent="0.25">
      <c r="E85" s="9"/>
      <c r="F85" s="9"/>
      <c r="G85" s="9"/>
    </row>
    <row r="86" spans="1:7" x14ac:dyDescent="0.25">
      <c r="A86" t="s">
        <v>84</v>
      </c>
      <c r="B86">
        <f>B84/4</f>
        <v>112.5</v>
      </c>
      <c r="E86" t="s">
        <v>84</v>
      </c>
      <c r="F86">
        <f>F84/4</f>
        <v>110</v>
      </c>
    </row>
    <row r="87" spans="1:7" x14ac:dyDescent="0.25">
      <c r="A87" t="s">
        <v>78</v>
      </c>
      <c r="B87">
        <f>SQRT((C84/4)-(B86*B86))</f>
        <v>8.2915619758885004</v>
      </c>
      <c r="E87" t="s">
        <v>78</v>
      </c>
      <c r="F87">
        <f>SQRT((G84/4)-(F86*F86))</f>
        <v>18.708286933869708</v>
      </c>
    </row>
    <row r="88" spans="1:7" x14ac:dyDescent="0.25">
      <c r="A88" t="s">
        <v>79</v>
      </c>
      <c r="B88">
        <f>(B87/B86)*100</f>
        <v>7.3702773119008897</v>
      </c>
      <c r="E88" t="s">
        <v>85</v>
      </c>
      <c r="F88">
        <f>(F87/F86)*100</f>
        <v>17.007533576245191</v>
      </c>
    </row>
    <row r="90" spans="1:7" x14ac:dyDescent="0.25">
      <c r="B90" s="7" t="s">
        <v>98</v>
      </c>
    </row>
    <row r="91" spans="1:7" x14ac:dyDescent="0.25">
      <c r="A91" t="s">
        <v>86</v>
      </c>
    </row>
    <row r="93" spans="1:7" x14ac:dyDescent="0.25">
      <c r="B93" s="7" t="s">
        <v>96</v>
      </c>
    </row>
    <row r="94" spans="1:7" x14ac:dyDescent="0.25">
      <c r="A94" t="s">
        <v>97</v>
      </c>
    </row>
    <row r="97" spans="1:6" x14ac:dyDescent="0.25">
      <c r="A97" t="s">
        <v>59</v>
      </c>
    </row>
    <row r="99" spans="1:6" x14ac:dyDescent="0.25">
      <c r="A99" s="2" t="s">
        <v>60</v>
      </c>
      <c r="B99" s="2">
        <v>6</v>
      </c>
      <c r="C99" s="2">
        <v>2</v>
      </c>
      <c r="D99" s="2">
        <v>4</v>
      </c>
      <c r="E99" s="2">
        <v>10</v>
      </c>
      <c r="F99" s="2">
        <v>9</v>
      </c>
    </row>
    <row r="100" spans="1:6" x14ac:dyDescent="0.25">
      <c r="A100" s="2" t="s">
        <v>61</v>
      </c>
      <c r="B100" s="2">
        <v>9</v>
      </c>
      <c r="C100" s="2">
        <v>11</v>
      </c>
      <c r="D100" s="2">
        <v>8</v>
      </c>
      <c r="E100" s="2">
        <v>5</v>
      </c>
      <c r="F100" s="2">
        <v>6</v>
      </c>
    </row>
    <row r="102" spans="1:6" x14ac:dyDescent="0.25">
      <c r="B102" t="s">
        <v>68</v>
      </c>
    </row>
    <row r="103" spans="1:6" x14ac:dyDescent="0.25">
      <c r="A103" t="s">
        <v>62</v>
      </c>
    </row>
    <row r="104" spans="1:6" x14ac:dyDescent="0.25">
      <c r="A104" t="s">
        <v>63</v>
      </c>
    </row>
    <row r="106" spans="1:6" x14ac:dyDescent="0.25">
      <c r="A106" s="8" t="s">
        <v>60</v>
      </c>
      <c r="B106" s="8">
        <v>6</v>
      </c>
      <c r="C106" s="8">
        <v>2</v>
      </c>
      <c r="D106" s="8">
        <v>4</v>
      </c>
      <c r="E106" s="8">
        <v>10</v>
      </c>
      <c r="F106" s="8">
        <v>9</v>
      </c>
    </row>
    <row r="107" spans="1:6" x14ac:dyDescent="0.25">
      <c r="A107" s="8" t="s">
        <v>61</v>
      </c>
      <c r="B107" s="8">
        <v>9</v>
      </c>
      <c r="C107" s="8">
        <v>11</v>
      </c>
      <c r="D107" s="8">
        <v>8</v>
      </c>
      <c r="E107" s="8">
        <v>5</v>
      </c>
      <c r="F107" s="8">
        <v>6</v>
      </c>
    </row>
    <row r="109" spans="1:6" x14ac:dyDescent="0.25">
      <c r="B109" s="3" t="s">
        <v>65</v>
      </c>
      <c r="C109" s="3">
        <v>5</v>
      </c>
      <c r="D109" s="11"/>
    </row>
    <row r="110" spans="1:6" x14ac:dyDescent="0.25">
      <c r="B110" s="11" t="s">
        <v>64</v>
      </c>
      <c r="C110" s="11">
        <f>CORREL(B106:F106,B107:F107)</f>
        <v>-0.93241624967427594</v>
      </c>
      <c r="D110" s="9"/>
    </row>
    <row r="111" spans="1:6" x14ac:dyDescent="0.25">
      <c r="B111" s="11" t="s">
        <v>69</v>
      </c>
      <c r="C111" s="11">
        <f>((1-C110*C110)/SQRT(C109))</f>
        <v>5.8406067551392479E-2</v>
      </c>
      <c r="D111" s="9"/>
    </row>
    <row r="112" spans="1:6" x14ac:dyDescent="0.25">
      <c r="B112" s="6" t="s">
        <v>70</v>
      </c>
      <c r="C112" s="11">
        <f>0.6745*C111</f>
        <v>3.9394892563414226E-2</v>
      </c>
    </row>
    <row r="113" spans="2:4" x14ac:dyDescent="0.25">
      <c r="B113" s="3" t="s">
        <v>71</v>
      </c>
      <c r="C113" s="3">
        <f>6*C112</f>
        <v>0.23636935538048537</v>
      </c>
    </row>
    <row r="114" spans="2:4" x14ac:dyDescent="0.25">
      <c r="B114" s="10" t="s">
        <v>88</v>
      </c>
      <c r="C114" s="10">
        <f>-C110</f>
        <v>0.93241624967427594</v>
      </c>
      <c r="D114" s="11"/>
    </row>
    <row r="116" spans="2:4" x14ac:dyDescent="0.25">
      <c r="B116" s="12" t="s">
        <v>87</v>
      </c>
      <c r="C116" s="11"/>
      <c r="D116" s="11"/>
    </row>
    <row r="141" spans="2:4" x14ac:dyDescent="0.25">
      <c r="B141" s="11"/>
      <c r="C141" s="11"/>
      <c r="D141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bikash rajkarnikar</dc:creator>
  <cp:lastModifiedBy>Dell</cp:lastModifiedBy>
  <cp:lastPrinted>2020-02-10T15:41:27Z</cp:lastPrinted>
  <dcterms:created xsi:type="dcterms:W3CDTF">2019-11-15T08:52:49Z</dcterms:created>
  <dcterms:modified xsi:type="dcterms:W3CDTF">2023-04-25T08:21:01Z</dcterms:modified>
</cp:coreProperties>
</file>