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12420" windowHeight="58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2" i="1" l="1"/>
  <c r="L14" i="1" s="1"/>
  <c r="I23" i="1"/>
  <c r="J23" i="1"/>
  <c r="M5" i="1" l="1"/>
  <c r="I36" i="1"/>
  <c r="O35" i="1"/>
  <c r="L25" i="1"/>
  <c r="J10" i="1" l="1"/>
  <c r="N20" i="1"/>
  <c r="N24" i="1" s="1"/>
  <c r="J36" i="1" l="1"/>
  <c r="J26" i="1"/>
  <c r="J25" i="1"/>
  <c r="M25" i="1"/>
  <c r="J27" i="1" l="1"/>
  <c r="J12" i="1"/>
  <c r="J17" i="1"/>
  <c r="I17" i="1"/>
  <c r="I27" i="1"/>
  <c r="I29" i="1" l="1"/>
  <c r="I31" i="1" s="1"/>
  <c r="I33" i="1" s="1"/>
  <c r="I35" i="1" s="1"/>
  <c r="L12" i="1"/>
  <c r="K36" i="1"/>
  <c r="J29" i="1"/>
  <c r="J31" i="1" s="1"/>
  <c r="J33" i="1" s="1"/>
  <c r="J35" i="1" s="1"/>
  <c r="I39" i="1" l="1"/>
  <c r="K33" i="1"/>
  <c r="J39" i="1"/>
</calcChain>
</file>

<file path=xl/sharedStrings.xml><?xml version="1.0" encoding="utf-8"?>
<sst xmlns="http://schemas.openxmlformats.org/spreadsheetml/2006/main" count="49" uniqueCount="48">
  <si>
    <t>2016-17</t>
  </si>
  <si>
    <t>2015-16</t>
  </si>
  <si>
    <t>Salary</t>
  </si>
  <si>
    <t>TCS</t>
  </si>
  <si>
    <t>LIC Comm</t>
  </si>
  <si>
    <t>Income From Other Source</t>
  </si>
  <si>
    <t>Rupesh Pawar</t>
  </si>
  <si>
    <t>Adhar</t>
  </si>
  <si>
    <t>2213  2283  8684</t>
  </si>
  <si>
    <t>PAN</t>
  </si>
  <si>
    <t>BCFPP7268D</t>
  </si>
  <si>
    <t>DOB</t>
  </si>
  <si>
    <t>IT PW</t>
  </si>
  <si>
    <t>pawar@2589</t>
  </si>
  <si>
    <t>LIC Paid</t>
  </si>
  <si>
    <t>Mediclaim</t>
  </si>
  <si>
    <t>Self</t>
  </si>
  <si>
    <t>Parents</t>
  </si>
  <si>
    <t>PT</t>
  </si>
  <si>
    <t>Cont to EPF</t>
  </si>
  <si>
    <t>Total Deductions ( C )</t>
  </si>
  <si>
    <t>Total Salary Income ( A )</t>
  </si>
  <si>
    <t>Total Other Income ( B )</t>
  </si>
  <si>
    <t>Bank Interest</t>
  </si>
  <si>
    <t>Net Taxable Incomce</t>
  </si>
  <si>
    <t>( A + B - C )</t>
  </si>
  <si>
    <t>TDS Dedt By LIC</t>
  </si>
  <si>
    <t>TDS Dedt By TCS</t>
  </si>
  <si>
    <t>HRA</t>
  </si>
  <si>
    <t>Convync</t>
  </si>
  <si>
    <t>80D</t>
  </si>
  <si>
    <t>Taxable Income</t>
  </si>
  <si>
    <t>Tax Amt</t>
  </si>
  <si>
    <t>Rebate U/s 87A</t>
  </si>
  <si>
    <t>Tax Payble / Refund</t>
  </si>
  <si>
    <t>Cess</t>
  </si>
  <si>
    <t>Rounded Off to</t>
  </si>
  <si>
    <t>03830100010328</t>
  </si>
  <si>
    <t>Bank</t>
  </si>
  <si>
    <t>IFSC</t>
  </si>
  <si>
    <t>A/c No</t>
  </si>
  <si>
    <t>HDFC</t>
  </si>
  <si>
    <t>BOB</t>
  </si>
  <si>
    <t>BARB0GHATKO</t>
  </si>
  <si>
    <t>HDFC0000543</t>
  </si>
  <si>
    <t>50100050556304</t>
  </si>
  <si>
    <t>lic denom</t>
  </si>
  <si>
    <t>Angel Broking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</si>
</sst>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0" xfId="1" applyFont="1"/>
    <xf numFmtId="14" fontId="0" fillId="0" borderId="0" xfId="0" applyNumberFormat="1"/>
    <xf numFmtId="14" fontId="3" fillId="0" borderId="0" xfId="2" applyNumberFormat="1"/>
    <xf numFmtId="43" fontId="0" fillId="0" borderId="0" xfId="0" applyNumberFormat="1"/>
    <xf numFmtId="0" fontId="0" fillId="0" borderId="1" xfId="0" applyBorder="1"/>
    <xf numFmtId="43" fontId="0" fillId="0" borderId="1" xfId="1" applyFont="1" applyBorder="1"/>
    <xf numFmtId="0" fontId="4" fillId="0" borderId="0" xfId="0" applyFont="1"/>
    <xf numFmtId="0" fontId="0" fillId="0" borderId="0" xfId="0" applyFont="1"/>
    <xf numFmtId="43" fontId="2" fillId="0" borderId="0" xfId="1" applyFont="1"/>
    <xf numFmtId="43" fontId="0" fillId="0" borderId="0" xfId="0" applyNumberFormat="1" applyFont="1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war@25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O40"/>
  <sheetViews>
    <sheetView tabSelected="1" topLeftCell="A12" workbookViewId="0">
      <selection activeCell="I12" sqref="I12"/>
    </sheetView>
  </sheetViews>
  <sheetFormatPr defaultRowHeight="14.4" x14ac:dyDescent="0.3"/>
  <cols>
    <col min="8" max="8" width="12" bestFit="1" customWidth="1"/>
    <col min="9" max="10" width="11.44140625" bestFit="1" customWidth="1"/>
    <col min="11" max="11" width="15.109375" bestFit="1" customWidth="1"/>
    <col min="12" max="12" width="17.88671875" customWidth="1"/>
    <col min="13" max="13" width="10.109375" bestFit="1" customWidth="1"/>
  </cols>
  <sheetData>
    <row r="3" spans="7:13" x14ac:dyDescent="0.3">
      <c r="G3" t="s">
        <v>6</v>
      </c>
    </row>
    <row r="4" spans="7:13" x14ac:dyDescent="0.3">
      <c r="G4" t="s">
        <v>7</v>
      </c>
      <c r="H4" t="s">
        <v>8</v>
      </c>
      <c r="J4" t="s">
        <v>38</v>
      </c>
      <c r="K4" t="s">
        <v>41</v>
      </c>
      <c r="L4" t="s">
        <v>42</v>
      </c>
    </row>
    <row r="5" spans="7:13" x14ac:dyDescent="0.3">
      <c r="G5" t="s">
        <v>9</v>
      </c>
      <c r="H5" t="s">
        <v>10</v>
      </c>
      <c r="J5" t="s">
        <v>39</v>
      </c>
      <c r="K5" t="s">
        <v>44</v>
      </c>
      <c r="L5" t="s">
        <v>43</v>
      </c>
      <c r="M5">
        <f>LEN(L5)</f>
        <v>11</v>
      </c>
    </row>
    <row r="6" spans="7:13" x14ac:dyDescent="0.3">
      <c r="G6" t="s">
        <v>11</v>
      </c>
      <c r="H6" s="4">
        <v>32653</v>
      </c>
      <c r="J6" t="s">
        <v>40</v>
      </c>
      <c r="K6" s="13" t="s">
        <v>45</v>
      </c>
      <c r="L6" s="13" t="s">
        <v>37</v>
      </c>
    </row>
    <row r="7" spans="7:13" x14ac:dyDescent="0.3">
      <c r="G7" t="s">
        <v>12</v>
      </c>
      <c r="H7" s="5" t="s">
        <v>13</v>
      </c>
    </row>
    <row r="9" spans="7:13" x14ac:dyDescent="0.3">
      <c r="I9" s="2" t="s">
        <v>0</v>
      </c>
      <c r="J9" s="2" t="s">
        <v>1</v>
      </c>
    </row>
    <row r="10" spans="7:13" x14ac:dyDescent="0.3">
      <c r="G10" s="9" t="s">
        <v>2</v>
      </c>
      <c r="H10" t="s">
        <v>3</v>
      </c>
      <c r="I10" s="3">
        <v>441859</v>
      </c>
      <c r="J10" s="3">
        <f>115452</f>
        <v>115452</v>
      </c>
      <c r="K10" s="3"/>
    </row>
    <row r="11" spans="7:13" x14ac:dyDescent="0.3">
      <c r="H11" t="s">
        <v>47</v>
      </c>
      <c r="I11" s="8"/>
      <c r="J11" s="8">
        <v>197537</v>
      </c>
      <c r="K11" s="3"/>
    </row>
    <row r="12" spans="7:13" x14ac:dyDescent="0.3">
      <c r="G12" s="1" t="s">
        <v>21</v>
      </c>
      <c r="H12" s="1"/>
      <c r="I12" s="11">
        <f>+I10+I11-(8300*12)</f>
        <v>342259</v>
      </c>
      <c r="J12" s="11">
        <f>+J10+J11</f>
        <v>312989</v>
      </c>
      <c r="K12" s="3"/>
      <c r="L12" s="6">
        <f>I12-J12</f>
        <v>29270</v>
      </c>
    </row>
    <row r="13" spans="7:13" x14ac:dyDescent="0.3">
      <c r="I13" s="3"/>
      <c r="J13" s="3"/>
      <c r="K13" s="3"/>
    </row>
    <row r="14" spans="7:13" x14ac:dyDescent="0.3">
      <c r="G14" s="9" t="s">
        <v>5</v>
      </c>
      <c r="L14" s="6">
        <f>+I12-99300</f>
        <v>242959</v>
      </c>
    </row>
    <row r="15" spans="7:13" x14ac:dyDescent="0.3">
      <c r="G15" s="10" t="s">
        <v>23</v>
      </c>
    </row>
    <row r="16" spans="7:13" x14ac:dyDescent="0.3">
      <c r="G16" s="10" t="s">
        <v>4</v>
      </c>
      <c r="I16" s="8">
        <v>112992.21</v>
      </c>
      <c r="J16" s="8">
        <v>56124.47</v>
      </c>
      <c r="K16" s="3"/>
    </row>
    <row r="17" spans="6:14" x14ac:dyDescent="0.3">
      <c r="G17" s="1" t="s">
        <v>22</v>
      </c>
      <c r="H17" s="1"/>
      <c r="I17" s="11">
        <f>I15+I16</f>
        <v>112992.21</v>
      </c>
      <c r="J17" s="11">
        <f>J15+J16</f>
        <v>56124.47</v>
      </c>
      <c r="K17" s="3"/>
    </row>
    <row r="18" spans="6:14" x14ac:dyDescent="0.3">
      <c r="I18" s="3"/>
      <c r="J18" s="3"/>
      <c r="K18" s="3"/>
      <c r="N18" t="s">
        <v>46</v>
      </c>
    </row>
    <row r="19" spans="6:14" x14ac:dyDescent="0.3">
      <c r="N19">
        <v>3002</v>
      </c>
    </row>
    <row r="20" spans="6:14" x14ac:dyDescent="0.3">
      <c r="G20" t="s">
        <v>14</v>
      </c>
      <c r="I20" s="3">
        <v>23774</v>
      </c>
      <c r="J20">
        <v>23774</v>
      </c>
      <c r="N20">
        <f>766*4</f>
        <v>3064</v>
      </c>
    </row>
    <row r="21" spans="6:14" x14ac:dyDescent="0.3">
      <c r="F21" t="s">
        <v>30</v>
      </c>
      <c r="G21" t="s">
        <v>15</v>
      </c>
      <c r="H21" t="s">
        <v>16</v>
      </c>
      <c r="I21" s="3">
        <v>3664</v>
      </c>
      <c r="J21">
        <v>4915</v>
      </c>
      <c r="N21">
        <v>9188</v>
      </c>
    </row>
    <row r="22" spans="6:14" x14ac:dyDescent="0.3">
      <c r="F22" t="s">
        <v>30</v>
      </c>
      <c r="H22" t="s">
        <v>17</v>
      </c>
      <c r="I22" s="3">
        <v>8248</v>
      </c>
      <c r="N22">
        <v>8520</v>
      </c>
    </row>
    <row r="23" spans="6:14" x14ac:dyDescent="0.3">
      <c r="G23" t="s">
        <v>28</v>
      </c>
      <c r="I23" s="3">
        <f>12800</f>
        <v>12800</v>
      </c>
      <c r="J23">
        <f>8464+2813</f>
        <v>11277</v>
      </c>
    </row>
    <row r="24" spans="6:14" x14ac:dyDescent="0.3">
      <c r="G24" t="s">
        <v>29</v>
      </c>
      <c r="I24" s="3">
        <v>75800</v>
      </c>
      <c r="J24">
        <v>2004</v>
      </c>
      <c r="N24">
        <f>SUM(N19:N23)</f>
        <v>23774</v>
      </c>
    </row>
    <row r="25" spans="6:14" x14ac:dyDescent="0.3">
      <c r="G25" t="s">
        <v>18</v>
      </c>
      <c r="I25" s="3">
        <v>2500</v>
      </c>
      <c r="J25">
        <f>2300+900</f>
        <v>3200</v>
      </c>
      <c r="L25" s="6">
        <f>I20+I23+I24+I25+I26</f>
        <v>133462</v>
      </c>
      <c r="M25" s="6">
        <f>J20+J23+J24+J25+J26</f>
        <v>51674</v>
      </c>
    </row>
    <row r="26" spans="6:14" x14ac:dyDescent="0.3">
      <c r="G26" s="7" t="s">
        <v>19</v>
      </c>
      <c r="H26" s="7"/>
      <c r="I26" s="8">
        <v>18588</v>
      </c>
      <c r="J26" s="7">
        <f>6145+5274</f>
        <v>11419</v>
      </c>
    </row>
    <row r="27" spans="6:14" x14ac:dyDescent="0.3">
      <c r="G27" s="1" t="s">
        <v>20</v>
      </c>
      <c r="H27" s="1"/>
      <c r="I27" s="11">
        <f>SUM(I20:I26)</f>
        <v>145374</v>
      </c>
      <c r="J27" s="11">
        <f>SUM(J20:J26)</f>
        <v>56589</v>
      </c>
    </row>
    <row r="29" spans="6:14" x14ac:dyDescent="0.3">
      <c r="G29" t="s">
        <v>24</v>
      </c>
      <c r="I29" s="6">
        <f>I12+I17-I27</f>
        <v>309877.21000000002</v>
      </c>
      <c r="J29" s="6">
        <f>J12+J17-J27</f>
        <v>312524.46999999997</v>
      </c>
    </row>
    <row r="30" spans="6:14" x14ac:dyDescent="0.3">
      <c r="G30" t="s">
        <v>25</v>
      </c>
    </row>
    <row r="31" spans="6:14" x14ac:dyDescent="0.3">
      <c r="G31" t="s">
        <v>31</v>
      </c>
      <c r="I31" s="6">
        <f>I29-250000</f>
        <v>59877.210000000021</v>
      </c>
      <c r="J31" s="6">
        <f>J29-250000</f>
        <v>62524.469999999972</v>
      </c>
    </row>
    <row r="32" spans="6:14" x14ac:dyDescent="0.3">
      <c r="J32" s="6"/>
    </row>
    <row r="33" spans="7:15" x14ac:dyDescent="0.3">
      <c r="G33" t="s">
        <v>32</v>
      </c>
      <c r="I33" s="6">
        <f>I31*10%</f>
        <v>5987.7210000000023</v>
      </c>
      <c r="J33" s="6">
        <f>J31*10%</f>
        <v>6252.4469999999974</v>
      </c>
      <c r="K33" s="6">
        <f>164/J33*100</f>
        <v>2.6229730535900595</v>
      </c>
    </row>
    <row r="34" spans="7:15" x14ac:dyDescent="0.3">
      <c r="G34" t="s">
        <v>33</v>
      </c>
      <c r="I34" s="3">
        <v>-5000</v>
      </c>
      <c r="J34" s="3">
        <v>-2000</v>
      </c>
    </row>
    <row r="35" spans="7:15" x14ac:dyDescent="0.3">
      <c r="G35" t="s">
        <v>35</v>
      </c>
      <c r="I35" s="6">
        <f>(I33+I34)*3%</f>
        <v>29.631630000000069</v>
      </c>
      <c r="J35" s="6">
        <f>(J33+J34)*3%</f>
        <v>127.57340999999991</v>
      </c>
      <c r="O35">
        <f>128/4255*100</f>
        <v>3.0082256169212691</v>
      </c>
    </row>
    <row r="36" spans="7:15" x14ac:dyDescent="0.3">
      <c r="G36" t="s">
        <v>26</v>
      </c>
      <c r="I36" s="3">
        <f>-I16*5%</f>
        <v>-5649.6105000000007</v>
      </c>
      <c r="J36" s="3">
        <f>-J16*10%</f>
        <v>-5612.4470000000001</v>
      </c>
      <c r="K36" s="3">
        <f>SUM(I36:J36)</f>
        <v>-11262.057500000001</v>
      </c>
    </row>
    <row r="37" spans="7:15" x14ac:dyDescent="0.3">
      <c r="G37" t="s">
        <v>27</v>
      </c>
      <c r="I37" s="3">
        <v>-5025</v>
      </c>
      <c r="J37" s="3"/>
      <c r="K37" s="12"/>
    </row>
    <row r="38" spans="7:15" x14ac:dyDescent="0.3">
      <c r="I38" s="3"/>
      <c r="J38" s="3"/>
    </row>
    <row r="39" spans="7:15" x14ac:dyDescent="0.3">
      <c r="G39" t="s">
        <v>34</v>
      </c>
      <c r="I39" s="3">
        <f>SUM(I33:I38)</f>
        <v>-9657.2578699999976</v>
      </c>
      <c r="J39" s="3">
        <f>SUM(J33:J38)</f>
        <v>-1232.4265900000028</v>
      </c>
    </row>
    <row r="40" spans="7:15" x14ac:dyDescent="0.3">
      <c r="G40" t="s">
        <v>36</v>
      </c>
      <c r="I40" s="3">
        <v>0</v>
      </c>
      <c r="J40" s="3">
        <v>0</v>
      </c>
    </row>
  </sheetData>
  <hyperlinks>
    <hyperlink ref="H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Rupesh</dc:creator>
  <cp:lastModifiedBy>Rupesh</cp:lastModifiedBy>
  <dcterms:created xsi:type="dcterms:W3CDTF">2017-08-10T17:13:19Z</dcterms:created>
  <dcterms:modified xsi:type="dcterms:W3CDTF">2017-08-20T07:15:34Z</dcterms:modified>
</cp:coreProperties>
</file>