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Projects\Excel Projects\Project Management Dashboard\"/>
    </mc:Choice>
  </mc:AlternateContent>
  <bookViews>
    <workbookView xWindow="0" yWindow="0" windowWidth="20490" windowHeight="7740"/>
  </bookViews>
  <sheets>
    <sheet name="Dashboard" sheetId="1" r:id="rId1"/>
    <sheet name="Workings" sheetId="3" r:id="rId2"/>
    <sheet name="Data" sheetId="2" r:id="rId3"/>
  </sheets>
  <definedNames>
    <definedName name="_xlnm.Print_Area" localSheetId="0">Dashboard!$A$1:$AJ$46</definedName>
    <definedName name="Slicer_Manager">#N/A</definedName>
    <definedName name="Slicer_Project">#N/A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 i="1" l="1"/>
  <c r="L5" i="1" s="1"/>
  <c r="M5" i="1" s="1"/>
  <c r="N5" i="1" s="1"/>
  <c r="O5" i="1" s="1"/>
  <c r="P5" i="1" s="1"/>
  <c r="Q5" i="1" s="1"/>
  <c r="R5" i="1" s="1"/>
  <c r="S5" i="1" s="1"/>
  <c r="T5" i="1" s="1"/>
  <c r="U5" i="1" s="1"/>
  <c r="V5" i="1" s="1"/>
  <c r="W5" i="1" s="1"/>
  <c r="X5" i="1" s="1"/>
  <c r="Y5" i="1" s="1"/>
  <c r="Z5" i="1" s="1"/>
  <c r="AA5" i="1" s="1"/>
  <c r="AB5" i="1" s="1"/>
  <c r="AC5" i="1" s="1"/>
  <c r="AD5" i="1" s="1"/>
  <c r="AE5" i="1" s="1"/>
  <c r="AF5" i="1" s="1"/>
  <c r="AG5" i="1" s="1"/>
  <c r="AH5" i="1" s="1"/>
  <c r="AI5" i="1" s="1"/>
  <c r="AJ5" i="1" s="1"/>
  <c r="E1" i="1" l="1"/>
  <c r="B5" i="3" l="1"/>
  <c r="B4" i="3"/>
  <c r="B3" i="3"/>
  <c r="H3" i="3"/>
  <c r="K5" i="3"/>
  <c r="H4" i="3" l="1"/>
  <c r="L5" i="3"/>
  <c r="B6" i="3"/>
  <c r="B7" i="3"/>
  <c r="H41" i="2" l="1"/>
  <c r="F41" i="2"/>
  <c r="H40" i="2"/>
  <c r="F40" i="2"/>
  <c r="H39" i="2"/>
  <c r="F39" i="2"/>
  <c r="H38" i="2"/>
  <c r="F38" i="2"/>
  <c r="H37" i="2"/>
  <c r="F37" i="2"/>
  <c r="H36" i="2"/>
  <c r="F36" i="2"/>
  <c r="H35" i="2"/>
  <c r="F35" i="2"/>
  <c r="H34" i="2"/>
  <c r="F34" i="2"/>
  <c r="H33" i="2"/>
  <c r="F33" i="2"/>
  <c r="H32" i="2"/>
  <c r="F32" i="2"/>
  <c r="H31" i="2"/>
  <c r="F31" i="2"/>
  <c r="H30" i="2"/>
  <c r="F30" i="2"/>
  <c r="H29" i="2"/>
  <c r="F29" i="2"/>
  <c r="H28" i="2"/>
  <c r="F28" i="2"/>
  <c r="H27" i="2"/>
  <c r="F27" i="2"/>
  <c r="H26" i="2"/>
  <c r="F26" i="2"/>
  <c r="H25" i="2"/>
  <c r="F25" i="2"/>
  <c r="H24" i="2"/>
  <c r="F24" i="2"/>
  <c r="H23" i="2"/>
  <c r="F23" i="2"/>
  <c r="H22" i="2"/>
  <c r="F22" i="2"/>
  <c r="H21" i="2"/>
  <c r="F21" i="2"/>
  <c r="H20" i="2"/>
  <c r="F20" i="2"/>
  <c r="H19" i="2"/>
  <c r="F19" i="2"/>
  <c r="H18" i="2"/>
  <c r="F18" i="2"/>
  <c r="H17" i="2"/>
  <c r="F17" i="2"/>
  <c r="H16" i="2"/>
  <c r="F16" i="2"/>
  <c r="H15" i="2"/>
  <c r="F15" i="2"/>
  <c r="H14" i="2"/>
  <c r="F14" i="2"/>
  <c r="H13" i="2"/>
  <c r="F13" i="2"/>
  <c r="H12" i="2"/>
  <c r="F12" i="2"/>
  <c r="H11" i="2"/>
  <c r="F11" i="2"/>
  <c r="H10" i="2"/>
  <c r="F10" i="2"/>
  <c r="H9" i="2"/>
  <c r="F9" i="2"/>
  <c r="H8" i="2"/>
  <c r="F8" i="2"/>
  <c r="H7" i="2"/>
  <c r="F7" i="2"/>
  <c r="H6" i="2"/>
  <c r="F6" i="2"/>
  <c r="H5" i="2"/>
  <c r="F5" i="2"/>
  <c r="H4" i="2"/>
  <c r="F4" i="2"/>
  <c r="H3" i="2"/>
  <c r="F3" i="2"/>
  <c r="H2" i="2"/>
  <c r="F2" i="2"/>
</calcChain>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<sst xmlns="http://schemas.openxmlformats.org/spreadsheetml/2006/main" count="242" uniqueCount="47">
  <si>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</si>
  <si>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</si>
  <si>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</si>
  <si>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</si>
  <si>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</si>
  <si>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</si>
  <si>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</si>
  <si>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</si>
  <si>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</si>
  <si>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</si>
  <si>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</si>
  <si>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</si>
  <si>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</si>
  <si>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</si>
  <si>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</si>
  <si>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</si>
  <si>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</si>
  <si>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</si>
  <si>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</si>
  <si>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</si>
  <si>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</si>
  <si>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</si>
  <si>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</si>
  <si>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</si>
  <si>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</si>
  <si>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</si>
  <si>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</si>
  <si>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</si>
  <si>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</si>
  <si>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</si>
  <si>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</si>
  <si>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Grand Total</t>
  </si>
  <si>
    <t xml:space="preserve">Budget </t>
  </si>
  <si>
    <t xml:space="preserve">Actual </t>
  </si>
  <si>
    <t>Not Started</t>
  </si>
  <si>
    <t>In Progress</t>
  </si>
  <si>
    <t>Completed</t>
  </si>
  <si>
    <t>Remaining</t>
  </si>
  <si>
    <t>Total Tasks</t>
  </si>
  <si>
    <t>Sum of Days completed</t>
  </si>
  <si>
    <t>Sum of Duration</t>
  </si>
  <si>
    <t>Values</t>
  </si>
  <si>
    <t>Days Completed</t>
  </si>
  <si>
    <t>Days Remaining</t>
  </si>
  <si>
    <t>Bar Chart</t>
  </si>
  <si>
    <t>Doughnut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</si>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</sst>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F800]dddd\,\ mmmm\ dd\,\ yyyy"/>
    <numFmt numFmtId="165" formatCode="0.0,,\M;\-0.0,,\M"/>
    <numFmt numFmtId="168" formatCode="mmm/dd"/>
  </numFmts>
  <fonts count="5" x14ac:knownFonts="1">
    <font>
      <sz val="11"/>
      <color theme="1"/>
      <name val="Calibri"/>
      <family val="2"/>
      <scheme val="minor"/>
    </font>
    <font>
      <sz val="11"/>
      <color theme="1"/>
      <name val="Calibri"/>
      <family val="2"/>
      <scheme val="minor"/>
    </font>
    <font>
      <sz val="20"/>
      <color theme="0"/>
      <name val="Calibri"/>
      <family val="2"/>
      <scheme val="minor"/>
    </font>
    <font>
      <b/>
      <sz val="18"/>
      <color theme="0"/>
      <name val="Calibri"/>
      <family val="2"/>
      <scheme val="minor"/>
    </font>
    <font>
      <sz val="12"/>
      <color theme="0"/>
      <name val="Calibri"/>
      <family val="2"/>
      <scheme val="minor"/>
    </font>
  </fonts>
  <fills count="3">
    <fill>
      <patternFill patternType="none"/>
    </fill>
    <fill>
      <patternFill patternType="gray125"/>
    </fill>
    <fill>
      <patternFill patternType="solid">
        <fgColor rgb="FFFF9933"/>
        <bgColor indexed="64"/>
      </patternFill>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2" borderId="0" xfId="0" applyFill="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0" fontId="0" fillId="0" borderId="1" xfId="0" applyBorder="1"/>
    <xf numFmtId="165" fontId="0" fillId="0" borderId="0" xfId="0" applyNumberFormat="1"/>
    <xf numFmtId="0" fontId="3" fillId="2" borderId="0" xfId="0" applyFont="1" applyFill="1" applyAlignment="1">
      <alignment vertical="center"/>
    </xf>
    <xf numFmtId="0" fontId="2" fillId="2" borderId="0" xfId="0" applyFont="1" applyFill="1" applyAlignment="1">
      <alignment vertical="center"/>
    </xf>
    <xf numFmtId="0" fontId="4" fillId="2" borderId="0" xfId="0" applyFont="1" applyFill="1" applyAlignment="1">
      <alignment vertical="center"/>
    </xf>
    <xf numFmtId="168" fontId="0" fillId="0" borderId="0" xfId="0" applyNumberFormat="1" applyAlignment="1">
      <alignment vertical="center"/>
    </xf>
    <xf numFmtId="0" fontId="0" fillId="0" borderId="0" xfId="0" applyAlignment="1">
      <alignment vertical="center"/>
    </xf>
    <xf numFmtId="0" fontId="0" fillId="0" borderId="0" xfId="0" pivotButton="1" applyAlignment="1">
      <alignment vertical="center"/>
    </xf>
    <xf numFmtId="0" fontId="0" fillId="0" borderId="0" xfId="0" pivotButton="1" applyFont="1" applyAlignment="1">
      <alignment vertical="center"/>
    </xf>
    <xf numFmtId="0" fontId="0" fillId="0" borderId="0" xfId="0" applyAlignment="1">
      <alignment horizontal="right" vertical="center"/>
    </xf>
  </cellXfs>
  <cellStyles count="2">
    <cellStyle name="Normal" xfId="0" builtinId="0"/>
    <cellStyle name="Percent" xfId="1" builtinId="5"/>
  </cellStyles>
  <dxfs count="51">
    <dxf>
      <fill>
        <patternFill patternType="none">
          <bgColor auto="1"/>
        </patternFill>
      </fill>
      <border>
        <top style="thin">
          <color theme="6" tint="-0.24994659260841701"/>
        </top>
        <bottom style="thin">
          <color theme="6" tint="-0.24994659260841701"/>
        </bottom>
      </border>
    </dxf>
    <dxf>
      <border>
        <left style="thin">
          <color theme="1" tint="0.499984740745262"/>
        </left>
        <right style="thin">
          <color theme="1" tint="0.499984740745262"/>
        </right>
        <top style="thin">
          <color theme="1" tint="0.499984740745262"/>
        </top>
        <bottom style="thin">
          <color theme="1" tint="0.499984740745262"/>
        </bottom>
        <vertical/>
        <horizontal/>
      </border>
    </dxf>
    <dxf>
      <fill>
        <patternFill>
          <bgColor theme="5"/>
        </patternFill>
      </fill>
      <border>
        <top style="thin">
          <color theme="0" tint="-4.9989318521683403E-2"/>
        </top>
        <bottom style="thin">
          <color theme="0" tint="-4.9989318521683403E-2"/>
        </bottom>
        <vertical/>
        <horizontal/>
      </border>
    </dxf>
    <dxf>
      <fill>
        <patternFill>
          <bgColor theme="3" tint="0.59996337778862885"/>
        </patternFill>
      </fill>
      <border>
        <top style="thin">
          <color theme="0"/>
        </top>
        <bottom style="thin">
          <color theme="0"/>
        </bottom>
        <vertical/>
        <horizontal/>
      </border>
    </dxf>
    <dxf>
      <fill>
        <patternFill patternType="lightDown">
          <bgColor theme="4"/>
        </patternFill>
      </fill>
    </dxf>
    <dxf>
      <font>
        <color theme="0"/>
      </font>
      <fill>
        <patternFill>
          <bgColor theme="6"/>
        </patternFill>
      </fill>
      <border>
        <left/>
        <right/>
        <top/>
        <bottom/>
      </border>
    </dxf>
    <dxf>
      <fill>
        <patternFill>
          <bgColor theme="2" tint="-0.24994659260841701"/>
        </patternFill>
      </fill>
      <border>
        <top style="thin">
          <color theme="0"/>
        </top>
        <bottom style="thin">
          <color theme="0"/>
        </bottom>
        <vertical/>
        <horizontal/>
      </border>
    </dxf>
    <dxf>
      <fill>
        <patternFill patternType="none">
          <bgColor auto="1"/>
        </patternFill>
      </fill>
      <border>
        <top style="thin">
          <color theme="6" tint="-0.24994659260841701"/>
        </top>
        <bottom style="thin">
          <color theme="6" tint="-0.24994659260841701"/>
        </bottom>
      </border>
    </dxf>
    <dxf>
      <border>
        <left style="thin">
          <color theme="1" tint="0.499984740745262"/>
        </left>
        <right style="thin">
          <color theme="1" tint="0.499984740745262"/>
        </right>
        <top style="thin">
          <color theme="1" tint="0.499984740745262"/>
        </top>
        <bottom style="thin">
          <color theme="1" tint="0.499984740745262"/>
        </bottom>
        <vertical/>
        <horizontal/>
      </border>
    </dxf>
    <dxf>
      <fill>
        <patternFill>
          <bgColor theme="5"/>
        </patternFill>
      </fill>
      <border>
        <top style="thin">
          <color theme="0" tint="-4.9989318521683403E-2"/>
        </top>
        <bottom style="thin">
          <color theme="0" tint="-4.9989318521683403E-2"/>
        </bottom>
        <vertical/>
        <horizontal/>
      </border>
    </dxf>
    <dxf>
      <fill>
        <patternFill patternType="lightDown">
          <bgColor theme="4"/>
        </patternFill>
      </fill>
    </dxf>
    <dxf>
      <font>
        <color theme="0"/>
      </font>
      <fill>
        <patternFill>
          <bgColor theme="6"/>
        </patternFill>
      </fill>
      <border>
        <left/>
        <right/>
        <top/>
        <bottom/>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bottom" readingOrder="0"/>
    </dxf>
    <dxf>
      <alignment vertical="bottom" readingOrder="0"/>
    </dxf>
    <dxf>
      <alignment vertical="bottom" readingOrder="0"/>
    </dxf>
    <dxf>
      <alignment vertical="bottom" readingOrder="0"/>
    </dxf>
    <dxf>
      <alignment vertical="bottom" readingOrder="0"/>
    </dxf>
    <dxf>
      <alignment vertical="bottom" readingOrder="0"/>
    </dxf>
    <dxf>
      <alignment vertical="bottom" readingOrder="0"/>
    </dxf>
    <dxf>
      <alignment vertical="bottom" readingOrder="0"/>
    </dxf>
    <dxf>
      <alignment vertical="bottom"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3" formatCode="#,##0"/>
    </dxf>
    <dxf>
      <numFmt numFmtId="3" formatCode="#,##0"/>
    </dxf>
    <dxf>
      <font>
        <b val="0"/>
        <i val="0"/>
        <strike val="0"/>
        <condense val="0"/>
        <extend val="0"/>
        <outline val="0"/>
        <shadow val="0"/>
        <u val="none"/>
        <vertAlign val="baseline"/>
        <sz val="11"/>
        <color theme="1"/>
        <name val="Calibri"/>
        <scheme val="minor"/>
      </font>
    </dxf>
    <dxf>
      <numFmt numFmtId="3" formatCode="#,##0"/>
    </dxf>
    <dxf>
      <numFmt numFmtId="166" formatCode="d/mm/yyyy"/>
    </dxf>
    <dxf>
      <numFmt numFmtId="166" formatCode="d/mm/yyyy"/>
    </dxf>
    <dxf>
      <numFmt numFmtId="3" formatCode="#,##0"/>
    </dxf>
    <dxf>
      <numFmt numFmtId="3" formatCode="#,##0"/>
    </dxf>
    <dxf>
      <alignment horizontal="right" readingOrder="0"/>
    </dxf>
    <dxf>
      <alignment horizontal="right" readingOrder="0"/>
    </dxf>
    <dxf>
      <font>
        <b val="0"/>
      </font>
    </dxf>
    <dxf>
      <font>
        <b/>
      </font>
    </dxf>
  </dxfs>
  <tableStyles count="0" defaultTableStyle="TableStyleMedium2" defaultPivotStyle="PivotStyleLight16"/>
  <colors>
    <mruColors>
      <color rgb="FFFF6600"/>
      <color rgb="FFCCCC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chemeClr val="bg1"/>
                </a:solidFill>
              </a:rPr>
              <a:t>OVERALL</a:t>
            </a:r>
            <a:r>
              <a:rPr lang="en-CA" b="1" baseline="0">
                <a:solidFill>
                  <a:schemeClr val="bg1"/>
                </a:solidFill>
              </a:rPr>
              <a:t> TASK PROGRESS</a:t>
            </a:r>
            <a:endParaRPr lang="en-CA" b="1">
              <a:solidFill>
                <a:schemeClr val="bg1"/>
              </a:solidFill>
            </a:endParaRPr>
          </a:p>
        </c:rich>
      </c:tx>
      <c:layout>
        <c:manualLayout>
          <c:xMode val="edge"/>
          <c:yMode val="edge"/>
          <c:x val="2.6138888888888878E-2"/>
          <c:y val="5.674709562109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9027802447929559E-2"/>
          <c:y val="0.46393482572583211"/>
          <c:w val="0.92361111111111116"/>
          <c:h val="0.3899172121548532"/>
        </c:manualLayout>
      </c:layout>
      <c:barChart>
        <c:barDir val="bar"/>
        <c:grouping val="stacked"/>
        <c:varyColors val="0"/>
        <c:ser>
          <c:idx val="0"/>
          <c:order val="0"/>
          <c:tx>
            <c:strRef>
              <c:f>Workings!$A$3</c:f>
              <c:strCache>
                <c:ptCount val="1"/>
                <c:pt idx="0">
                  <c:v>Not Started</c:v>
                </c:pt>
              </c:strCache>
            </c:strRef>
          </c:tx>
          <c:spPr>
            <a:noFill/>
            <a:ln w="15875">
              <a:solidFill>
                <a:schemeClr val="tx1">
                  <a:lumMod val="50000"/>
                  <a:lumOff val="5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AD14-47BB-A6E9-0D831AC00C2F}"/>
            </c:ext>
          </c:extLst>
        </c:ser>
        <c:ser>
          <c:idx val="1"/>
          <c:order val="1"/>
          <c:tx>
            <c:strRef>
              <c:f>Workings!$A$4</c:f>
              <c:strCache>
                <c:ptCount val="1"/>
                <c:pt idx="0">
                  <c:v>In Progress</c:v>
                </c:pt>
              </c:strCache>
            </c:strRef>
          </c:tx>
          <c:spPr>
            <a:solidFill>
              <a:schemeClr val="accent2"/>
            </a:solidFill>
            <a:ln w="12700">
              <a:solidFill>
                <a:schemeClr val="tx1">
                  <a:lumMod val="50000"/>
                  <a:lumOff val="5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Workings!$B$4</c:f>
              <c:numCache>
                <c:formatCode>General</c:formatCode>
                <c:ptCount val="1"/>
                <c:pt idx="0">
                  <c:v>33</c:v>
                </c:pt>
              </c:numCache>
            </c:numRef>
          </c:val>
          <c:extLst>
            <c:ext xmlns:c16="http://schemas.microsoft.com/office/drawing/2014/chart" uri="{C3380CC4-5D6E-409C-BE32-E72D297353CC}">
              <c16:uniqueId val="{00000001-AD14-47BB-A6E9-0D831AC00C2F}"/>
            </c:ext>
          </c:extLst>
        </c:ser>
        <c:ser>
          <c:idx val="2"/>
          <c:order val="2"/>
          <c:tx>
            <c:strRef>
              <c:f>Workings!$A$5</c:f>
              <c:strCache>
                <c:ptCount val="1"/>
                <c:pt idx="0">
                  <c:v>Completed</c:v>
                </c:pt>
              </c:strCache>
            </c:strRef>
          </c:tx>
          <c:spPr>
            <a:solidFill>
              <a:schemeClr val="bg2">
                <a:lumMod val="75000"/>
              </a:schemeClr>
            </a:solidFill>
            <a:ln w="15875">
              <a:solidFill>
                <a:schemeClr val="tx1">
                  <a:lumMod val="50000"/>
                  <a:lumOff val="5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Workings!$B$5</c:f>
              <c:numCache>
                <c:formatCode>General</c:formatCode>
                <c:ptCount val="1"/>
                <c:pt idx="0">
                  <c:v>3</c:v>
                </c:pt>
              </c:numCache>
            </c:numRef>
          </c:val>
          <c:extLst>
            <c:ext xmlns:c16="http://schemas.microsoft.com/office/drawing/2014/chart" uri="{C3380CC4-5D6E-409C-BE32-E72D297353CC}">
              <c16:uniqueId val="{00000002-AD14-47BB-A6E9-0D831AC00C2F}"/>
            </c:ext>
          </c:extLst>
        </c:ser>
        <c:dLbls>
          <c:dLblPos val="ctr"/>
          <c:showLegendKey val="0"/>
          <c:showVal val="1"/>
          <c:showCatName val="0"/>
          <c:showSerName val="0"/>
          <c:showPercent val="0"/>
          <c:showBubbleSize val="0"/>
        </c:dLbls>
        <c:gapWidth val="0"/>
        <c:overlap val="100"/>
        <c:axId val="1116667023"/>
        <c:axId val="1116667439"/>
      </c:barChart>
      <c:catAx>
        <c:axId val="1116667023"/>
        <c:scaling>
          <c:orientation val="minMax"/>
        </c:scaling>
        <c:delete val="1"/>
        <c:axPos val="l"/>
        <c:numFmt formatCode="General" sourceLinked="1"/>
        <c:majorTickMark val="out"/>
        <c:minorTickMark val="none"/>
        <c:tickLblPos val="nextTo"/>
        <c:crossAx val="1116667439"/>
        <c:crosses val="autoZero"/>
        <c:auto val="1"/>
        <c:lblAlgn val="ctr"/>
        <c:lblOffset val="100"/>
        <c:noMultiLvlLbl val="0"/>
      </c:catAx>
      <c:valAx>
        <c:axId val="1116667439"/>
        <c:scaling>
          <c:orientation val="minMax"/>
        </c:scaling>
        <c:delete val="1"/>
        <c:axPos val="b"/>
        <c:numFmt formatCode="General" sourceLinked="1"/>
        <c:majorTickMark val="out"/>
        <c:minorTickMark val="none"/>
        <c:tickLblPos val="nextTo"/>
        <c:crossAx val="1116667023"/>
        <c:crosses val="autoZero"/>
        <c:crossBetween val="between"/>
      </c:valAx>
      <c:spPr>
        <a:noFill/>
        <a:ln>
          <a:noFill/>
        </a:ln>
        <a:effectLst/>
      </c:spPr>
    </c:plotArea>
    <c:legend>
      <c:legendPos val="t"/>
      <c:layout>
        <c:manualLayout>
          <c:xMode val="edge"/>
          <c:yMode val="edge"/>
          <c:x val="3.4933385984257152E-2"/>
          <c:y val="0.29501420328753314"/>
          <c:w val="0.65079191116718293"/>
          <c:h val="0.185556244337418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717008547008548"/>
          <c:y val="0.36176496872207325"/>
          <c:w val="0.62395042735042738"/>
          <c:h val="0.5436565385761096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80-47B0-B9D7-9B922C9FC0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80-47B0-B9D7-9B922C9FC088}"/>
              </c:ext>
            </c:extLst>
          </c:dPt>
          <c:cat>
            <c:strRef>
              <c:f>Workings!$G$3:$G$4</c:f>
              <c:strCache>
                <c:ptCount val="2"/>
                <c:pt idx="0">
                  <c:v>Days Completed</c:v>
                </c:pt>
                <c:pt idx="1">
                  <c:v>Days Remaining</c:v>
                </c:pt>
              </c:strCache>
            </c:strRef>
          </c:cat>
          <c:val>
            <c:numRef>
              <c:f>Workings!$H$3:$H$4</c:f>
              <c:numCache>
                <c:formatCode>0%</c:formatCode>
                <c:ptCount val="2"/>
                <c:pt idx="0">
                  <c:v>0.42105263157894735</c:v>
                </c:pt>
                <c:pt idx="1">
                  <c:v>0.57894736842105265</c:v>
                </c:pt>
              </c:numCache>
            </c:numRef>
          </c:val>
          <c:extLst>
            <c:ext xmlns:c16="http://schemas.microsoft.com/office/drawing/2014/chart" uri="{C3380CC4-5D6E-409C-BE32-E72D297353CC}">
              <c16:uniqueId val="{00000004-7A80-47B0-B9D7-9B922C9FC088}"/>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2.458119658119658E-2"/>
          <c:y val="5.674709562109026E-2"/>
          <c:w val="0.92592765430340063"/>
          <c:h val="0.210439380399165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200" b="1">
                <a:solidFill>
                  <a:schemeClr val="bg1"/>
                </a:solidFill>
              </a:rPr>
              <a:t>BUDGET</a:t>
            </a:r>
            <a:r>
              <a:rPr lang="en-CA" sz="1200" b="1" baseline="0">
                <a:solidFill>
                  <a:schemeClr val="bg1"/>
                </a:solidFill>
              </a:rPr>
              <a:t> SPENT</a:t>
            </a:r>
            <a:endParaRPr lang="en-CA" sz="1200" b="1">
              <a:solidFill>
                <a:schemeClr val="bg1"/>
              </a:solidFill>
            </a:endParaRPr>
          </a:p>
        </c:rich>
      </c:tx>
      <c:layout>
        <c:manualLayout>
          <c:xMode val="edge"/>
          <c:yMode val="edge"/>
          <c:x val="0.24551111111111112"/>
          <c:y val="2.556467964997609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045555555555556"/>
          <c:y val="0.3783610395560259"/>
          <c:w val="0.672982905982906"/>
          <c:h val="0.5304182637574352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33-42E8-9F28-56B35B9CCA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33-42E8-9F28-56B35B9CCA28}"/>
              </c:ext>
            </c:extLst>
          </c:dPt>
          <c:val>
            <c:numRef>
              <c:f>Workings!$K$5:$L$5</c:f>
              <c:numCache>
                <c:formatCode>0%</c:formatCode>
                <c:ptCount val="2"/>
                <c:pt idx="0">
                  <c:v>0.42347250571210965</c:v>
                </c:pt>
                <c:pt idx="1">
                  <c:v>0.57652749428789041</c:v>
                </c:pt>
              </c:numCache>
            </c:numRef>
          </c:val>
          <c:extLst>
            <c:ext xmlns:c16="http://schemas.microsoft.com/office/drawing/2014/chart" uri="{C3380CC4-5D6E-409C-BE32-E72D297353CC}">
              <c16:uniqueId val="{00000004-1F33-42E8-9F28-56B35B9CCA28}"/>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[Project_Management_Dashboard_Web.xlsx]Workings!Actual_vs_Budget_PivotTable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b="1">
                <a:solidFill>
                  <a:schemeClr val="bg1"/>
                </a:solidFill>
              </a:rPr>
              <a:t>BUDGET</a:t>
            </a:r>
            <a:r>
              <a:rPr lang="en-CA" b="1" baseline="0">
                <a:solidFill>
                  <a:schemeClr val="bg1"/>
                </a:solidFill>
              </a:rPr>
              <a:t> VS ACTUAL</a:t>
            </a:r>
            <a:endParaRPr lang="en-CA" b="1">
              <a:solidFill>
                <a:schemeClr val="bg1"/>
              </a:solidFill>
            </a:endParaRPr>
          </a:p>
        </c:rich>
      </c:tx>
      <c:layout>
        <c:manualLayout>
          <c:xMode val="edge"/>
          <c:yMode val="edge"/>
          <c:x val="6.7362037037037026E-2"/>
          <c:y val="7.85683340858889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ext>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ext>
          </c:extLst>
        </c:dLbl>
      </c:pivotFmt>
    </c:pivotFmts>
    <c:plotArea>
      <c:layout>
        <c:manualLayout>
          <c:layoutTarget val="inner"/>
          <c:xMode val="edge"/>
          <c:yMode val="edge"/>
          <c:x val="7.6435185185185189E-2"/>
          <c:y val="0.323393242863942"/>
          <c:w val="0.87064814814814817"/>
          <c:h val="0.62151387509164024"/>
        </c:manualLayout>
      </c:layout>
      <c:barChart>
        <c:barDir val="bar"/>
        <c:grouping val="clustered"/>
        <c:varyColors val="0"/>
        <c:ser>
          <c:idx val="0"/>
          <c:order val="0"/>
          <c:tx>
            <c:strRef>
              <c:f>Workings!$K$3</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Workings!$K$4</c:f>
              <c:strCache>
                <c:ptCount val="1"/>
                <c:pt idx="0">
                  <c:v>Total</c:v>
                </c:pt>
              </c:strCache>
            </c:strRef>
          </c:cat>
          <c:val>
            <c:numRef>
              <c:f>Workings!$K$4</c:f>
              <c:numCache>
                <c:formatCode>0.0,,\M;\-0.0,,\M</c:formatCode>
                <c:ptCount val="1"/>
                <c:pt idx="0">
                  <c:v>8340291</c:v>
                </c:pt>
              </c:numCache>
            </c:numRef>
          </c:val>
          <c:extLst>
            <c:ext xmlns:c16="http://schemas.microsoft.com/office/drawing/2014/chart" uri="{C3380CC4-5D6E-409C-BE32-E72D297353CC}">
              <c16:uniqueId val="{00000000-163A-4B0F-BAD9-B14B1E614CF7}"/>
            </c:ext>
          </c:extLst>
        </c:ser>
        <c:ser>
          <c:idx val="1"/>
          <c:order val="1"/>
          <c:tx>
            <c:strRef>
              <c:f>Workings!$L$3</c:f>
              <c:strCache>
                <c:ptCount val="1"/>
                <c:pt idx="0">
                  <c:v>Budget </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163A-4B0F-BAD9-B14B1E614CF7}"/>
              </c:ext>
            </c:extLst>
          </c:dPt>
          <c:dLbls>
            <c:dLbl>
              <c:idx val="0"/>
              <c:layout/>
              <c:dLblPos val="outEnd"/>
              <c:showLegendKey val="0"/>
              <c:showVal val="1"/>
              <c:showCatName val="0"/>
              <c:showSerName val="1"/>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1-163A-4B0F-BAD9-B14B1E614C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Workings!$K$4</c:f>
              <c:strCache>
                <c:ptCount val="1"/>
                <c:pt idx="0">
                  <c:v>Total</c:v>
                </c:pt>
              </c:strCache>
            </c:strRef>
          </c:cat>
          <c:val>
            <c:numRef>
              <c:f>Workings!$L$4</c:f>
              <c:numCache>
                <c:formatCode>0.0,,\M;\-0.0,,\M</c:formatCode>
                <c:ptCount val="1"/>
                <c:pt idx="0">
                  <c:v>19695000</c:v>
                </c:pt>
              </c:numCache>
            </c:numRef>
          </c:val>
          <c:extLst>
            <c:ext xmlns:c16="http://schemas.microsoft.com/office/drawing/2014/chart" uri="{C3380CC4-5D6E-409C-BE32-E72D297353CC}">
              <c16:uniqueId val="{00000002-163A-4B0F-BAD9-B14B1E614CF7}"/>
            </c:ext>
          </c:extLst>
        </c:ser>
        <c:dLbls>
          <c:dLblPos val="outEnd"/>
          <c:showLegendKey val="0"/>
          <c:showVal val="1"/>
          <c:showCatName val="0"/>
          <c:showSerName val="0"/>
          <c:showPercent val="0"/>
          <c:showBubbleSize val="0"/>
        </c:dLbls>
        <c:gapWidth val="0"/>
        <c:overlap val="-30"/>
        <c:axId val="228856959"/>
        <c:axId val="228857791"/>
      </c:barChart>
      <c:catAx>
        <c:axId val="228856959"/>
        <c:scaling>
          <c:orientation val="minMax"/>
        </c:scaling>
        <c:delete val="1"/>
        <c:axPos val="l"/>
        <c:numFmt formatCode="General" sourceLinked="1"/>
        <c:majorTickMark val="none"/>
        <c:minorTickMark val="none"/>
        <c:tickLblPos val="nextTo"/>
        <c:crossAx val="228857791"/>
        <c:crosses val="autoZero"/>
        <c:auto val="1"/>
        <c:lblAlgn val="ctr"/>
        <c:lblOffset val="100"/>
        <c:noMultiLvlLbl val="0"/>
      </c:catAx>
      <c:valAx>
        <c:axId val="228857791"/>
        <c:scaling>
          <c:orientation val="minMax"/>
        </c:scaling>
        <c:delete val="1"/>
        <c:axPos val="b"/>
        <c:numFmt formatCode="0.0,,\M;\-0.0,,\M" sourceLinked="1"/>
        <c:majorTickMark val="none"/>
        <c:minorTickMark val="none"/>
        <c:tickLblPos val="nextTo"/>
        <c:crossAx val="22885695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O$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22412</xdr:colOff>
      <xdr:row>0</xdr:row>
      <xdr:rowOff>0</xdr:rowOff>
    </xdr:from>
    <xdr:to>
      <xdr:col>18</xdr:col>
      <xdr:colOff>100853</xdr:colOff>
      <xdr:row>4</xdr:row>
      <xdr:rowOff>156882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0</xdr:row>
      <xdr:rowOff>0</xdr:rowOff>
    </xdr:from>
    <xdr:to>
      <xdr:col>12</xdr:col>
      <xdr:colOff>179294</xdr:colOff>
      <xdr:row>4</xdr:row>
      <xdr:rowOff>56030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22413</xdr:colOff>
      <xdr:row>0</xdr:row>
      <xdr:rowOff>2</xdr:rowOff>
    </xdr:from>
    <xdr:to>
      <xdr:col>18</xdr:col>
      <xdr:colOff>587296</xdr:colOff>
      <xdr:row>4</xdr:row>
      <xdr:rowOff>112060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403411</xdr:colOff>
      <xdr:row>0</xdr:row>
      <xdr:rowOff>78442</xdr:rowOff>
    </xdr:from>
    <xdr:to>
      <xdr:col>22</xdr:col>
      <xdr:colOff>142940</xdr:colOff>
      <xdr:row>4</xdr:row>
      <xdr:rowOff>78442</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xdr:row>
      <xdr:rowOff>10086</xdr:rowOff>
    </xdr:from>
    <xdr:to>
      <xdr:col>4</xdr:col>
      <xdr:colOff>537882</xdr:colOff>
      <xdr:row>3</xdr:row>
      <xdr:rowOff>358588</xdr:rowOff>
    </xdr:to>
    <mc:AlternateContent xmlns:mc="http://schemas.openxmlformats.org/markup-compatibility/2006">
      <mc:Choice xmlns:a14="http://schemas.microsoft.com/office/drawing/2010/main" Requires="a14">
        <xdr:graphicFrame macro="">
          <xdr:nvGraphicFramePr>
            <xdr:cNvPr id="11" name="Project"/>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0" y="479986"/>
              <a:ext cx="3725582" cy="81840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549088</xdr:colOff>
      <xdr:row>1</xdr:row>
      <xdr:rowOff>11207</xdr:rowOff>
    </xdr:from>
    <xdr:to>
      <xdr:col>9</xdr:col>
      <xdr:colOff>461682</xdr:colOff>
      <xdr:row>3</xdr:row>
      <xdr:rowOff>358588</xdr:rowOff>
    </xdr:to>
    <mc:AlternateContent xmlns:mc="http://schemas.openxmlformats.org/markup-compatibility/2006">
      <mc:Choice xmlns:a14="http://schemas.microsoft.com/office/drawing/2010/main" Requires="a14">
        <xdr:graphicFrame macro="">
          <xdr:nvGraphicFramePr>
            <xdr:cNvPr id="12" name="Manage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6788" y="481107"/>
              <a:ext cx="3887694" cy="81728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347381</xdr:colOff>
      <xdr:row>1</xdr:row>
      <xdr:rowOff>235323</xdr:rowOff>
    </xdr:from>
    <xdr:to>
      <xdr:col>11</xdr:col>
      <xdr:colOff>358585</xdr:colOff>
      <xdr:row>3</xdr:row>
      <xdr:rowOff>212911</xdr:rowOff>
    </xdr:to>
    <xdr:sp macro="" textlink="Workings!H3">
      <xdr:nvSpPr>
        <xdr:cNvPr id="14" name="TextBox 1"/>
        <xdr:cNvSpPr txBox="1"/>
      </xdr:nvSpPr>
      <xdr:spPr>
        <a:xfrm>
          <a:off x="7944969" y="705970"/>
          <a:ext cx="493057" cy="437029"/>
        </a:xfrm>
        <a:prstGeom prst="rect">
          <a:avLst/>
        </a:prstGeom>
        <a:no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B2DEDD71-4D2B-4F5C-8D67-B081AD5F380A}" type="TxLink">
            <a:rPr lang="en-US" sz="1200" b="0" i="0" u="none" strike="noStrike">
              <a:solidFill>
                <a:schemeClr val="tx1">
                  <a:lumMod val="50000"/>
                  <a:lumOff val="50000"/>
                </a:schemeClr>
              </a:solidFill>
              <a:latin typeface="Calibri"/>
              <a:cs typeface="Calibri"/>
            </a:rPr>
            <a:pPr/>
            <a:t>42%</a:t>
          </a:fld>
          <a:endParaRPr lang="en-CA" sz="1200">
            <a:solidFill>
              <a:schemeClr val="tx1">
                <a:lumMod val="50000"/>
                <a:lumOff val="50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6</xdr:col>
          <xdr:colOff>152400</xdr:colOff>
          <xdr:row>0</xdr:row>
          <xdr:rowOff>76200</xdr:rowOff>
        </xdr:from>
        <xdr:to>
          <xdr:col>9</xdr:col>
          <xdr:colOff>493059</xdr:colOff>
          <xdr:row>0</xdr:row>
          <xdr:rowOff>361950</xdr:rowOff>
        </xdr:to>
        <xdr:sp macro="" textlink="">
          <xdr:nvSpPr>
            <xdr:cNvPr id="1025" name="Scroll Bar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0.33234</cdr:x>
      <cdr:y>0.50735</cdr:y>
    </cdr:from>
    <cdr:to>
      <cdr:x>0.78537</cdr:x>
      <cdr:y>0.71713</cdr:y>
    </cdr:to>
    <cdr:sp macro="" textlink="Workings!$K$5">
      <cdr:nvSpPr>
        <cdr:cNvPr id="3" name="TextBox 2"/>
        <cdr:cNvSpPr txBox="1"/>
      </cdr:nvSpPr>
      <cdr:spPr>
        <a:xfrm xmlns:a="http://schemas.openxmlformats.org/drawingml/2006/main">
          <a:off x="388840" y="753147"/>
          <a:ext cx="530042" cy="31141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5998EA1-1016-48BC-A581-2B0842FACC2F}" type="TxLink">
            <a:rPr lang="en-US" sz="1200" b="0" i="0" u="none" strike="noStrike">
              <a:solidFill>
                <a:schemeClr val="tx1">
                  <a:lumMod val="50000"/>
                  <a:lumOff val="50000"/>
                </a:schemeClr>
              </a:solidFill>
              <a:latin typeface="Calibri"/>
              <a:cs typeface="Calibri"/>
            </a:rPr>
            <a:pPr/>
            <a:t>42%</a:t>
          </a:fld>
          <a:endParaRPr lang="en-CA" sz="1200">
            <a:solidFill>
              <a:schemeClr val="tx1">
                <a:lumMod val="50000"/>
                <a:lumOff val="50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uqaiya rangwala" refreshedDate="44062.545221527776" createdVersion="6" refreshedVersion="6" minRefreshableVersion="3" recordCount="40">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_PivotTable"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pivotField dataField="1" compact="0" numFmtId="3" outline="0" showAl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Budget " fld="8" baseField="7" baseItem="10" numFmtId="3"/>
    <dataField name="Actual " fld="9" baseField="7" baseItem="10" numFmtId="3"/>
  </dataFields>
  <formats count="33">
    <format dxfId="50">
      <pivotArea field="3" type="button" dataOnly="0" labelOnly="1" outline="0" axis="axisRow" fieldPosition="3"/>
    </format>
    <format dxfId="49">
      <pivotArea field="3" type="button" dataOnly="0" labelOnly="1" outline="0" axis="axisRow" fieldPosition="3"/>
    </format>
    <format dxfId="48">
      <pivotArea dataOnly="0" labelOnly="1" outline="0" fieldPosition="0">
        <references count="1">
          <reference field="4294967294" count="1">
            <x v="0"/>
          </reference>
        </references>
      </pivotArea>
    </format>
    <format dxfId="47">
      <pivotArea dataOnly="0" labelOnly="1" outline="0" fieldPosition="0">
        <references count="1">
          <reference field="4294967294" count="1">
            <x v="1"/>
          </reference>
        </references>
      </pivotArea>
    </format>
    <format dxfId="46">
      <pivotArea outline="0" fieldPosition="0">
        <references count="1">
          <reference field="4294967294" count="1">
            <x v="0"/>
          </reference>
        </references>
      </pivotArea>
    </format>
    <format dxfId="45">
      <pivotArea outline="0" fieldPosition="0">
        <references count="1">
          <reference field="4294967294" count="1">
            <x v="1"/>
          </reference>
        </references>
      </pivotArea>
    </format>
    <format dxfId="38">
      <pivotArea field="0" type="button" dataOnly="0" labelOnly="1" outline="0" axis="axisRow" fieldPosition="0"/>
    </format>
    <format dxfId="37">
      <pivotArea field="1" type="button" dataOnly="0" labelOnly="1" outline="0" axis="axisRow" fieldPosition="1"/>
    </format>
    <format dxfId="36">
      <pivotArea field="2" type="button" dataOnly="0" labelOnly="1" outline="0" axis="axisRow" fieldPosition="2"/>
    </format>
    <format dxfId="35">
      <pivotArea field="3" type="button" dataOnly="0" labelOnly="1" outline="0" axis="axisRow" fieldPosition="3"/>
    </format>
    <format dxfId="34">
      <pivotArea field="5" type="button" dataOnly="0" labelOnly="1" outline="0" axis="axisRow" fieldPosition="4"/>
    </format>
    <format dxfId="33">
      <pivotArea field="4" type="button" dataOnly="0" labelOnly="1" outline="0" axis="axisRow" fieldPosition="5"/>
    </format>
    <format dxfId="32">
      <pivotArea field="6" type="button" dataOnly="0" labelOnly="1" outline="0" axis="axisRow" fieldPosition="6"/>
    </format>
    <format dxfId="31">
      <pivotArea field="7" type="button" dataOnly="0" labelOnly="1" outline="0" axis="axisRow" fieldPosition="7"/>
    </format>
    <format dxfId="30">
      <pivotArea dataOnly="0" labelOnly="1" outline="0" fieldPosition="0">
        <references count="1">
          <reference field="4294967294" count="2">
            <x v="0"/>
            <x v="1"/>
          </reference>
        </references>
      </pivotArea>
    </format>
    <format dxfId="29">
      <pivotArea field="0" type="button" dataOnly="0" labelOnly="1" outline="0" axis="axisRow" fieldPosition="0"/>
    </format>
    <format dxfId="28">
      <pivotArea field="1" type="button" dataOnly="0" labelOnly="1" outline="0" axis="axisRow" fieldPosition="1"/>
    </format>
    <format dxfId="27">
      <pivotArea field="2" type="button" dataOnly="0" labelOnly="1" outline="0" axis="axisRow" fieldPosition="2"/>
    </format>
    <format dxfId="26">
      <pivotArea field="3" type="button" dataOnly="0" labelOnly="1" outline="0" axis="axisRow" fieldPosition="3"/>
    </format>
    <format dxfId="25">
      <pivotArea field="5" type="button" dataOnly="0" labelOnly="1" outline="0" axis="axisRow" fieldPosition="4"/>
    </format>
    <format dxfId="24">
      <pivotArea field="4" type="button" dataOnly="0" labelOnly="1" outline="0" axis="axisRow" fieldPosition="5"/>
    </format>
    <format dxfId="23">
      <pivotArea field="6" type="button" dataOnly="0" labelOnly="1" outline="0" axis="axisRow" fieldPosition="6"/>
    </format>
    <format dxfId="22">
      <pivotArea field="7" type="button" dataOnly="0" labelOnly="1" outline="0" axis="axisRow" fieldPosition="7"/>
    </format>
    <format dxfId="21">
      <pivotArea dataOnly="0" labelOnly="1" outline="0" fieldPosition="0">
        <references count="1">
          <reference field="4294967294" count="2">
            <x v="0"/>
            <x v="1"/>
          </reference>
        </references>
      </pivotArea>
    </format>
    <format dxfId="20">
      <pivotArea field="0" type="button" dataOnly="0" labelOnly="1" outline="0" axis="axisRow" fieldPosition="0"/>
    </format>
    <format dxfId="19">
      <pivotArea field="1" type="button" dataOnly="0" labelOnly="1" outline="0" axis="axisRow" fieldPosition="1"/>
    </format>
    <format dxfId="18">
      <pivotArea field="2" type="button" dataOnly="0" labelOnly="1" outline="0" axis="axisRow" fieldPosition="2"/>
    </format>
    <format dxfId="17">
      <pivotArea field="3" type="button" dataOnly="0" labelOnly="1" outline="0" axis="axisRow" fieldPosition="3"/>
    </format>
    <format dxfId="16">
      <pivotArea field="5" type="button" dataOnly="0" labelOnly="1" outline="0" axis="axisRow" fieldPosition="4"/>
    </format>
    <format dxfId="15">
      <pivotArea field="4" type="button" dataOnly="0" labelOnly="1" outline="0" axis="axisRow" fieldPosition="5"/>
    </format>
    <format dxfId="14">
      <pivotArea field="6" type="button" dataOnly="0" labelOnly="1" outline="0" axis="axisRow" fieldPosition="6"/>
    </format>
    <format dxfId="13">
      <pivotArea field="7" type="button" dataOnly="0" labelOnly="1" outline="0" axis="axisRow" fieldPosition="7"/>
    </format>
    <format dxfId="12">
      <pivotArea dataOnly="0" labelOnly="1" outline="0" fieldPosition="0">
        <references count="1">
          <reference field="4294967294" count="2">
            <x v="0"/>
            <x v="1"/>
          </reference>
        </references>
      </pivotArea>
    </format>
  </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Actual_vs_Budget_PivotTab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K3:L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5"/>
    <dataField name="Budget " fld="8" baseField="0" baseItem="1" numFmtId="165"/>
  </dataFields>
  <chartFormats count="6">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1" format="7">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Days_CompletedNRemaining_PivotTable"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5"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ject" sourceName="Project">
  <pivotTables>
    <pivotTable tabId="1" name="Dashboard_PivotTable"/>
    <pivotTable tabId="3" name="Actual_vs_Budget_PivotTable"/>
    <pivotTable tabId="3" name="Days_CompletedNRemaining_PivotTable"/>
  </pivotTables>
  <data>
    <tabular pivotCacheId="1">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nager" sourceName="Manager">
  <pivotTables>
    <pivotTable tabId="1" name="Dashboard_PivotTable"/>
    <pivotTable tabId="3" name="Actual_vs_Budget_PivotTable"/>
    <pivotTable tabId="3" name="Days_CompletedNRemaining_PivotTable"/>
  </pivotTables>
  <data>
    <tabular pivotCacheId="1">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ject" cache="Slicer_Project" caption="Project" columnCount="5" rowHeight="241300"/>
  <slicer name="Manager" cache="Slicer_Manager" caption="Manager" columnCount="5" rowHeight="241300"/>
</slicers>
</file>

<file path=xl/tables/table1.xml><?xml version="1.0" encoding="utf-8"?>
<table xmlns="http://schemas.openxmlformats.org/spreadsheetml/2006/main" id="1" name="Table1" displayName="Table1" ref="A1:J41" totalsRowShown="0">
  <autoFilter ref="A1:J41"/>
  <tableColumns count="10">
    <tableColumn id="1" name="Project"/>
    <tableColumn id="2" name="Task"/>
    <tableColumn id="3" name="Manager"/>
    <tableColumn id="4" name="Start Date" dataDxfId="44"/>
    <tableColumn id="5" name="Duration"/>
    <tableColumn id="9" name="End Date" dataDxfId="43">
      <calculatedColumnFormula>WORKDAY.INTL(Table1[[#This Row],[Start Date]]-1,Table1[[#This Row],[Duration]],1)</calculatedColumnFormula>
    </tableColumn>
    <tableColumn id="10" name="Days completed" dataDxfId="42"/>
    <tableColumn id="6" name="Progress" dataDxfId="41" dataCellStyle="Percent">
      <calculatedColumnFormula>Table1[[#This Row],[Days completed]]/Table1[[#This Row],[Duration]]</calculatedColumnFormula>
    </tableColumn>
    <tableColumn id="7" name="Budget" dataDxfId="40"/>
    <tableColumn id="8" name="Actual" dataDxfId="39"/>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46"/>
  <sheetViews>
    <sheetView showGridLines="0" tabSelected="1" zoomScale="75" zoomScaleNormal="75" workbookViewId="0">
      <pane ySplit="5" topLeftCell="A6" activePane="bottomLeft" state="frozen"/>
      <selection pane="bottomLeft" activeCell="E1" sqref="E1:F1"/>
    </sheetView>
  </sheetViews>
  <sheetFormatPr defaultRowHeight="15" x14ac:dyDescent="0.25"/>
  <cols>
    <col min="1" max="1" width="8" customWidth="1"/>
    <col min="2" max="2" width="12.7109375" customWidth="1"/>
    <col min="3" max="3" width="12.28515625" customWidth="1"/>
    <col min="4" max="4" width="14.7109375" customWidth="1"/>
    <col min="5" max="5" width="12.140625" customWidth="1"/>
    <col min="6" max="6" width="12.140625" bestFit="1" customWidth="1"/>
    <col min="7" max="7" width="14" customWidth="1"/>
    <col min="8" max="8" width="10.85546875" bestFit="1" customWidth="1"/>
    <col min="9" max="9" width="10.28515625" bestFit="1" customWidth="1"/>
    <col min="11" max="11" width="7.140625" bestFit="1" customWidth="1"/>
    <col min="12" max="12" width="7.5703125" customWidth="1"/>
    <col min="13" max="13" width="7.140625" bestFit="1" customWidth="1"/>
  </cols>
  <sheetData>
    <row r="1" spans="1:36" ht="36.75" customHeight="1" x14ac:dyDescent="0.25">
      <c r="A1" s="12" t="s">
        <v>30</v>
      </c>
      <c r="B1" s="13"/>
      <c r="C1" s="13"/>
      <c r="D1" s="13"/>
      <c r="E1" s="14" t="str">
        <f>TEXT(MIN(D6:D52),"MMM-DD-YY")&amp;" to "&amp;TEXT(MIN(E6:E52),"MMM-DD-YY")</f>
        <v>Feb-17-20 to Feb-19-20</v>
      </c>
      <c r="F1" s="14"/>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row>
    <row r="2" spans="1:36" ht="19.5" customHeight="1" x14ac:dyDescent="0.25"/>
    <row r="3" spans="1:36" ht="16.5" customHeight="1" x14ac:dyDescent="0.25"/>
    <row r="4" spans="1:36" ht="30" customHeight="1" x14ac:dyDescent="0.25">
      <c r="A4" s="16"/>
      <c r="B4" s="16"/>
      <c r="C4" s="16"/>
      <c r="D4" s="16"/>
      <c r="E4" s="16"/>
      <c r="F4" s="16"/>
      <c r="G4" s="16"/>
      <c r="H4" s="16"/>
      <c r="I4" s="16"/>
      <c r="J4" s="16"/>
    </row>
    <row r="5" spans="1:36" ht="15.75" customHeight="1" x14ac:dyDescent="0.25">
      <c r="A5" s="17" t="s">
        <v>0</v>
      </c>
      <c r="B5" s="17" t="s">
        <v>1</v>
      </c>
      <c r="C5" s="17" t="s">
        <v>2</v>
      </c>
      <c r="D5" s="18" t="s">
        <v>3</v>
      </c>
      <c r="E5" s="17" t="s">
        <v>5</v>
      </c>
      <c r="F5" s="17" t="s">
        <v>4</v>
      </c>
      <c r="G5" s="17" t="s">
        <v>6</v>
      </c>
      <c r="H5" s="17" t="s">
        <v>7</v>
      </c>
      <c r="I5" s="19" t="s">
        <v>32</v>
      </c>
      <c r="J5" s="19" t="s">
        <v>33</v>
      </c>
      <c r="K5" s="15">
        <f>MIN(D6:D52)+Workings!O4</f>
        <v>43878</v>
      </c>
      <c r="L5" s="15">
        <f>K5+1</f>
        <v>43879</v>
      </c>
      <c r="M5" s="15">
        <f t="shared" ref="M5:AJ5" si="0">L5+1</f>
        <v>43880</v>
      </c>
      <c r="N5" s="15">
        <f t="shared" si="0"/>
        <v>43881</v>
      </c>
      <c r="O5" s="15">
        <f t="shared" si="0"/>
        <v>43882</v>
      </c>
      <c r="P5" s="15">
        <f t="shared" si="0"/>
        <v>43883</v>
      </c>
      <c r="Q5" s="15">
        <f t="shared" si="0"/>
        <v>43884</v>
      </c>
      <c r="R5" s="15">
        <f t="shared" si="0"/>
        <v>43885</v>
      </c>
      <c r="S5" s="15">
        <f t="shared" si="0"/>
        <v>43886</v>
      </c>
      <c r="T5" s="15">
        <f t="shared" si="0"/>
        <v>43887</v>
      </c>
      <c r="U5" s="15">
        <f t="shared" si="0"/>
        <v>43888</v>
      </c>
      <c r="V5" s="15">
        <f t="shared" si="0"/>
        <v>43889</v>
      </c>
      <c r="W5" s="15">
        <f t="shared" si="0"/>
        <v>43890</v>
      </c>
      <c r="X5" s="15">
        <f t="shared" si="0"/>
        <v>43891</v>
      </c>
      <c r="Y5" s="15">
        <f t="shared" si="0"/>
        <v>43892</v>
      </c>
      <c r="Z5" s="15">
        <f t="shared" si="0"/>
        <v>43893</v>
      </c>
      <c r="AA5" s="15">
        <f t="shared" si="0"/>
        <v>43894</v>
      </c>
      <c r="AB5" s="15">
        <f t="shared" si="0"/>
        <v>43895</v>
      </c>
      <c r="AC5" s="15">
        <f t="shared" si="0"/>
        <v>43896</v>
      </c>
      <c r="AD5" s="15">
        <f t="shared" si="0"/>
        <v>43897</v>
      </c>
      <c r="AE5" s="15">
        <f t="shared" si="0"/>
        <v>43898</v>
      </c>
      <c r="AF5" s="15">
        <f t="shared" si="0"/>
        <v>43899</v>
      </c>
      <c r="AG5" s="15">
        <f t="shared" si="0"/>
        <v>43900</v>
      </c>
      <c r="AH5" s="15">
        <f t="shared" si="0"/>
        <v>43901</v>
      </c>
      <c r="AI5" s="15">
        <f t="shared" si="0"/>
        <v>43902</v>
      </c>
      <c r="AJ5" s="15">
        <f t="shared" si="0"/>
        <v>43903</v>
      </c>
    </row>
    <row r="6" spans="1:36" x14ac:dyDescent="0.25">
      <c r="A6" t="s">
        <v>29</v>
      </c>
      <c r="B6" t="s">
        <v>11</v>
      </c>
      <c r="C6" t="s">
        <v>16</v>
      </c>
      <c r="D6" s="2">
        <v>43889</v>
      </c>
      <c r="E6" s="2">
        <v>43900</v>
      </c>
      <c r="F6">
        <v>8</v>
      </c>
      <c r="G6" s="3">
        <v>3</v>
      </c>
      <c r="H6" s="9">
        <v>0.375</v>
      </c>
      <c r="I6" s="3">
        <v>96000</v>
      </c>
      <c r="J6" s="3">
        <v>32256</v>
      </c>
    </row>
    <row r="7" spans="1:36" x14ac:dyDescent="0.25">
      <c r="B7" t="s">
        <v>13</v>
      </c>
      <c r="C7" t="s">
        <v>18</v>
      </c>
      <c r="D7" s="2">
        <v>43892</v>
      </c>
      <c r="E7" s="2">
        <v>43902</v>
      </c>
      <c r="F7">
        <v>9</v>
      </c>
      <c r="G7" s="3">
        <v>4</v>
      </c>
      <c r="H7" s="9">
        <v>0.44444444444444442</v>
      </c>
      <c r="I7" s="3">
        <v>513000</v>
      </c>
      <c r="J7" s="3">
        <v>226233</v>
      </c>
    </row>
    <row r="8" spans="1:36" x14ac:dyDescent="0.25">
      <c r="B8" t="s">
        <v>15</v>
      </c>
      <c r="C8" t="s">
        <v>20</v>
      </c>
      <c r="D8" s="2">
        <v>43881</v>
      </c>
      <c r="E8" s="2">
        <v>43887</v>
      </c>
      <c r="F8">
        <v>5</v>
      </c>
      <c r="G8" s="3">
        <v>3</v>
      </c>
      <c r="H8" s="9">
        <v>0.6</v>
      </c>
      <c r="I8" s="3">
        <v>616000</v>
      </c>
      <c r="J8" s="3">
        <v>401579</v>
      </c>
    </row>
    <row r="9" spans="1:36" x14ac:dyDescent="0.25">
      <c r="B9" t="s">
        <v>17</v>
      </c>
      <c r="C9" t="s">
        <v>12</v>
      </c>
      <c r="D9" s="2">
        <v>43880</v>
      </c>
      <c r="E9" s="2">
        <v>43882</v>
      </c>
      <c r="F9">
        <v>3</v>
      </c>
      <c r="G9" s="3">
        <v>3</v>
      </c>
      <c r="H9" s="9">
        <v>1</v>
      </c>
      <c r="I9" s="3">
        <v>817000</v>
      </c>
      <c r="J9" s="3">
        <v>807069</v>
      </c>
    </row>
    <row r="10" spans="1:36" x14ac:dyDescent="0.25">
      <c r="B10" t="s">
        <v>19</v>
      </c>
      <c r="C10" t="s">
        <v>14</v>
      </c>
      <c r="D10" s="2">
        <v>43882</v>
      </c>
      <c r="E10" s="2">
        <v>43892</v>
      </c>
      <c r="F10">
        <v>7</v>
      </c>
      <c r="G10" s="3">
        <v>3</v>
      </c>
      <c r="H10" s="9">
        <v>0.42857142857142855</v>
      </c>
      <c r="I10" s="3">
        <v>372000</v>
      </c>
      <c r="J10" s="3">
        <v>173166</v>
      </c>
    </row>
    <row r="11" spans="1:36" x14ac:dyDescent="0.25">
      <c r="B11" t="s">
        <v>21</v>
      </c>
      <c r="C11" t="s">
        <v>16</v>
      </c>
      <c r="D11" s="2">
        <v>43885</v>
      </c>
      <c r="E11" s="2">
        <v>43896</v>
      </c>
      <c r="F11">
        <v>10</v>
      </c>
      <c r="G11" s="3">
        <v>2</v>
      </c>
      <c r="H11" s="9">
        <v>0.2</v>
      </c>
      <c r="I11" s="3">
        <v>50000</v>
      </c>
      <c r="J11" s="3">
        <v>8400</v>
      </c>
    </row>
    <row r="12" spans="1:36" x14ac:dyDescent="0.25">
      <c r="B12" t="s">
        <v>22</v>
      </c>
      <c r="C12" t="s">
        <v>18</v>
      </c>
      <c r="D12" s="2">
        <v>43885</v>
      </c>
      <c r="E12" s="2">
        <v>43896</v>
      </c>
      <c r="F12">
        <v>10</v>
      </c>
      <c r="G12" s="3">
        <v>3</v>
      </c>
      <c r="H12" s="9">
        <v>0.3</v>
      </c>
      <c r="I12" s="3">
        <v>807000</v>
      </c>
      <c r="J12" s="3">
        <v>262679</v>
      </c>
    </row>
    <row r="13" spans="1:36" x14ac:dyDescent="0.25">
      <c r="B13" t="s">
        <v>23</v>
      </c>
      <c r="C13" t="s">
        <v>20</v>
      </c>
      <c r="D13" s="2">
        <v>43885</v>
      </c>
      <c r="E13" s="2">
        <v>43887</v>
      </c>
      <c r="F13">
        <v>3</v>
      </c>
      <c r="G13" s="3">
        <v>0</v>
      </c>
      <c r="H13" s="9">
        <v>0</v>
      </c>
      <c r="I13" s="3">
        <v>691000</v>
      </c>
      <c r="J13" s="3">
        <v>0</v>
      </c>
    </row>
    <row r="14" spans="1:36" x14ac:dyDescent="0.25">
      <c r="A14" t="s">
        <v>28</v>
      </c>
      <c r="B14" t="s">
        <v>11</v>
      </c>
      <c r="C14" t="s">
        <v>12</v>
      </c>
      <c r="D14" s="2">
        <v>43892</v>
      </c>
      <c r="E14" s="2">
        <v>43902</v>
      </c>
      <c r="F14">
        <v>9</v>
      </c>
      <c r="G14" s="3">
        <v>8</v>
      </c>
      <c r="H14" s="9">
        <v>0.88888888888888884</v>
      </c>
      <c r="I14" s="3">
        <v>787000</v>
      </c>
      <c r="J14" s="3">
        <v>727188</v>
      </c>
    </row>
    <row r="15" spans="1:36" x14ac:dyDescent="0.25">
      <c r="B15" t="s">
        <v>13</v>
      </c>
      <c r="C15" t="s">
        <v>14</v>
      </c>
      <c r="D15" s="2">
        <v>43892</v>
      </c>
      <c r="E15" s="2">
        <v>43903</v>
      </c>
      <c r="F15">
        <v>10</v>
      </c>
      <c r="G15" s="3">
        <v>2</v>
      </c>
      <c r="H15" s="9">
        <v>0.2</v>
      </c>
      <c r="I15" s="3">
        <v>228000</v>
      </c>
      <c r="J15" s="3">
        <v>47880</v>
      </c>
    </row>
    <row r="16" spans="1:36" x14ac:dyDescent="0.25">
      <c r="B16" t="s">
        <v>15</v>
      </c>
      <c r="C16" t="s">
        <v>16</v>
      </c>
      <c r="D16" s="2">
        <v>43878</v>
      </c>
      <c r="E16" s="2">
        <v>43881</v>
      </c>
      <c r="F16">
        <v>4</v>
      </c>
      <c r="G16" s="3">
        <v>0</v>
      </c>
      <c r="H16" s="9">
        <v>0</v>
      </c>
      <c r="I16" s="3">
        <v>147000</v>
      </c>
      <c r="J16" s="3">
        <v>0</v>
      </c>
    </row>
    <row r="17" spans="1:10" x14ac:dyDescent="0.25">
      <c r="B17" t="s">
        <v>17</v>
      </c>
      <c r="C17" t="s">
        <v>18</v>
      </c>
      <c r="D17" s="2">
        <v>43880</v>
      </c>
      <c r="E17" s="2">
        <v>43889</v>
      </c>
      <c r="F17">
        <v>8</v>
      </c>
      <c r="G17" s="3">
        <v>5</v>
      </c>
      <c r="H17" s="9">
        <v>0.625</v>
      </c>
      <c r="I17" s="3">
        <v>338000</v>
      </c>
      <c r="J17" s="3">
        <v>205123</v>
      </c>
    </row>
    <row r="18" spans="1:10" x14ac:dyDescent="0.25">
      <c r="B18" t="s">
        <v>19</v>
      </c>
      <c r="C18" t="s">
        <v>20</v>
      </c>
      <c r="D18" s="2">
        <v>43885</v>
      </c>
      <c r="E18" s="2">
        <v>43896</v>
      </c>
      <c r="F18">
        <v>10</v>
      </c>
      <c r="G18" s="3">
        <v>3</v>
      </c>
      <c r="H18" s="9">
        <v>0.3</v>
      </c>
      <c r="I18" s="3">
        <v>857000</v>
      </c>
      <c r="J18" s="3">
        <v>305949</v>
      </c>
    </row>
    <row r="19" spans="1:10" x14ac:dyDescent="0.25">
      <c r="B19" t="s">
        <v>21</v>
      </c>
      <c r="C19" t="s">
        <v>12</v>
      </c>
      <c r="D19" s="2">
        <v>43886</v>
      </c>
      <c r="E19" s="2">
        <v>43893</v>
      </c>
      <c r="F19">
        <v>6</v>
      </c>
      <c r="G19" s="3">
        <v>3</v>
      </c>
      <c r="H19" s="9">
        <v>0.5</v>
      </c>
      <c r="I19" s="3">
        <v>602000</v>
      </c>
      <c r="J19" s="3">
        <v>322371</v>
      </c>
    </row>
    <row r="20" spans="1:10" x14ac:dyDescent="0.25">
      <c r="B20" t="s">
        <v>22</v>
      </c>
      <c r="C20" t="s">
        <v>14</v>
      </c>
      <c r="D20" s="2">
        <v>43886</v>
      </c>
      <c r="E20" s="2">
        <v>43889</v>
      </c>
      <c r="F20">
        <v>4</v>
      </c>
      <c r="G20" s="3">
        <v>2</v>
      </c>
      <c r="H20" s="9">
        <v>0.5</v>
      </c>
      <c r="I20" s="3">
        <v>990000</v>
      </c>
      <c r="J20" s="3">
        <v>451440</v>
      </c>
    </row>
    <row r="21" spans="1:10" x14ac:dyDescent="0.25">
      <c r="A21" t="s">
        <v>10</v>
      </c>
      <c r="B21" t="s">
        <v>11</v>
      </c>
      <c r="C21" t="s">
        <v>12</v>
      </c>
      <c r="D21" s="2">
        <v>43878</v>
      </c>
      <c r="E21" s="2">
        <v>43882</v>
      </c>
      <c r="F21">
        <v>5</v>
      </c>
      <c r="G21" s="3">
        <v>2</v>
      </c>
      <c r="H21" s="9">
        <v>0.4</v>
      </c>
      <c r="I21" s="3">
        <v>218000</v>
      </c>
      <c r="J21" s="3">
        <v>97337</v>
      </c>
    </row>
    <row r="22" spans="1:10" x14ac:dyDescent="0.25">
      <c r="B22" t="s">
        <v>25</v>
      </c>
      <c r="C22" t="s">
        <v>20</v>
      </c>
      <c r="D22" s="2">
        <v>43885</v>
      </c>
      <c r="E22" s="2">
        <v>43892</v>
      </c>
      <c r="F22">
        <v>6</v>
      </c>
      <c r="G22" s="3">
        <v>3</v>
      </c>
      <c r="H22" s="9">
        <v>0.5</v>
      </c>
      <c r="I22" s="3">
        <v>416000</v>
      </c>
      <c r="J22" s="3">
        <v>175015</v>
      </c>
    </row>
    <row r="23" spans="1:10" x14ac:dyDescent="0.25">
      <c r="B23" t="s">
        <v>13</v>
      </c>
      <c r="C23" t="s">
        <v>14</v>
      </c>
      <c r="D23" s="2">
        <v>43878</v>
      </c>
      <c r="E23" s="2">
        <v>43885</v>
      </c>
      <c r="F23">
        <v>6</v>
      </c>
      <c r="G23" s="3">
        <v>3</v>
      </c>
      <c r="H23" s="9">
        <v>0.5</v>
      </c>
      <c r="I23" s="3">
        <v>393000</v>
      </c>
      <c r="J23" s="3">
        <v>177440</v>
      </c>
    </row>
    <row r="24" spans="1:10" x14ac:dyDescent="0.25">
      <c r="B24" t="s">
        <v>15</v>
      </c>
      <c r="C24" t="s">
        <v>16</v>
      </c>
      <c r="D24" s="2">
        <v>43879</v>
      </c>
      <c r="E24" s="2">
        <v>43892</v>
      </c>
      <c r="F24">
        <v>10</v>
      </c>
      <c r="G24" s="3">
        <v>4</v>
      </c>
      <c r="H24" s="9">
        <v>0.4</v>
      </c>
      <c r="I24" s="3">
        <v>86000</v>
      </c>
      <c r="J24" s="3">
        <v>31046</v>
      </c>
    </row>
    <row r="25" spans="1:10" x14ac:dyDescent="0.25">
      <c r="B25" t="s">
        <v>17</v>
      </c>
      <c r="C25" t="s">
        <v>18</v>
      </c>
      <c r="D25" s="2">
        <v>43882</v>
      </c>
      <c r="E25" s="2">
        <v>43894</v>
      </c>
      <c r="F25">
        <v>9</v>
      </c>
      <c r="G25" s="3">
        <v>3</v>
      </c>
      <c r="H25" s="9">
        <v>0.33333333333333331</v>
      </c>
      <c r="I25" s="3">
        <v>732000</v>
      </c>
      <c r="J25" s="3">
        <v>261324</v>
      </c>
    </row>
    <row r="26" spans="1:10" x14ac:dyDescent="0.25">
      <c r="B26" t="s">
        <v>19</v>
      </c>
      <c r="C26" t="s">
        <v>20</v>
      </c>
      <c r="D26" s="2">
        <v>43878</v>
      </c>
      <c r="E26" s="2">
        <v>43881</v>
      </c>
      <c r="F26">
        <v>4</v>
      </c>
      <c r="G26" s="3">
        <v>1</v>
      </c>
      <c r="H26" s="9">
        <v>0.25</v>
      </c>
      <c r="I26" s="3">
        <v>492000</v>
      </c>
      <c r="J26" s="3">
        <v>116850</v>
      </c>
    </row>
    <row r="27" spans="1:10" x14ac:dyDescent="0.25">
      <c r="B27" t="s">
        <v>21</v>
      </c>
      <c r="C27" t="s">
        <v>12</v>
      </c>
      <c r="D27" s="2">
        <v>43881</v>
      </c>
      <c r="E27" s="2">
        <v>43888</v>
      </c>
      <c r="F27">
        <v>6</v>
      </c>
      <c r="G27" s="3">
        <v>0</v>
      </c>
      <c r="H27" s="9">
        <v>0</v>
      </c>
      <c r="I27" s="3">
        <v>188000</v>
      </c>
      <c r="J27" s="3">
        <v>0</v>
      </c>
    </row>
    <row r="28" spans="1:10" x14ac:dyDescent="0.25">
      <c r="B28" t="s">
        <v>22</v>
      </c>
      <c r="C28" t="s">
        <v>14</v>
      </c>
      <c r="D28" s="2">
        <v>43881</v>
      </c>
      <c r="E28" s="2">
        <v>43889</v>
      </c>
      <c r="F28">
        <v>7</v>
      </c>
      <c r="G28" s="3">
        <v>3</v>
      </c>
      <c r="H28" s="9">
        <v>0.42857142857142855</v>
      </c>
      <c r="I28" s="3">
        <v>180000</v>
      </c>
      <c r="J28" s="3">
        <v>79380</v>
      </c>
    </row>
    <row r="29" spans="1:10" x14ac:dyDescent="0.25">
      <c r="B29" t="s">
        <v>23</v>
      </c>
      <c r="C29" t="s">
        <v>16</v>
      </c>
      <c r="D29" s="2">
        <v>43885</v>
      </c>
      <c r="E29" s="2">
        <v>43889</v>
      </c>
      <c r="F29">
        <v>5</v>
      </c>
      <c r="G29" s="3">
        <v>2</v>
      </c>
      <c r="H29" s="9">
        <v>0.4</v>
      </c>
      <c r="I29" s="3">
        <v>582000</v>
      </c>
      <c r="J29" s="3">
        <v>195231</v>
      </c>
    </row>
    <row r="30" spans="1:10" x14ac:dyDescent="0.25">
      <c r="B30" t="s">
        <v>24</v>
      </c>
      <c r="C30" t="s">
        <v>18</v>
      </c>
      <c r="D30" s="2">
        <v>43885</v>
      </c>
      <c r="E30" s="2">
        <v>43895</v>
      </c>
      <c r="F30">
        <v>9</v>
      </c>
      <c r="G30" s="3">
        <v>1</v>
      </c>
      <c r="H30" s="9">
        <v>0.1111111111111111</v>
      </c>
      <c r="I30" s="3">
        <v>562000</v>
      </c>
      <c r="J30" s="3">
        <v>74746</v>
      </c>
    </row>
    <row r="31" spans="1:10" x14ac:dyDescent="0.25">
      <c r="A31" t="s">
        <v>26</v>
      </c>
      <c r="B31" t="s">
        <v>11</v>
      </c>
      <c r="C31" t="s">
        <v>12</v>
      </c>
      <c r="D31" s="2">
        <v>43879</v>
      </c>
      <c r="E31" s="2">
        <v>43887</v>
      </c>
      <c r="F31">
        <v>7</v>
      </c>
      <c r="G31" s="3">
        <v>7</v>
      </c>
      <c r="H31" s="9">
        <v>1</v>
      </c>
      <c r="I31" s="3">
        <v>293000</v>
      </c>
      <c r="J31" s="3">
        <v>273001</v>
      </c>
    </row>
    <row r="32" spans="1:10" x14ac:dyDescent="0.25">
      <c r="B32" t="s">
        <v>25</v>
      </c>
      <c r="C32" t="s">
        <v>20</v>
      </c>
      <c r="D32" s="2">
        <v>43878</v>
      </c>
      <c r="E32" s="2">
        <v>43880</v>
      </c>
      <c r="F32">
        <v>3</v>
      </c>
      <c r="G32" s="3">
        <v>3</v>
      </c>
      <c r="H32" s="9">
        <v>1</v>
      </c>
      <c r="I32" s="3">
        <v>68000</v>
      </c>
      <c r="J32" s="3">
        <v>64987</v>
      </c>
    </row>
    <row r="33" spans="1:10" x14ac:dyDescent="0.25">
      <c r="B33" t="s">
        <v>13</v>
      </c>
      <c r="C33" t="s">
        <v>14</v>
      </c>
      <c r="D33" s="2">
        <v>43878</v>
      </c>
      <c r="E33" s="2">
        <v>43888</v>
      </c>
      <c r="F33">
        <v>9</v>
      </c>
      <c r="G33" s="3">
        <v>4</v>
      </c>
      <c r="H33" s="9">
        <v>0.44444444444444442</v>
      </c>
      <c r="I33" s="3">
        <v>224000</v>
      </c>
      <c r="J33" s="3">
        <v>57910</v>
      </c>
    </row>
    <row r="34" spans="1:10" x14ac:dyDescent="0.25">
      <c r="B34" t="s">
        <v>15</v>
      </c>
      <c r="C34" t="s">
        <v>16</v>
      </c>
      <c r="D34" s="2">
        <v>43879</v>
      </c>
      <c r="E34" s="2">
        <v>43888</v>
      </c>
      <c r="F34">
        <v>8</v>
      </c>
      <c r="G34" s="3">
        <v>0</v>
      </c>
      <c r="H34" s="9">
        <v>0</v>
      </c>
      <c r="I34" s="3">
        <v>978000</v>
      </c>
      <c r="J34" s="3">
        <v>0</v>
      </c>
    </row>
    <row r="35" spans="1:10" x14ac:dyDescent="0.25">
      <c r="B35" t="s">
        <v>17</v>
      </c>
      <c r="C35" t="s">
        <v>18</v>
      </c>
      <c r="D35" s="2">
        <v>43881</v>
      </c>
      <c r="E35" s="2">
        <v>43889</v>
      </c>
      <c r="F35">
        <v>7</v>
      </c>
      <c r="G35" s="3">
        <v>3</v>
      </c>
      <c r="H35" s="9">
        <v>0.42857142857142855</v>
      </c>
      <c r="I35" s="3">
        <v>932000</v>
      </c>
      <c r="J35" s="3">
        <v>379157</v>
      </c>
    </row>
    <row r="36" spans="1:10" x14ac:dyDescent="0.25">
      <c r="B36" t="s">
        <v>19</v>
      </c>
      <c r="C36" t="s">
        <v>20</v>
      </c>
      <c r="D36" s="2">
        <v>43882</v>
      </c>
      <c r="E36" s="2">
        <v>43887</v>
      </c>
      <c r="F36">
        <v>4</v>
      </c>
      <c r="G36" s="3">
        <v>1</v>
      </c>
      <c r="H36" s="9">
        <v>0.25</v>
      </c>
      <c r="I36" s="3">
        <v>854000</v>
      </c>
      <c r="J36" s="3">
        <v>322812</v>
      </c>
    </row>
    <row r="37" spans="1:10" x14ac:dyDescent="0.25">
      <c r="B37" t="s">
        <v>21</v>
      </c>
      <c r="C37" t="s">
        <v>12</v>
      </c>
      <c r="D37" s="2">
        <v>43882</v>
      </c>
      <c r="E37" s="2">
        <v>43889</v>
      </c>
      <c r="F37">
        <v>6</v>
      </c>
      <c r="G37" s="3">
        <v>3</v>
      </c>
      <c r="H37" s="9">
        <v>0.5</v>
      </c>
      <c r="I37" s="3">
        <v>81000</v>
      </c>
      <c r="J37" s="3">
        <v>38461</v>
      </c>
    </row>
    <row r="38" spans="1:10" x14ac:dyDescent="0.25">
      <c r="B38" t="s">
        <v>22</v>
      </c>
      <c r="C38" t="s">
        <v>14</v>
      </c>
      <c r="D38" s="2">
        <v>43885</v>
      </c>
      <c r="E38" s="2">
        <v>43892</v>
      </c>
      <c r="F38">
        <v>6</v>
      </c>
      <c r="G38" s="3">
        <v>5</v>
      </c>
      <c r="H38" s="9">
        <v>0.83333333333333337</v>
      </c>
      <c r="I38" s="3">
        <v>169000</v>
      </c>
      <c r="J38" s="3">
        <v>136468</v>
      </c>
    </row>
    <row r="39" spans="1:10" x14ac:dyDescent="0.25">
      <c r="B39" t="s">
        <v>23</v>
      </c>
      <c r="C39" t="s">
        <v>16</v>
      </c>
      <c r="D39" s="2">
        <v>43886</v>
      </c>
      <c r="E39" s="2">
        <v>43889</v>
      </c>
      <c r="F39">
        <v>4</v>
      </c>
      <c r="G39" s="3">
        <v>1</v>
      </c>
      <c r="H39" s="9">
        <v>0.25</v>
      </c>
      <c r="I39" s="3">
        <v>61000</v>
      </c>
      <c r="J39" s="3">
        <v>12078</v>
      </c>
    </row>
    <row r="40" spans="1:10" x14ac:dyDescent="0.25">
      <c r="B40" t="s">
        <v>24</v>
      </c>
      <c r="C40" t="s">
        <v>18</v>
      </c>
      <c r="D40" s="2">
        <v>43888</v>
      </c>
      <c r="E40" s="2">
        <v>43896</v>
      </c>
      <c r="F40">
        <v>7</v>
      </c>
      <c r="G40" s="3">
        <v>3</v>
      </c>
      <c r="H40" s="9">
        <v>0.42857142857142855</v>
      </c>
      <c r="I40" s="3">
        <v>645000</v>
      </c>
      <c r="J40" s="3">
        <v>273048</v>
      </c>
    </row>
    <row r="41" spans="1:10" x14ac:dyDescent="0.25">
      <c r="A41" t="s">
        <v>27</v>
      </c>
      <c r="B41" t="s">
        <v>11</v>
      </c>
      <c r="C41" t="s">
        <v>12</v>
      </c>
      <c r="D41" s="2">
        <v>43878</v>
      </c>
      <c r="E41" s="2">
        <v>43889</v>
      </c>
      <c r="F41">
        <v>10</v>
      </c>
      <c r="G41" s="3">
        <v>5</v>
      </c>
      <c r="H41" s="9">
        <v>0.5</v>
      </c>
      <c r="I41" s="3">
        <v>839000</v>
      </c>
      <c r="J41" s="3">
        <v>406974</v>
      </c>
    </row>
    <row r="42" spans="1:10" x14ac:dyDescent="0.25">
      <c r="B42" t="s">
        <v>13</v>
      </c>
      <c r="C42" t="s">
        <v>14</v>
      </c>
      <c r="D42" s="2">
        <v>43882</v>
      </c>
      <c r="E42" s="2">
        <v>43888</v>
      </c>
      <c r="F42">
        <v>5</v>
      </c>
      <c r="G42" s="3">
        <v>4</v>
      </c>
      <c r="H42" s="9">
        <v>0.8</v>
      </c>
      <c r="I42" s="3">
        <v>729000</v>
      </c>
      <c r="J42" s="3">
        <v>487139</v>
      </c>
    </row>
    <row r="43" spans="1:10" x14ac:dyDescent="0.25">
      <c r="B43" t="s">
        <v>15</v>
      </c>
      <c r="C43" t="s">
        <v>16</v>
      </c>
      <c r="D43" s="2">
        <v>43885</v>
      </c>
      <c r="E43" s="2">
        <v>43893</v>
      </c>
      <c r="F43">
        <v>7</v>
      </c>
      <c r="G43" s="3">
        <v>3</v>
      </c>
      <c r="H43" s="9">
        <v>0.42857142857142855</v>
      </c>
      <c r="I43" s="3">
        <v>826000</v>
      </c>
      <c r="J43" s="3">
        <v>298186</v>
      </c>
    </row>
    <row r="44" spans="1:10" x14ac:dyDescent="0.25">
      <c r="B44" t="s">
        <v>17</v>
      </c>
      <c r="C44" t="s">
        <v>18</v>
      </c>
      <c r="D44" s="2">
        <v>43887</v>
      </c>
      <c r="E44" s="2">
        <v>43895</v>
      </c>
      <c r="F44">
        <v>7</v>
      </c>
      <c r="G44" s="3">
        <v>2</v>
      </c>
      <c r="H44" s="9">
        <v>0.2857142857142857</v>
      </c>
      <c r="I44" s="3">
        <v>895000</v>
      </c>
      <c r="J44" s="3">
        <v>280583</v>
      </c>
    </row>
    <row r="45" spans="1:10" x14ac:dyDescent="0.25">
      <c r="B45" t="s">
        <v>19</v>
      </c>
      <c r="C45" t="s">
        <v>20</v>
      </c>
      <c r="D45" s="2">
        <v>43889</v>
      </c>
      <c r="E45" s="2">
        <v>43893</v>
      </c>
      <c r="F45">
        <v>3</v>
      </c>
      <c r="G45" s="3">
        <v>2</v>
      </c>
      <c r="H45" s="9">
        <v>0.66666666666666663</v>
      </c>
      <c r="I45" s="3">
        <v>341000</v>
      </c>
      <c r="J45" s="3">
        <v>129785</v>
      </c>
    </row>
    <row r="46" spans="1:10" x14ac:dyDescent="0.25">
      <c r="A46" t="s">
        <v>31</v>
      </c>
      <c r="I46" s="3">
        <v>19695000</v>
      </c>
      <c r="J46" s="3">
        <v>8340291</v>
      </c>
    </row>
  </sheetData>
  <mergeCells count="2">
    <mergeCell ref="A1:D1"/>
    <mergeCell ref="E1:F1"/>
  </mergeCells>
  <conditionalFormatting sqref="H6:H45">
    <cfRule type="dataBar" priority="7">
      <dataBar>
        <cfvo type="min"/>
        <cfvo type="max"/>
        <color theme="4"/>
      </dataBar>
      <extLst>
        <ext xmlns:x14="http://schemas.microsoft.com/office/spreadsheetml/2009/9/main" uri="{B025F937-C7B1-47D3-B67F-A62EFF666E3E}">
          <x14:id>{C312FC0A-5572-411C-81EF-18426E1D3234}</x14:id>
        </ext>
      </extLst>
    </cfRule>
  </conditionalFormatting>
  <conditionalFormatting sqref="K5:AJ5">
    <cfRule type="expression" dxfId="11" priority="6">
      <formula>K$5&lt;&gt;""</formula>
    </cfRule>
  </conditionalFormatting>
  <conditionalFormatting sqref="K6:AJ54">
    <cfRule type="expression" dxfId="10" priority="2" stopIfTrue="1">
      <formula>AND(WEEKDAY(K$5,2)&gt;5,$B6&lt;&gt;"")</formula>
    </cfRule>
  </conditionalFormatting>
  <conditionalFormatting sqref="K6:AJ52">
    <cfRule type="expression" dxfId="6" priority="5">
      <formula>AND(K$5&gt;=$D6,WORKDAY.INTL($D6,$G6,1)-1&gt;=K$5)</formula>
    </cfRule>
    <cfRule type="expression" dxfId="9" priority="4">
      <formula>AND(K$5&gt;=WORKDAY.INTL($D6,$G6,1),$H6&lt;&gt;1,K$5&lt;=$E6)</formula>
    </cfRule>
  </conditionalFormatting>
  <conditionalFormatting sqref="K6:AE52">
    <cfRule type="expression" dxfId="8" priority="3" stopIfTrue="1">
      <formula>AND(K$5&gt;=WORKDAY.INTL($D6,$G6,1),$H6=0,K$5&lt;=$E6)</formula>
    </cfRule>
  </conditionalFormatting>
  <conditionalFormatting sqref="K6:AK52">
    <cfRule type="expression" dxfId="7" priority="1">
      <formula>$A6="Grand Total"</formula>
    </cfRule>
  </conditionalFormatting>
  <printOptions horizontalCentered="1"/>
  <pageMargins left="0.70866141732283472" right="0.70866141732283472" top="0.94488188976377963" bottom="0.74803149606299213" header="0.31496062992125984" footer="0.31496062992125984"/>
  <pageSetup paperSize="8" scale="85"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6</xdr:col>
                    <xdr:colOff>152400</xdr:colOff>
                    <xdr:row>0</xdr:row>
                    <xdr:rowOff>76200</xdr:rowOff>
                  </from>
                  <to>
                    <xdr:col>9</xdr:col>
                    <xdr:colOff>495300</xdr:colOff>
                    <xdr:row>0</xdr:row>
                    <xdr:rowOff>361950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C312FC0A-5572-411C-81EF-18426E1D3234}">
            <x14:dataBar minLength="0" maxLength="100" gradient="0">
              <x14:cfvo type="autoMin"/>
              <x14:cfvo type="autoMax"/>
              <x14:negativeFillColor rgb="FFFF0000"/>
              <x14:axisColor rgb="FF000000"/>
            </x14:dataBar>
          </x14:cfRule>
          <xm:sqref>H6:H45</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7"/>
  <sheetViews>
    <sheetView workbookViewId="0">
      <selection activeCell="B24" sqref="B24"/>
    </sheetView>
  </sheetViews>
  <sheetFormatPr defaultRowHeight="15" x14ac:dyDescent="0.25"/>
  <cols>
    <col min="1" max="1" width="11.140625" bestFit="1" customWidth="1"/>
    <col min="4" max="4" width="22.140625" bestFit="1" customWidth="1"/>
    <col min="5" max="5" width="4" customWidth="1"/>
    <col min="7" max="7" width="15.5703125" bestFit="1" customWidth="1"/>
    <col min="10" max="10" width="15" bestFit="1" customWidth="1"/>
    <col min="11" max="11" width="7" customWidth="1"/>
    <col min="12" max="12" width="7.7109375" customWidth="1"/>
  </cols>
  <sheetData>
    <row r="3" spans="1:15" x14ac:dyDescent="0.25">
      <c r="A3" t="s">
        <v>34</v>
      </c>
      <c r="B3">
        <f>COUNTIF(Dashboard!H6:H52,"="&amp;0)</f>
        <v>4</v>
      </c>
      <c r="D3" s="6" t="s">
        <v>41</v>
      </c>
      <c r="G3" t="s">
        <v>42</v>
      </c>
      <c r="H3" s="4">
        <f>GETPIVOTDATA("Sum of Days completed",$D$3)/GETPIVOTDATA("Sum of Duration",$D$3)</f>
        <v>0.42105263157894735</v>
      </c>
      <c r="I3" s="4"/>
      <c r="K3" t="s">
        <v>33</v>
      </c>
      <c r="L3" t="s">
        <v>32</v>
      </c>
      <c r="O3" t="s">
        <v>46</v>
      </c>
    </row>
    <row r="4" spans="1:15" x14ac:dyDescent="0.25">
      <c r="A4" t="s">
        <v>35</v>
      </c>
      <c r="B4">
        <f>COUNTIFS(Dashboard!H6:H52,"&lt;&gt;"&amp;0,Dashboard!H6:H52,"&lt;"&amp;1)</f>
        <v>33</v>
      </c>
      <c r="D4" s="7" t="s">
        <v>39</v>
      </c>
      <c r="E4" s="8">
        <v>112</v>
      </c>
      <c r="G4" t="s">
        <v>43</v>
      </c>
      <c r="H4" s="4">
        <f>1-H3</f>
        <v>0.57894736842105265</v>
      </c>
      <c r="I4" s="4"/>
      <c r="J4" t="s">
        <v>44</v>
      </c>
      <c r="K4" s="11">
        <v>8340291</v>
      </c>
      <c r="L4" s="11">
        <v>19695000</v>
      </c>
      <c r="O4">
        <v>0</v>
      </c>
    </row>
    <row r="5" spans="1:15" x14ac:dyDescent="0.25">
      <c r="A5" t="s">
        <v>36</v>
      </c>
      <c r="B5">
        <f>COUNTIF(Dashboard!H6:H52,"="&amp;1)</f>
        <v>3</v>
      </c>
      <c r="D5" s="7" t="s">
        <v>40</v>
      </c>
      <c r="E5" s="8">
        <v>266</v>
      </c>
      <c r="J5" t="s">
        <v>45</v>
      </c>
      <c r="K5" s="4">
        <f>GETPIVOTDATA("Actual ",$K$3)/GETPIVOTDATA("Budget ",$K$3)</f>
        <v>0.42347250571210965</v>
      </c>
      <c r="L5" s="4">
        <f>1-K5</f>
        <v>0.57652749428789041</v>
      </c>
    </row>
    <row r="6" spans="1:15" x14ac:dyDescent="0.25">
      <c r="A6" t="s">
        <v>37</v>
      </c>
      <c r="B6" s="10">
        <f>B3+B4</f>
        <v>37</v>
      </c>
    </row>
    <row r="7" spans="1:15" x14ac:dyDescent="0.25">
      <c r="A7" t="s">
        <v>38</v>
      </c>
      <c r="B7">
        <f>SUM(B3:B5)</f>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opLeftCell="A2" workbookViewId="0">
      <selection activeCell="F2" sqref="F2"/>
    </sheetView>
  </sheetViews>
  <sheetFormatPr defaultRowHeight="15" x14ac:dyDescent="0.25"/>
  <cols>
    <col min="1" max="1" width="10" customWidth="1"/>
    <col min="2" max="2" width="11.5703125" customWidth="1"/>
    <col min="3" max="3" width="13.140625" customWidth="1"/>
    <col min="4" max="4" width="12" style="1" bestFit="1" customWidth="1"/>
    <col min="5" max="5" width="11.7109375" customWidth="1"/>
    <col min="6" max="6" width="11.140625" style="2" bestFit="1" customWidth="1"/>
    <col min="7" max="7" width="17.5703125" style="3" bestFit="1" customWidth="1"/>
    <col min="8" max="8" width="11.140625" customWidth="1"/>
    <col min="9" max="10" width="10.28515625" customWidth="1"/>
    <col min="12" max="12" width="23.5703125" bestFit="1" customWidth="1"/>
  </cols>
  <sheetData>
    <row r="1" spans="1:12" x14ac:dyDescent="0.25">
      <c r="A1" t="s">
        <v>0</v>
      </c>
      <c r="B1" t="s">
        <v>1</v>
      </c>
      <c r="C1" t="s">
        <v>2</v>
      </c>
      <c r="D1" s="1" t="s">
        <v>3</v>
      </c>
      <c r="E1" t="s">
        <v>4</v>
      </c>
      <c r="F1" s="2" t="s">
        <v>5</v>
      </c>
      <c r="G1" s="3" t="s">
        <v>6</v>
      </c>
      <c r="H1" t="s">
        <v>7</v>
      </c>
      <c r="I1" t="s">
        <v>8</v>
      </c>
      <c r="J1" t="s">
        <v>9</v>
      </c>
    </row>
    <row r="2" spans="1:12" x14ac:dyDescent="0.25">
      <c r="A2" t="s">
        <v>10</v>
      </c>
      <c r="B2" t="s">
        <v>11</v>
      </c>
      <c r="C2" t="s">
        <v>12</v>
      </c>
      <c r="D2" s="2">
        <v>43878</v>
      </c>
      <c r="E2">
        <v>5</v>
      </c>
      <c r="F2" s="2">
        <f>WORKDAY.INTL(Table1[[#This Row],[Start Date]]-1,Table1[[#This Row],[Duration]],1)</f>
        <v>43882</v>
      </c>
      <c r="G2" s="3">
        <v>2</v>
      </c>
      <c r="H2" s="4">
        <f>Table1[[#This Row],[Days completed]]/Table1[[#This Row],[Duration]]</f>
        <v>0.4</v>
      </c>
      <c r="I2" s="3">
        <v>218000</v>
      </c>
      <c r="J2" s="3">
        <v>97337</v>
      </c>
      <c r="L2" s="4"/>
    </row>
    <row r="3" spans="1:12" x14ac:dyDescent="0.25">
      <c r="A3" t="s">
        <v>10</v>
      </c>
      <c r="B3" t="s">
        <v>13</v>
      </c>
      <c r="C3" t="s">
        <v>14</v>
      </c>
      <c r="D3" s="2">
        <v>43878</v>
      </c>
      <c r="E3">
        <v>6</v>
      </c>
      <c r="F3" s="2">
        <f>WORKDAY.INTL(Table1[[#This Row],[Start Date]]-1,Table1[[#This Row],[Duration]],1)</f>
        <v>43885</v>
      </c>
      <c r="G3" s="3">
        <v>3</v>
      </c>
      <c r="H3" s="4">
        <f>Table1[[#This Row],[Days completed]]/Table1[[#This Row],[Duration]]</f>
        <v>0.5</v>
      </c>
      <c r="I3" s="3">
        <v>393000</v>
      </c>
      <c r="J3" s="3">
        <v>177440</v>
      </c>
      <c r="L3" s="4"/>
    </row>
    <row r="4" spans="1:12" x14ac:dyDescent="0.25">
      <c r="A4" t="s">
        <v>10</v>
      </c>
      <c r="B4" t="s">
        <v>15</v>
      </c>
      <c r="C4" t="s">
        <v>16</v>
      </c>
      <c r="D4" s="2">
        <v>43879</v>
      </c>
      <c r="E4">
        <v>10</v>
      </c>
      <c r="F4" s="2">
        <f>WORKDAY.INTL(Table1[[#This Row],[Start Date]]-1,Table1[[#This Row],[Duration]],1)</f>
        <v>43892</v>
      </c>
      <c r="G4" s="3">
        <v>4</v>
      </c>
      <c r="H4" s="4">
        <f>Table1[[#This Row],[Days completed]]/Table1[[#This Row],[Duration]]</f>
        <v>0.4</v>
      </c>
      <c r="I4" s="3">
        <v>86000</v>
      </c>
      <c r="J4" s="3">
        <v>31046</v>
      </c>
      <c r="L4" s="4"/>
    </row>
    <row r="5" spans="1:12" x14ac:dyDescent="0.25">
      <c r="A5" t="s">
        <v>10</v>
      </c>
      <c r="B5" t="s">
        <v>17</v>
      </c>
      <c r="C5" t="s">
        <v>18</v>
      </c>
      <c r="D5" s="2">
        <v>43882</v>
      </c>
      <c r="E5">
        <v>9</v>
      </c>
      <c r="F5" s="2">
        <f>WORKDAY.INTL(Table1[[#This Row],[Start Date]]-1,Table1[[#This Row],[Duration]],1)</f>
        <v>43894</v>
      </c>
      <c r="G5" s="3">
        <v>3</v>
      </c>
      <c r="H5" s="4">
        <f>Table1[[#This Row],[Days completed]]/Table1[[#This Row],[Duration]]</f>
        <v>0.33333333333333331</v>
      </c>
      <c r="I5" s="3">
        <v>732000</v>
      </c>
      <c r="J5" s="3">
        <v>261324</v>
      </c>
      <c r="L5" s="4"/>
    </row>
    <row r="6" spans="1:12" x14ac:dyDescent="0.25">
      <c r="A6" t="s">
        <v>10</v>
      </c>
      <c r="B6" t="s">
        <v>19</v>
      </c>
      <c r="C6" t="s">
        <v>20</v>
      </c>
      <c r="D6" s="2">
        <v>43878</v>
      </c>
      <c r="E6">
        <v>4</v>
      </c>
      <c r="F6" s="2">
        <f>WORKDAY.INTL(Table1[[#This Row],[Start Date]]-1,Table1[[#This Row],[Duration]],1)</f>
        <v>43881</v>
      </c>
      <c r="G6" s="3">
        <v>1</v>
      </c>
      <c r="H6" s="4">
        <f>Table1[[#This Row],[Days completed]]/Table1[[#This Row],[Duration]]</f>
        <v>0.25</v>
      </c>
      <c r="I6" s="3">
        <v>492000</v>
      </c>
      <c r="J6" s="3">
        <v>116850</v>
      </c>
      <c r="L6" s="4"/>
    </row>
    <row r="7" spans="1:12" x14ac:dyDescent="0.25">
      <c r="A7" t="s">
        <v>10</v>
      </c>
      <c r="B7" t="s">
        <v>21</v>
      </c>
      <c r="C7" t="s">
        <v>12</v>
      </c>
      <c r="D7" s="2">
        <v>43881</v>
      </c>
      <c r="E7">
        <v>6</v>
      </c>
      <c r="F7" s="2">
        <f>WORKDAY.INTL(Table1[[#This Row],[Start Date]]-1,Table1[[#This Row],[Duration]],1)</f>
        <v>43888</v>
      </c>
      <c r="G7" s="3">
        <v>0</v>
      </c>
      <c r="H7" s="4">
        <f>Table1[[#This Row],[Days completed]]/Table1[[#This Row],[Duration]]</f>
        <v>0</v>
      </c>
      <c r="I7" s="3">
        <v>188000</v>
      </c>
      <c r="J7" s="3">
        <v>0</v>
      </c>
      <c r="L7" s="4"/>
    </row>
    <row r="8" spans="1:12" x14ac:dyDescent="0.25">
      <c r="A8" t="s">
        <v>10</v>
      </c>
      <c r="B8" t="s">
        <v>22</v>
      </c>
      <c r="C8" t="s">
        <v>14</v>
      </c>
      <c r="D8" s="2">
        <v>43881</v>
      </c>
      <c r="E8">
        <v>7</v>
      </c>
      <c r="F8" s="2">
        <f>WORKDAY.INTL(Table1[[#This Row],[Start Date]]-1,Table1[[#This Row],[Duration]],1)</f>
        <v>43889</v>
      </c>
      <c r="G8" s="3">
        <v>3</v>
      </c>
      <c r="H8" s="4">
        <f>Table1[[#This Row],[Days completed]]/Table1[[#This Row],[Duration]]</f>
        <v>0.42857142857142855</v>
      </c>
      <c r="I8" s="3">
        <v>180000</v>
      </c>
      <c r="J8" s="3">
        <v>79380</v>
      </c>
      <c r="L8" s="4"/>
    </row>
    <row r="9" spans="1:12" x14ac:dyDescent="0.25">
      <c r="A9" t="s">
        <v>10</v>
      </c>
      <c r="B9" t="s">
        <v>23</v>
      </c>
      <c r="C9" t="s">
        <v>16</v>
      </c>
      <c r="D9" s="2">
        <v>43885</v>
      </c>
      <c r="E9">
        <v>5</v>
      </c>
      <c r="F9" s="2">
        <f>WORKDAY.INTL(Table1[[#This Row],[Start Date]]-1,Table1[[#This Row],[Duration]],1)</f>
        <v>43889</v>
      </c>
      <c r="G9" s="3">
        <v>2</v>
      </c>
      <c r="H9" s="4">
        <f>Table1[[#This Row],[Days completed]]/Table1[[#This Row],[Duration]]</f>
        <v>0.4</v>
      </c>
      <c r="I9" s="3">
        <v>582000</v>
      </c>
      <c r="J9" s="3">
        <v>195231</v>
      </c>
      <c r="L9" s="4"/>
    </row>
    <row r="10" spans="1:12" x14ac:dyDescent="0.25">
      <c r="A10" t="s">
        <v>10</v>
      </c>
      <c r="B10" t="s">
        <v>24</v>
      </c>
      <c r="C10" t="s">
        <v>18</v>
      </c>
      <c r="D10" s="2">
        <v>43885</v>
      </c>
      <c r="E10">
        <v>9</v>
      </c>
      <c r="F10" s="2">
        <f>WORKDAY.INTL(Table1[[#This Row],[Start Date]]-1,Table1[[#This Row],[Duration]],1)</f>
        <v>43895</v>
      </c>
      <c r="G10" s="3">
        <v>1</v>
      </c>
      <c r="H10" s="4">
        <f>Table1[[#This Row],[Days completed]]/Table1[[#This Row],[Duration]]</f>
        <v>0.1111111111111111</v>
      </c>
      <c r="I10" s="3">
        <v>562000</v>
      </c>
      <c r="J10" s="3">
        <v>74746</v>
      </c>
      <c r="L10" s="4"/>
    </row>
    <row r="11" spans="1:12" x14ac:dyDescent="0.25">
      <c r="A11" t="s">
        <v>10</v>
      </c>
      <c r="B11" t="s">
        <v>25</v>
      </c>
      <c r="C11" t="s">
        <v>20</v>
      </c>
      <c r="D11" s="2">
        <v>43885</v>
      </c>
      <c r="E11">
        <v>6</v>
      </c>
      <c r="F11" s="2">
        <f>WORKDAY.INTL(Table1[[#This Row],[Start Date]]-1,Table1[[#This Row],[Duration]],1)</f>
        <v>43892</v>
      </c>
      <c r="G11" s="3">
        <v>3</v>
      </c>
      <c r="H11" s="4">
        <f>Table1[[#This Row],[Days completed]]/Table1[[#This Row],[Duration]]</f>
        <v>0.5</v>
      </c>
      <c r="I11" s="3">
        <v>416000</v>
      </c>
      <c r="J11" s="3">
        <v>175015</v>
      </c>
      <c r="L11" s="4"/>
    </row>
    <row r="12" spans="1:12" x14ac:dyDescent="0.25">
      <c r="A12" t="s">
        <v>26</v>
      </c>
      <c r="B12" t="s">
        <v>11</v>
      </c>
      <c r="C12" t="s">
        <v>12</v>
      </c>
      <c r="D12" s="2">
        <v>43879</v>
      </c>
      <c r="E12">
        <v>7</v>
      </c>
      <c r="F12" s="2">
        <f>WORKDAY.INTL(Table1[[#This Row],[Start Date]]-1,Table1[[#This Row],[Duration]],1)</f>
        <v>43887</v>
      </c>
      <c r="G12" s="3">
        <v>7</v>
      </c>
      <c r="H12" s="4">
        <f>Table1[[#This Row],[Days completed]]/Table1[[#This Row],[Duration]]</f>
        <v>1</v>
      </c>
      <c r="I12" s="3">
        <v>293000</v>
      </c>
      <c r="J12" s="3">
        <v>273001</v>
      </c>
      <c r="L12" s="4"/>
    </row>
    <row r="13" spans="1:12" x14ac:dyDescent="0.25">
      <c r="A13" t="s">
        <v>26</v>
      </c>
      <c r="B13" t="s">
        <v>13</v>
      </c>
      <c r="C13" t="s">
        <v>14</v>
      </c>
      <c r="D13" s="2">
        <v>43878</v>
      </c>
      <c r="E13">
        <v>9</v>
      </c>
      <c r="F13" s="2">
        <f>WORKDAY.INTL(Table1[[#This Row],[Start Date]]-1,Table1[[#This Row],[Duration]],1)</f>
        <v>43888</v>
      </c>
      <c r="G13" s="3">
        <v>4</v>
      </c>
      <c r="H13" s="4">
        <f>Table1[[#This Row],[Days completed]]/Table1[[#This Row],[Duration]]</f>
        <v>0.44444444444444442</v>
      </c>
      <c r="I13" s="3">
        <v>224000</v>
      </c>
      <c r="J13" s="3">
        <v>57910</v>
      </c>
      <c r="L13" s="4"/>
    </row>
    <row r="14" spans="1:12" x14ac:dyDescent="0.25">
      <c r="A14" t="s">
        <v>26</v>
      </c>
      <c r="B14" t="s">
        <v>15</v>
      </c>
      <c r="C14" t="s">
        <v>16</v>
      </c>
      <c r="D14" s="2">
        <v>43879</v>
      </c>
      <c r="E14">
        <v>8</v>
      </c>
      <c r="F14" s="2">
        <f>WORKDAY.INTL(Table1[[#This Row],[Start Date]]-1,Table1[[#This Row],[Duration]],1)</f>
        <v>43888</v>
      </c>
      <c r="G14" s="3">
        <v>0</v>
      </c>
      <c r="H14" s="4">
        <f>Table1[[#This Row],[Days completed]]/Table1[[#This Row],[Duration]]</f>
        <v>0</v>
      </c>
      <c r="I14" s="3">
        <v>978000</v>
      </c>
      <c r="J14" s="3">
        <v>0</v>
      </c>
      <c r="L14" s="4"/>
    </row>
    <row r="15" spans="1:12" x14ac:dyDescent="0.25">
      <c r="A15" t="s">
        <v>26</v>
      </c>
      <c r="B15" t="s">
        <v>17</v>
      </c>
      <c r="C15" t="s">
        <v>18</v>
      </c>
      <c r="D15" s="2">
        <v>43881</v>
      </c>
      <c r="E15">
        <v>7</v>
      </c>
      <c r="F15" s="2">
        <f>WORKDAY.INTL(Table1[[#This Row],[Start Date]]-1,Table1[[#This Row],[Duration]],1)</f>
        <v>43889</v>
      </c>
      <c r="G15" s="3">
        <v>3</v>
      </c>
      <c r="H15" s="4">
        <f>Table1[[#This Row],[Days completed]]/Table1[[#This Row],[Duration]]</f>
        <v>0.42857142857142855</v>
      </c>
      <c r="I15" s="3">
        <v>932000</v>
      </c>
      <c r="J15" s="3">
        <v>379157</v>
      </c>
      <c r="L15" s="4"/>
    </row>
    <row r="16" spans="1:12" x14ac:dyDescent="0.25">
      <c r="A16" t="s">
        <v>26</v>
      </c>
      <c r="B16" t="s">
        <v>19</v>
      </c>
      <c r="C16" t="s">
        <v>20</v>
      </c>
      <c r="D16" s="2">
        <v>43882</v>
      </c>
      <c r="E16">
        <v>4</v>
      </c>
      <c r="F16" s="2">
        <f>WORKDAY.INTL(Table1[[#This Row],[Start Date]]-1,Table1[[#This Row],[Duration]],1)</f>
        <v>43887</v>
      </c>
      <c r="G16" s="3">
        <v>1</v>
      </c>
      <c r="H16" s="4">
        <f>Table1[[#This Row],[Days completed]]/Table1[[#This Row],[Duration]]</f>
        <v>0.25</v>
      </c>
      <c r="I16" s="3">
        <v>854000</v>
      </c>
      <c r="J16" s="3">
        <v>322812</v>
      </c>
      <c r="L16" s="4"/>
    </row>
    <row r="17" spans="1:12" x14ac:dyDescent="0.25">
      <c r="A17" t="s">
        <v>26</v>
      </c>
      <c r="B17" t="s">
        <v>21</v>
      </c>
      <c r="C17" t="s">
        <v>12</v>
      </c>
      <c r="D17" s="2">
        <v>43882</v>
      </c>
      <c r="E17">
        <v>6</v>
      </c>
      <c r="F17" s="2">
        <f>WORKDAY.INTL(Table1[[#This Row],[Start Date]]-1,Table1[[#This Row],[Duration]],1)</f>
        <v>43889</v>
      </c>
      <c r="G17" s="3">
        <v>3</v>
      </c>
      <c r="H17" s="4">
        <f>Table1[[#This Row],[Days completed]]/Table1[[#This Row],[Duration]]</f>
        <v>0.5</v>
      </c>
      <c r="I17" s="3">
        <v>81000</v>
      </c>
      <c r="J17" s="3">
        <v>38461</v>
      </c>
      <c r="L17" s="4"/>
    </row>
    <row r="18" spans="1:12" x14ac:dyDescent="0.25">
      <c r="A18" t="s">
        <v>26</v>
      </c>
      <c r="B18" t="s">
        <v>22</v>
      </c>
      <c r="C18" t="s">
        <v>14</v>
      </c>
      <c r="D18" s="2">
        <v>43885</v>
      </c>
      <c r="E18">
        <v>6</v>
      </c>
      <c r="F18" s="2">
        <f>WORKDAY.INTL(Table1[[#This Row],[Start Date]]-1,Table1[[#This Row],[Duration]],1)</f>
        <v>43892</v>
      </c>
      <c r="G18" s="3">
        <v>5</v>
      </c>
      <c r="H18" s="4">
        <f>Table1[[#This Row],[Days completed]]/Table1[[#This Row],[Duration]]</f>
        <v>0.83333333333333337</v>
      </c>
      <c r="I18" s="3">
        <v>169000</v>
      </c>
      <c r="J18" s="3">
        <v>136468</v>
      </c>
      <c r="L18" s="4"/>
    </row>
    <row r="19" spans="1:12" x14ac:dyDescent="0.25">
      <c r="A19" t="s">
        <v>26</v>
      </c>
      <c r="B19" t="s">
        <v>23</v>
      </c>
      <c r="C19" t="s">
        <v>16</v>
      </c>
      <c r="D19" s="2">
        <v>43886</v>
      </c>
      <c r="E19">
        <v>4</v>
      </c>
      <c r="F19" s="2">
        <f>WORKDAY.INTL(Table1[[#This Row],[Start Date]]-1,Table1[[#This Row],[Duration]],1)</f>
        <v>43889</v>
      </c>
      <c r="G19" s="3">
        <v>1</v>
      </c>
      <c r="H19" s="4">
        <f>Table1[[#This Row],[Days completed]]/Table1[[#This Row],[Duration]]</f>
        <v>0.25</v>
      </c>
      <c r="I19" s="3">
        <v>61000</v>
      </c>
      <c r="J19" s="3">
        <v>12078</v>
      </c>
      <c r="L19" s="4"/>
    </row>
    <row r="20" spans="1:12" x14ac:dyDescent="0.25">
      <c r="A20" t="s">
        <v>26</v>
      </c>
      <c r="B20" t="s">
        <v>24</v>
      </c>
      <c r="C20" t="s">
        <v>18</v>
      </c>
      <c r="D20" s="2">
        <v>43888</v>
      </c>
      <c r="E20">
        <v>7</v>
      </c>
      <c r="F20" s="2">
        <f>WORKDAY.INTL(Table1[[#This Row],[Start Date]]-1,Table1[[#This Row],[Duration]],1)</f>
        <v>43896</v>
      </c>
      <c r="G20" s="3">
        <v>3</v>
      </c>
      <c r="H20" s="4">
        <f>Table1[[#This Row],[Days completed]]/Table1[[#This Row],[Duration]]</f>
        <v>0.42857142857142855</v>
      </c>
      <c r="I20" s="3">
        <v>645000</v>
      </c>
      <c r="J20" s="3">
        <v>273048</v>
      </c>
      <c r="L20" s="4"/>
    </row>
    <row r="21" spans="1:12" x14ac:dyDescent="0.25">
      <c r="A21" t="s">
        <v>26</v>
      </c>
      <c r="B21" t="s">
        <v>25</v>
      </c>
      <c r="C21" t="s">
        <v>20</v>
      </c>
      <c r="D21" s="2">
        <v>43878</v>
      </c>
      <c r="E21">
        <v>3</v>
      </c>
      <c r="F21" s="2">
        <f>WORKDAY.INTL(Table1[[#This Row],[Start Date]]-1,Table1[[#This Row],[Duration]],1)</f>
        <v>43880</v>
      </c>
      <c r="G21" s="3">
        <v>3</v>
      </c>
      <c r="H21" s="4">
        <f>Table1[[#This Row],[Days completed]]/Table1[[#This Row],[Duration]]</f>
        <v>1</v>
      </c>
      <c r="I21" s="3">
        <v>68000</v>
      </c>
      <c r="J21" s="3">
        <v>64987</v>
      </c>
      <c r="L21" s="4"/>
    </row>
    <row r="22" spans="1:12" x14ac:dyDescent="0.25">
      <c r="A22" t="s">
        <v>27</v>
      </c>
      <c r="B22" t="s">
        <v>11</v>
      </c>
      <c r="C22" t="s">
        <v>12</v>
      </c>
      <c r="D22" s="2">
        <v>43878</v>
      </c>
      <c r="E22">
        <v>10</v>
      </c>
      <c r="F22" s="2">
        <f>WORKDAY.INTL(Table1[[#This Row],[Start Date]]-1,Table1[[#This Row],[Duration]],1)</f>
        <v>43889</v>
      </c>
      <c r="G22" s="3">
        <v>5</v>
      </c>
      <c r="H22" s="4">
        <f>Table1[[#This Row],[Days completed]]/Table1[[#This Row],[Duration]]</f>
        <v>0.5</v>
      </c>
      <c r="I22" s="3">
        <v>839000</v>
      </c>
      <c r="J22" s="3">
        <v>406974</v>
      </c>
      <c r="L22" s="4"/>
    </row>
    <row r="23" spans="1:12" x14ac:dyDescent="0.25">
      <c r="A23" t="s">
        <v>27</v>
      </c>
      <c r="B23" t="s">
        <v>13</v>
      </c>
      <c r="C23" t="s">
        <v>14</v>
      </c>
      <c r="D23" s="2">
        <v>43882</v>
      </c>
      <c r="E23">
        <v>5</v>
      </c>
      <c r="F23" s="2">
        <f>WORKDAY.INTL(Table1[[#This Row],[Start Date]]-1,Table1[[#This Row],[Duration]],1)</f>
        <v>43888</v>
      </c>
      <c r="G23" s="3">
        <v>4</v>
      </c>
      <c r="H23" s="4">
        <f>Table1[[#This Row],[Days completed]]/Table1[[#This Row],[Duration]]</f>
        <v>0.8</v>
      </c>
      <c r="I23" s="3">
        <v>729000</v>
      </c>
      <c r="J23" s="3">
        <v>487139</v>
      </c>
      <c r="L23" s="4"/>
    </row>
    <row r="24" spans="1:12" x14ac:dyDescent="0.25">
      <c r="A24" t="s">
        <v>27</v>
      </c>
      <c r="B24" t="s">
        <v>15</v>
      </c>
      <c r="C24" t="s">
        <v>16</v>
      </c>
      <c r="D24" s="2">
        <v>43885</v>
      </c>
      <c r="E24">
        <v>7</v>
      </c>
      <c r="F24" s="2">
        <f>WORKDAY.INTL(Table1[[#This Row],[Start Date]]-1,Table1[[#This Row],[Duration]],1)</f>
        <v>43893</v>
      </c>
      <c r="G24" s="3">
        <v>3</v>
      </c>
      <c r="H24" s="4">
        <f>Table1[[#This Row],[Days completed]]/Table1[[#This Row],[Duration]]</f>
        <v>0.42857142857142855</v>
      </c>
      <c r="I24" s="3">
        <v>826000</v>
      </c>
      <c r="J24" s="3">
        <v>298186</v>
      </c>
      <c r="L24" s="4"/>
    </row>
    <row r="25" spans="1:12" x14ac:dyDescent="0.25">
      <c r="A25" t="s">
        <v>27</v>
      </c>
      <c r="B25" t="s">
        <v>17</v>
      </c>
      <c r="C25" t="s">
        <v>18</v>
      </c>
      <c r="D25" s="2">
        <v>43887</v>
      </c>
      <c r="E25">
        <v>7</v>
      </c>
      <c r="F25" s="2">
        <f>WORKDAY.INTL(Table1[[#This Row],[Start Date]]-1,Table1[[#This Row],[Duration]],1)</f>
        <v>43895</v>
      </c>
      <c r="G25" s="3">
        <v>2</v>
      </c>
      <c r="H25" s="4">
        <f>Table1[[#This Row],[Days completed]]/Table1[[#This Row],[Duration]]</f>
        <v>0.2857142857142857</v>
      </c>
      <c r="I25" s="3">
        <v>895000</v>
      </c>
      <c r="J25" s="3">
        <v>280583</v>
      </c>
      <c r="L25" s="4"/>
    </row>
    <row r="26" spans="1:12" x14ac:dyDescent="0.25">
      <c r="A26" t="s">
        <v>27</v>
      </c>
      <c r="B26" t="s">
        <v>19</v>
      </c>
      <c r="C26" t="s">
        <v>20</v>
      </c>
      <c r="D26" s="2">
        <v>43889</v>
      </c>
      <c r="E26">
        <v>3</v>
      </c>
      <c r="F26" s="2">
        <f>WORKDAY.INTL(Table1[[#This Row],[Start Date]]-1,Table1[[#This Row],[Duration]],1)</f>
        <v>43893</v>
      </c>
      <c r="G26" s="3">
        <v>2</v>
      </c>
      <c r="H26" s="4">
        <f>Table1[[#This Row],[Days completed]]/Table1[[#This Row],[Duration]]</f>
        <v>0.66666666666666663</v>
      </c>
      <c r="I26" s="3">
        <v>341000</v>
      </c>
      <c r="J26" s="3">
        <v>129785</v>
      </c>
      <c r="L26" s="4"/>
    </row>
    <row r="27" spans="1:12" x14ac:dyDescent="0.25">
      <c r="A27" t="s">
        <v>28</v>
      </c>
      <c r="B27" t="s">
        <v>11</v>
      </c>
      <c r="C27" t="s">
        <v>12</v>
      </c>
      <c r="D27" s="2">
        <v>43892</v>
      </c>
      <c r="E27">
        <v>9</v>
      </c>
      <c r="F27" s="2">
        <f>WORKDAY.INTL(Table1[[#This Row],[Start Date]]-1,Table1[[#This Row],[Duration]],1)</f>
        <v>43902</v>
      </c>
      <c r="G27" s="3">
        <v>8</v>
      </c>
      <c r="H27" s="4">
        <f>Table1[[#This Row],[Days completed]]/Table1[[#This Row],[Duration]]</f>
        <v>0.88888888888888884</v>
      </c>
      <c r="I27" s="3">
        <v>787000</v>
      </c>
      <c r="J27" s="3">
        <v>727188</v>
      </c>
      <c r="L27" s="4"/>
    </row>
    <row r="28" spans="1:12" x14ac:dyDescent="0.25">
      <c r="A28" t="s">
        <v>28</v>
      </c>
      <c r="B28" t="s">
        <v>13</v>
      </c>
      <c r="C28" t="s">
        <v>14</v>
      </c>
      <c r="D28" s="2">
        <v>43892</v>
      </c>
      <c r="E28">
        <v>10</v>
      </c>
      <c r="F28" s="2">
        <f>WORKDAY.INTL(Table1[[#This Row],[Start Date]]-1,Table1[[#This Row],[Duration]],1)</f>
        <v>43903</v>
      </c>
      <c r="G28" s="3">
        <v>2</v>
      </c>
      <c r="H28" s="4">
        <f>Table1[[#This Row],[Days completed]]/Table1[[#This Row],[Duration]]</f>
        <v>0.2</v>
      </c>
      <c r="I28" s="3">
        <v>228000</v>
      </c>
      <c r="J28" s="3">
        <v>47880</v>
      </c>
      <c r="L28" s="4"/>
    </row>
    <row r="29" spans="1:12" x14ac:dyDescent="0.25">
      <c r="A29" t="s">
        <v>28</v>
      </c>
      <c r="B29" t="s">
        <v>15</v>
      </c>
      <c r="C29" t="s">
        <v>16</v>
      </c>
      <c r="D29" s="2">
        <v>43878</v>
      </c>
      <c r="E29">
        <v>4</v>
      </c>
      <c r="F29" s="2">
        <f>WORKDAY.INTL(Table1[[#This Row],[Start Date]]-1,Table1[[#This Row],[Duration]],1)</f>
        <v>43881</v>
      </c>
      <c r="G29" s="3">
        <v>0</v>
      </c>
      <c r="H29" s="4">
        <f>Table1[[#This Row],[Days completed]]/Table1[[#This Row],[Duration]]</f>
        <v>0</v>
      </c>
      <c r="I29" s="3">
        <v>147000</v>
      </c>
      <c r="J29" s="3">
        <v>0</v>
      </c>
      <c r="L29" s="4"/>
    </row>
    <row r="30" spans="1:12" x14ac:dyDescent="0.25">
      <c r="A30" t="s">
        <v>28</v>
      </c>
      <c r="B30" t="s">
        <v>17</v>
      </c>
      <c r="C30" t="s">
        <v>18</v>
      </c>
      <c r="D30" s="2">
        <v>43880</v>
      </c>
      <c r="E30">
        <v>8</v>
      </c>
      <c r="F30" s="2">
        <f>WORKDAY.INTL(Table1[[#This Row],[Start Date]]-1,Table1[[#This Row],[Duration]],1)</f>
        <v>43889</v>
      </c>
      <c r="G30" s="3">
        <v>5</v>
      </c>
      <c r="H30" s="4">
        <f>Table1[[#This Row],[Days completed]]/Table1[[#This Row],[Duration]]</f>
        <v>0.625</v>
      </c>
      <c r="I30" s="3">
        <v>338000</v>
      </c>
      <c r="J30" s="3">
        <v>205123</v>
      </c>
      <c r="L30" s="4"/>
    </row>
    <row r="31" spans="1:12" x14ac:dyDescent="0.25">
      <c r="A31" t="s">
        <v>28</v>
      </c>
      <c r="B31" t="s">
        <v>19</v>
      </c>
      <c r="C31" t="s">
        <v>20</v>
      </c>
      <c r="D31" s="2">
        <v>43885</v>
      </c>
      <c r="E31">
        <v>10</v>
      </c>
      <c r="F31" s="2">
        <f>WORKDAY.INTL(Table1[[#This Row],[Start Date]]-1,Table1[[#This Row],[Duration]],1)</f>
        <v>43896</v>
      </c>
      <c r="G31" s="3">
        <v>3</v>
      </c>
      <c r="H31" s="4">
        <f>Table1[[#This Row],[Days completed]]/Table1[[#This Row],[Duration]]</f>
        <v>0.3</v>
      </c>
      <c r="I31" s="3">
        <v>857000</v>
      </c>
      <c r="J31" s="3">
        <v>305949</v>
      </c>
      <c r="L31" s="4"/>
    </row>
    <row r="32" spans="1:12" x14ac:dyDescent="0.25">
      <c r="A32" t="s">
        <v>28</v>
      </c>
      <c r="B32" t="s">
        <v>21</v>
      </c>
      <c r="C32" t="s">
        <v>12</v>
      </c>
      <c r="D32" s="2">
        <v>43886</v>
      </c>
      <c r="E32">
        <v>6</v>
      </c>
      <c r="F32" s="2">
        <f>WORKDAY.INTL(Table1[[#This Row],[Start Date]]-1,Table1[[#This Row],[Duration]],1)</f>
        <v>43893</v>
      </c>
      <c r="G32" s="3">
        <v>3</v>
      </c>
      <c r="H32" s="4">
        <f>Table1[[#This Row],[Days completed]]/Table1[[#This Row],[Duration]]</f>
        <v>0.5</v>
      </c>
      <c r="I32" s="3">
        <v>602000</v>
      </c>
      <c r="J32" s="3">
        <v>322371</v>
      </c>
      <c r="L32" s="4"/>
    </row>
    <row r="33" spans="1:12" x14ac:dyDescent="0.25">
      <c r="A33" t="s">
        <v>28</v>
      </c>
      <c r="B33" t="s">
        <v>22</v>
      </c>
      <c r="C33" t="s">
        <v>14</v>
      </c>
      <c r="D33" s="2">
        <v>43886</v>
      </c>
      <c r="E33">
        <v>4</v>
      </c>
      <c r="F33" s="2">
        <f>WORKDAY.INTL(Table1[[#This Row],[Start Date]]-1,Table1[[#This Row],[Duration]],1)</f>
        <v>43889</v>
      </c>
      <c r="G33" s="3">
        <v>2</v>
      </c>
      <c r="H33" s="4">
        <f>Table1[[#This Row],[Days completed]]/Table1[[#This Row],[Duration]]</f>
        <v>0.5</v>
      </c>
      <c r="I33" s="3">
        <v>990000</v>
      </c>
      <c r="J33" s="3">
        <v>451440</v>
      </c>
      <c r="L33" s="4"/>
    </row>
    <row r="34" spans="1:12" x14ac:dyDescent="0.25">
      <c r="A34" t="s">
        <v>29</v>
      </c>
      <c r="B34" t="s">
        <v>11</v>
      </c>
      <c r="C34" t="s">
        <v>16</v>
      </c>
      <c r="D34" s="2">
        <v>43889</v>
      </c>
      <c r="E34">
        <v>8</v>
      </c>
      <c r="F34" s="2">
        <f>WORKDAY.INTL(Table1[[#This Row],[Start Date]]-1,Table1[[#This Row],[Duration]],1)</f>
        <v>43900</v>
      </c>
      <c r="G34" s="3">
        <v>3</v>
      </c>
      <c r="H34" s="4">
        <f>Table1[[#This Row],[Days completed]]/Table1[[#This Row],[Duration]]</f>
        <v>0.375</v>
      </c>
      <c r="I34" s="3">
        <v>96000</v>
      </c>
      <c r="J34" s="3">
        <v>32256</v>
      </c>
      <c r="L34" s="4"/>
    </row>
    <row r="35" spans="1:12" x14ac:dyDescent="0.25">
      <c r="A35" t="s">
        <v>29</v>
      </c>
      <c r="B35" t="s">
        <v>13</v>
      </c>
      <c r="C35" t="s">
        <v>18</v>
      </c>
      <c r="D35" s="2">
        <v>43892</v>
      </c>
      <c r="E35">
        <v>9</v>
      </c>
      <c r="F35" s="2">
        <f>WORKDAY.INTL(Table1[[#This Row],[Start Date]]-1,Table1[[#This Row],[Duration]],1)</f>
        <v>43902</v>
      </c>
      <c r="G35" s="3">
        <v>4</v>
      </c>
      <c r="H35" s="4">
        <f>Table1[[#This Row],[Days completed]]/Table1[[#This Row],[Duration]]</f>
        <v>0.44444444444444442</v>
      </c>
      <c r="I35" s="3">
        <v>513000</v>
      </c>
      <c r="J35" s="3">
        <v>226233</v>
      </c>
      <c r="L35" s="4"/>
    </row>
    <row r="36" spans="1:12" x14ac:dyDescent="0.25">
      <c r="A36" t="s">
        <v>29</v>
      </c>
      <c r="B36" t="s">
        <v>15</v>
      </c>
      <c r="C36" t="s">
        <v>20</v>
      </c>
      <c r="D36" s="2">
        <v>43881</v>
      </c>
      <c r="E36">
        <v>5</v>
      </c>
      <c r="F36" s="2">
        <f>WORKDAY.INTL(Table1[[#This Row],[Start Date]]-1,Table1[[#This Row],[Duration]],1)</f>
        <v>43887</v>
      </c>
      <c r="G36" s="3">
        <v>3</v>
      </c>
      <c r="H36" s="4">
        <f>Table1[[#This Row],[Days completed]]/Table1[[#This Row],[Duration]]</f>
        <v>0.6</v>
      </c>
      <c r="I36" s="3">
        <v>616000</v>
      </c>
      <c r="J36" s="3">
        <v>401579</v>
      </c>
      <c r="L36" s="4"/>
    </row>
    <row r="37" spans="1:12" x14ac:dyDescent="0.25">
      <c r="A37" t="s">
        <v>29</v>
      </c>
      <c r="B37" t="s">
        <v>17</v>
      </c>
      <c r="C37" t="s">
        <v>12</v>
      </c>
      <c r="D37" s="2">
        <v>43880</v>
      </c>
      <c r="E37">
        <v>3</v>
      </c>
      <c r="F37" s="2">
        <f>WORKDAY.INTL(Table1[[#This Row],[Start Date]]-1,Table1[[#This Row],[Duration]],1)</f>
        <v>43882</v>
      </c>
      <c r="G37" s="3">
        <v>3</v>
      </c>
      <c r="H37" s="4">
        <f>Table1[[#This Row],[Days completed]]/Table1[[#This Row],[Duration]]</f>
        <v>1</v>
      </c>
      <c r="I37" s="3">
        <v>817000</v>
      </c>
      <c r="J37" s="3">
        <v>807069</v>
      </c>
      <c r="L37" s="4"/>
    </row>
    <row r="38" spans="1:12" x14ac:dyDescent="0.25">
      <c r="A38" t="s">
        <v>29</v>
      </c>
      <c r="B38" t="s">
        <v>19</v>
      </c>
      <c r="C38" t="s">
        <v>14</v>
      </c>
      <c r="D38" s="2">
        <v>43882</v>
      </c>
      <c r="E38">
        <v>7</v>
      </c>
      <c r="F38" s="2">
        <f>WORKDAY.INTL(Table1[[#This Row],[Start Date]]-1,Table1[[#This Row],[Duration]],1)</f>
        <v>43892</v>
      </c>
      <c r="G38" s="3">
        <v>3</v>
      </c>
      <c r="H38" s="4">
        <f>Table1[[#This Row],[Days completed]]/Table1[[#This Row],[Duration]]</f>
        <v>0.42857142857142855</v>
      </c>
      <c r="I38" s="3">
        <v>372000</v>
      </c>
      <c r="J38" s="3">
        <v>173166</v>
      </c>
      <c r="L38" s="4"/>
    </row>
    <row r="39" spans="1:12" x14ac:dyDescent="0.25">
      <c r="A39" t="s">
        <v>29</v>
      </c>
      <c r="B39" t="s">
        <v>21</v>
      </c>
      <c r="C39" t="s">
        <v>16</v>
      </c>
      <c r="D39" s="2">
        <v>43885</v>
      </c>
      <c r="E39">
        <v>10</v>
      </c>
      <c r="F39" s="2">
        <f>WORKDAY.INTL(Table1[[#This Row],[Start Date]]-1,Table1[[#This Row],[Duration]],1)</f>
        <v>43896</v>
      </c>
      <c r="G39" s="3">
        <v>2</v>
      </c>
      <c r="H39" s="4">
        <f>Table1[[#This Row],[Days completed]]/Table1[[#This Row],[Duration]]</f>
        <v>0.2</v>
      </c>
      <c r="I39" s="3">
        <v>50000</v>
      </c>
      <c r="J39" s="3">
        <v>8400</v>
      </c>
      <c r="L39" s="4"/>
    </row>
    <row r="40" spans="1:12" x14ac:dyDescent="0.25">
      <c r="A40" t="s">
        <v>29</v>
      </c>
      <c r="B40" t="s">
        <v>22</v>
      </c>
      <c r="C40" t="s">
        <v>18</v>
      </c>
      <c r="D40" s="2">
        <v>43885</v>
      </c>
      <c r="E40">
        <v>10</v>
      </c>
      <c r="F40" s="2">
        <f>WORKDAY.INTL(Table1[[#This Row],[Start Date]]-1,Table1[[#This Row],[Duration]],1)</f>
        <v>43896</v>
      </c>
      <c r="G40" s="3">
        <v>3</v>
      </c>
      <c r="H40" s="4">
        <f>Table1[[#This Row],[Days completed]]/Table1[[#This Row],[Duration]]</f>
        <v>0.3</v>
      </c>
      <c r="I40" s="3">
        <v>807000</v>
      </c>
      <c r="J40" s="3">
        <v>262679</v>
      </c>
      <c r="L40" s="4"/>
    </row>
    <row r="41" spans="1:12" x14ac:dyDescent="0.25">
      <c r="A41" t="s">
        <v>29</v>
      </c>
      <c r="B41" t="s">
        <v>23</v>
      </c>
      <c r="C41" t="s">
        <v>20</v>
      </c>
      <c r="D41" s="2">
        <v>43885</v>
      </c>
      <c r="E41">
        <v>3</v>
      </c>
      <c r="F41" s="2">
        <f>WORKDAY.INTL(Table1[[#This Row],[Start Date]]-1,Table1[[#This Row],[Duration]],1)</f>
        <v>43887</v>
      </c>
      <c r="G41" s="3">
        <v>0</v>
      </c>
      <c r="H41" s="4">
        <f>Table1[[#This Row],[Days completed]]/Table1[[#This Row],[Duration]]</f>
        <v>0</v>
      </c>
      <c r="I41" s="3">
        <v>691000</v>
      </c>
      <c r="J41" s="3">
        <v>0</v>
      </c>
      <c r="L41"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Workings</vt:lpstr>
      <vt:lpstr>Data</vt:lpstr>
      <vt:lpstr>Dashboard!Print_Area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ruqaiya rangwala</dc:creator>
  <cp:lastModifiedBy>ruqaiya rangwala</cp:lastModifiedBy>
  <cp:lastPrinted>2020-08-19T22:39:45Z</cp:lastPrinted>
  <dcterms:created xsi:type="dcterms:W3CDTF">2020-08-19T16:51:59Z</dcterms:created>
  <dcterms:modified xsi:type="dcterms:W3CDTF">2020-08-19T22:44:33Z</dcterms:modified>
</cp:coreProperties>
</file>