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6EB1815A-964F-46A7-85F1-1C12810581B3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INDEX MATCH" sheetId="1" r:id="rId1"/>
    <sheet name="Practice" sheetId="5" r:id="rId2"/>
    <sheet name="With Table Data" sheetId="3" r:id="rId3"/>
    <sheet name="MORE!!!" sheetId="4" r:id="rId4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 a="1"/>
  <c r="J4" i="5" s="1"/>
  <c r="J5" i="5" a="1"/>
  <c r="J5" i="5"/>
  <c r="J6" i="5" a="1"/>
  <c r="J6" i="5" s="1"/>
  <c r="J7" i="5" a="1"/>
  <c r="J7" i="5"/>
  <c r="J8" i="5" a="1"/>
  <c r="J8" i="5" s="1"/>
  <c r="J9" i="5" a="1"/>
  <c r="J9" i="5"/>
  <c r="J10" i="5" a="1"/>
  <c r="J10" i="5" s="1"/>
  <c r="J11" i="5" a="1"/>
  <c r="J11" i="5"/>
  <c r="J12" i="5" a="1"/>
  <c r="J12" i="5" s="1"/>
  <c r="J13" i="5" a="1"/>
  <c r="J13" i="5"/>
  <c r="J14" i="5" a="1"/>
  <c r="J14" i="5" s="1"/>
  <c r="J15" i="5" a="1"/>
  <c r="J15" i="5"/>
  <c r="J16" i="5" a="1"/>
  <c r="J16" i="5" s="1"/>
  <c r="J17" i="5" a="1"/>
  <c r="J17" i="5" s="1"/>
  <c r="J18" i="5" a="1"/>
  <c r="J18" i="5" s="1"/>
  <c r="J3" i="5" a="1"/>
  <c r="J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3" i="5" a="1"/>
  <c r="I3" i="5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3" i="5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3" i="5" a="1"/>
  <c r="G3" i="5" s="1"/>
  <c r="M9" i="5"/>
  <c r="M5" i="5"/>
  <c r="M6" i="5" s="1"/>
  <c r="M3" i="5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5" i="1" a="1"/>
  <c r="I5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14" i="1"/>
  <c r="L9" i="1"/>
  <c r="L10" i="1" s="1" a="1"/>
  <c r="L10" i="1" s="1"/>
  <c r="L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<sst xmlns="http://schemas.openxmlformats.org/spreadsheetml/2006/main" count="338" uniqueCount="71">
  <si>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</si>
  <si>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</si>
  <si>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</si>
  <si>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</si>
  <si>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</si>
  <si>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</si>
  <si>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</si>
  <si>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</si>
  <si>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</si>
  <si>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</si>
  <si>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</si>
  <si>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</si>
  <si>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</si>
  <si>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</si>
  <si>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</si>
  <si>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</si>
  <si>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</si>
  <si>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</si>
  <si>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</si>
  <si>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</si>
  <si>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</si>
  <si>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</si>
  <si>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</si>
  <si>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</si>
  <si>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</si>
  <si>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</si>
  <si>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</si>
  <si>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</si>
  <si>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</si>
  <si>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</si>
  <si>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</si>
  <si>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</si>
  <si>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</si>
  <si>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</si>
  <si>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</si>
  <si>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</si>
  <si>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</si>
  <si>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</si>
  <si>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</si>
  <si>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</si>
  <si>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</si>
  <si>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</si>
  <si>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</si>
  <si>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</si>
  <si>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</si>
  <si>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</si>
  <si>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</si>
  <si>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</si>
  <si>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</si>
  <si>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</si>
  <si>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</si>
  <si>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</si>
  <si>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</si>
  <si>
    <t>Videos</t>
  </si>
  <si>
    <t>Articles</t>
  </si>
  <si>
    <t>VLOOKUP, INDEX &amp; MATCH - Intro video</t>
  </si>
  <si>
    <t>5 Advanced VLOOKUP tricks</t>
  </si>
  <si>
    <t>INDEX+MATCH alternative - XLOOKUP</t>
  </si>
  <si>
    <t xml:space="preserve">VLOOKUP, INDEX &amp; MATCH </t>
  </si>
  <si>
    <t>XLOOKUP with 13 examples</t>
  </si>
  <si>
    <t>INDEX() - the most important Excel function</t>
  </si>
  <si>
    <t>Lookups for Data Analysis</t>
  </si>
  <si>
    <t>The Vlookup Book</t>
  </si>
  <si>
    <t>Courses &amp; Books</t>
  </si>
  <si>
    <t>👈 click</t>
  </si>
  <si>
    <t xml:space="preserve">Name: </t>
  </si>
  <si>
    <t>Match Result</t>
  </si>
  <si>
    <t>$88,000</t>
  </si>
  <si>
    <t>With IFERROR</t>
  </si>
  <si>
    <t>Bonus</t>
  </si>
  <si>
    <t>Bonus%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</si>
</sst>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3"/>
    <xf numFmtId="0" fontId="3" fillId="4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center"/>
    </xf>
    <xf numFmtId="15" fontId="0" fillId="0" borderId="0" xfId="0" applyNumberFormat="1"/>
    <xf numFmtId="9" fontId="3" fillId="3" borderId="0" xfId="2" applyFont="1" applyFill="1" applyBorder="1" applyAlignment="1">
      <alignment horizontal="center"/>
    </xf>
    <xf numFmtId="9" fontId="0" fillId="0" borderId="0" xfId="2" applyFont="1" applyBorder="1"/>
    <xf numFmtId="9" fontId="0" fillId="0" borderId="0" xfId="0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13</xdr:col>
      <xdr:colOff>794819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2</xdr:row>
      <xdr:rowOff>2722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82FB-A8C2-40DC-A891-73613B038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71845" y="152482"/>
          <a:ext cx="2318819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3" Type="http://schemas.openxmlformats.org/officeDocument/2006/relationships/hyperlink" Target="https://chandoo.org/wp/index-formula-usage-and-tips/" TargetMode="External"/><Relationship Id="rId7" Type="http://schemas.openxmlformats.org/officeDocument/2006/relationships/hyperlink" Target="https://youtu.be/gpwqUc3y7ZA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26"/>
  <sheetViews>
    <sheetView showGridLines="0" topLeftCell="K1" zoomScale="53" zoomScaleNormal="130" workbookViewId="0">
      <selection activeCell="Q4" sqref="Q4:S8"/>
    </sheetView>
  </sheetViews>
  <sheetFormatPr defaultRowHeight="14.5" x14ac:dyDescent="0.35"/>
  <cols>
    <col min="1" max="1" width="1.7265625" customWidth="1"/>
    <col min="2" max="2" width="3.7265625" customWidth="1"/>
    <col min="3" max="3" width="21" customWidth="1"/>
    <col min="5" max="5" width="13.26953125" customWidth="1"/>
    <col min="6" max="6" width="16.26953125" customWidth="1"/>
    <col min="7" max="7" width="10.26953125" customWidth="1"/>
    <col min="8" max="8" width="13.81640625" customWidth="1"/>
    <col min="9" max="9" width="25.7265625" bestFit="1" customWidth="1"/>
    <col min="10" max="10" width="17.7265625" customWidth="1"/>
    <col min="11" max="11" width="12.54296875" bestFit="1" customWidth="1"/>
    <col min="12" max="12" width="14.453125" customWidth="1"/>
    <col min="13" max="13" width="8.453125" bestFit="1" customWidth="1"/>
    <col min="14" max="14" width="12.54296875" customWidth="1"/>
    <col min="16" max="16" width="12.453125" customWidth="1"/>
    <col min="17" max="17" width="10.26953125" customWidth="1"/>
    <col min="23" max="23" width="12.54296875" bestFit="1" customWidth="1"/>
  </cols>
  <sheetData>
    <row r="1" spans="1:25" s="2" customFormat="1" ht="52.5" customHeight="1" x14ac:dyDescent="0.35">
      <c r="A1" s="1"/>
      <c r="C1" s="3" t="s">
        <v>0</v>
      </c>
    </row>
    <row r="3" spans="1:25" x14ac:dyDescent="0.35">
      <c r="X3" s="37"/>
      <c r="Y3" s="37"/>
    </row>
    <row r="4" spans="1:25" x14ac:dyDescent="0.3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2" t="s">
        <v>28</v>
      </c>
      <c r="I4" s="12" t="s">
        <v>47</v>
      </c>
      <c r="K4" s="9" t="s">
        <v>30</v>
      </c>
      <c r="L4" s="21">
        <v>43424</v>
      </c>
      <c r="N4" s="25" t="s">
        <v>35</v>
      </c>
      <c r="Q4" s="4" t="s">
        <v>3</v>
      </c>
      <c r="R4" s="14" t="s">
        <v>7</v>
      </c>
      <c r="T4" s="29" t="s">
        <v>3</v>
      </c>
      <c r="U4" s="30" t="s">
        <v>2</v>
      </c>
      <c r="V4" s="30" t="s">
        <v>28</v>
      </c>
    </row>
    <row r="5" spans="1:25" x14ac:dyDescent="0.3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27">
        <f t="array" ref="H5">INDEX($V$5:$V$12,MATCH(1,($T$5:$T$12=E5)*($U$5:$U$12=D5),0))</f>
        <v>0.05</v>
      </c>
      <c r="I5" s="6" t="str" cm="1">
        <f t="array" ref="I5">IFERROR(INDEX($N$5:$N$26,MATCH(C5,$N$5:$N$26,0)+1),"No email ID")</f>
        <v>b.faughny@awesome.ch</v>
      </c>
      <c r="K5" s="9" t="s">
        <v>31</v>
      </c>
      <c r="L5" s="20" t="str">
        <f>INDEX(C5:C20,MATCH(L4,F5:F20,0))</f>
        <v>Kaine Padly</v>
      </c>
      <c r="N5" t="s">
        <v>22</v>
      </c>
      <c r="Q5" s="6" t="s">
        <v>16</v>
      </c>
      <c r="R5" s="15">
        <v>0.04</v>
      </c>
      <c r="T5" s="9" t="s">
        <v>16</v>
      </c>
      <c r="U5" s="13" t="s">
        <v>7</v>
      </c>
      <c r="V5" s="16">
        <v>0.04</v>
      </c>
    </row>
    <row r="6" spans="1:25" x14ac:dyDescent="0.35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28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48</v>
      </c>
      <c r="L6" s="23" t="str">
        <f>_xlfn.XLOOKUP(L4,F5:F20,C5:C20)</f>
        <v>Kaine Padly</v>
      </c>
      <c r="N6" s="26" t="s">
        <v>41</v>
      </c>
      <c r="Q6" s="9" t="s">
        <v>8</v>
      </c>
      <c r="R6" s="16">
        <v>0.05</v>
      </c>
      <c r="T6" s="9" t="s">
        <v>8</v>
      </c>
      <c r="U6" s="13" t="s">
        <v>7</v>
      </c>
      <c r="V6" s="16">
        <v>0.05</v>
      </c>
    </row>
    <row r="7" spans="1:25" x14ac:dyDescent="0.3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28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t="s">
        <v>9</v>
      </c>
      <c r="Q7" s="9" t="s">
        <v>14</v>
      </c>
      <c r="R7" s="16">
        <v>0.03</v>
      </c>
      <c r="T7" s="9" t="s">
        <v>14</v>
      </c>
      <c r="U7" s="13" t="s">
        <v>7</v>
      </c>
      <c r="V7" s="16">
        <v>0.03</v>
      </c>
    </row>
    <row r="8" spans="1:25" x14ac:dyDescent="0.3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28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6" t="s">
        <v>37</v>
      </c>
      <c r="Q8" s="9" t="s">
        <v>11</v>
      </c>
      <c r="R8" s="16">
        <v>0.06</v>
      </c>
      <c r="T8" s="9" t="s">
        <v>11</v>
      </c>
      <c r="U8" s="13" t="s">
        <v>7</v>
      </c>
      <c r="V8" s="16">
        <v>0.06</v>
      </c>
    </row>
    <row r="9" spans="1:25" x14ac:dyDescent="0.3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28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1">
        <f>MATCH(L4,F5:F20,0)</f>
        <v>6</v>
      </c>
      <c r="N9" t="s">
        <v>6</v>
      </c>
      <c r="T9" s="9" t="s">
        <v>16</v>
      </c>
      <c r="U9" s="13" t="s">
        <v>10</v>
      </c>
      <c r="V9" s="16">
        <v>0.03</v>
      </c>
    </row>
    <row r="10" spans="1:25" x14ac:dyDescent="0.35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28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33</v>
      </c>
      <c r="L10" s="31" t="str" cm="1">
        <f t="array" ref="L10">INDEX(C5:C20,L9)</f>
        <v>Kaine Padly</v>
      </c>
      <c r="N10" s="26" t="s">
        <v>36</v>
      </c>
      <c r="T10" s="9" t="s">
        <v>8</v>
      </c>
      <c r="U10" s="13" t="s">
        <v>10</v>
      </c>
      <c r="V10" s="16">
        <v>0.04</v>
      </c>
    </row>
    <row r="11" spans="1:25" x14ac:dyDescent="0.3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28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t="s">
        <v>25</v>
      </c>
      <c r="Q11" s="14" t="s">
        <v>28</v>
      </c>
      <c r="R11" s="4" t="s">
        <v>3</v>
      </c>
      <c r="T11" s="9" t="s">
        <v>14</v>
      </c>
      <c r="U11" s="13" t="s">
        <v>10</v>
      </c>
      <c r="V11" s="16">
        <v>0.04</v>
      </c>
    </row>
    <row r="12" spans="1:25" x14ac:dyDescent="0.3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28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6" t="s">
        <v>43</v>
      </c>
      <c r="Q12" s="15">
        <v>0.03</v>
      </c>
      <c r="R12" s="6" t="s">
        <v>16</v>
      </c>
      <c r="T12" s="9" t="s">
        <v>11</v>
      </c>
      <c r="U12" s="13" t="s">
        <v>10</v>
      </c>
      <c r="V12" s="16">
        <v>0.05</v>
      </c>
    </row>
    <row r="13" spans="1:25" x14ac:dyDescent="0.3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28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22">
        <v>88000</v>
      </c>
      <c r="N13" t="s">
        <v>15</v>
      </c>
      <c r="Q13" s="16">
        <v>0.04</v>
      </c>
      <c r="R13" s="9" t="s">
        <v>8</v>
      </c>
    </row>
    <row r="14" spans="1:25" x14ac:dyDescent="0.3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28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23" t="str">
        <f>IFERROR(INDEX(C5:C20,MATCH(L13,G5:G20,0)),"Not found")</f>
        <v>Not found</v>
      </c>
      <c r="N14" s="26" t="s">
        <v>39</v>
      </c>
      <c r="Q14" s="16">
        <v>0.04</v>
      </c>
      <c r="R14" s="9" t="s">
        <v>14</v>
      </c>
    </row>
    <row r="15" spans="1:25" x14ac:dyDescent="0.35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28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t="s">
        <v>23</v>
      </c>
      <c r="Q15" s="16">
        <v>0.05</v>
      </c>
      <c r="R15" s="9" t="s">
        <v>11</v>
      </c>
    </row>
    <row r="16" spans="1:25" x14ac:dyDescent="0.35">
      <c r="C16" s="9" t="s">
        <v>23</v>
      </c>
      <c r="D16" s="9" t="s">
        <v>7</v>
      </c>
      <c r="E16" s="9" t="s">
        <v>11</v>
      </c>
      <c r="F16" s="10">
        <v>43110</v>
      </c>
      <c r="G16" s="11">
        <v>41980</v>
      </c>
      <c r="H16" s="28">
        <f t="array" ref="H16">INDEX($V$5:$V$12,MATCH(1,($T$5:$T$12=E16)*($U$5:$U$12=D16),0))</f>
        <v>0.06</v>
      </c>
      <c r="I16" s="9" t="str" cm="1">
        <f t="array" ref="I16">IFERROR(INDEX($N$5:$N$26,MATCH(C16,$N$5:$N$26,0)+1),"No email ID")</f>
        <v>d.strutley@awesome.ch</v>
      </c>
      <c r="N16" s="26" t="s">
        <v>42</v>
      </c>
    </row>
    <row r="17" spans="3:19" x14ac:dyDescent="0.35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28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t="s">
        <v>21</v>
      </c>
    </row>
    <row r="18" spans="3:19" x14ac:dyDescent="0.35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28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6" t="s">
        <v>40</v>
      </c>
      <c r="Q18" s="4" t="s">
        <v>3</v>
      </c>
      <c r="R18" s="14" t="s">
        <v>2</v>
      </c>
      <c r="S18" s="14" t="s">
        <v>28</v>
      </c>
    </row>
    <row r="19" spans="3:19" x14ac:dyDescent="0.35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28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t="s">
        <v>12</v>
      </c>
      <c r="Q19" s="9" t="s">
        <v>16</v>
      </c>
      <c r="R19" s="13" t="s">
        <v>7</v>
      </c>
      <c r="S19" s="16">
        <v>0.04</v>
      </c>
    </row>
    <row r="20" spans="3:19" x14ac:dyDescent="0.35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28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6" t="s">
        <v>38</v>
      </c>
      <c r="Q20" s="9" t="s">
        <v>8</v>
      </c>
      <c r="R20" s="13" t="s">
        <v>7</v>
      </c>
      <c r="S20" s="16">
        <v>0.05</v>
      </c>
    </row>
    <row r="21" spans="3:19" x14ac:dyDescent="0.35">
      <c r="N21" t="s">
        <v>27</v>
      </c>
      <c r="Q21" s="9" t="s">
        <v>14</v>
      </c>
      <c r="R21" s="13" t="s">
        <v>7</v>
      </c>
      <c r="S21" s="16">
        <v>0.03</v>
      </c>
    </row>
    <row r="22" spans="3:19" x14ac:dyDescent="0.35">
      <c r="N22" s="26" t="s">
        <v>45</v>
      </c>
      <c r="Q22" s="9" t="s">
        <v>11</v>
      </c>
      <c r="R22" s="13" t="s">
        <v>7</v>
      </c>
      <c r="S22" s="16">
        <v>0.06</v>
      </c>
    </row>
    <row r="23" spans="3:19" x14ac:dyDescent="0.35">
      <c r="N23" t="s">
        <v>24</v>
      </c>
      <c r="Q23" s="9" t="s">
        <v>16</v>
      </c>
      <c r="R23" s="13" t="s">
        <v>10</v>
      </c>
      <c r="S23" s="16">
        <v>0.03</v>
      </c>
    </row>
    <row r="24" spans="3:19" x14ac:dyDescent="0.35">
      <c r="N24" s="26" t="s">
        <v>46</v>
      </c>
      <c r="Q24" s="9" t="s">
        <v>8</v>
      </c>
      <c r="R24" s="13" t="s">
        <v>10</v>
      </c>
      <c r="S24" s="16">
        <v>0.04</v>
      </c>
    </row>
    <row r="25" spans="3:19" x14ac:dyDescent="0.35">
      <c r="N25" t="s">
        <v>26</v>
      </c>
      <c r="Q25" s="9" t="s">
        <v>14</v>
      </c>
      <c r="R25" s="13" t="s">
        <v>10</v>
      </c>
      <c r="S25" s="16">
        <v>0.04</v>
      </c>
    </row>
    <row r="26" spans="3:19" x14ac:dyDescent="0.35">
      <c r="N26" s="26" t="s">
        <v>44</v>
      </c>
      <c r="Q26" s="9" t="s">
        <v>11</v>
      </c>
      <c r="R26" s="13" t="s">
        <v>10</v>
      </c>
      <c r="S26" s="16">
        <v>0.05</v>
      </c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B54B-BF6B-4C1D-A992-49D92EA648DB}">
  <dimension ref="B2:W24"/>
  <sheetViews>
    <sheetView tabSelected="1" zoomScale="110" zoomScaleNormal="40" workbookViewId="0">
      <selection activeCell="M11" sqref="M11"/>
    </sheetView>
  </sheetViews>
  <sheetFormatPr defaultRowHeight="14.5" x14ac:dyDescent="0.35"/>
  <cols>
    <col min="2" max="2" width="18.453125" bestFit="1" customWidth="1"/>
    <col min="3" max="3" width="7" bestFit="1" customWidth="1"/>
    <col min="4" max="4" width="11.6328125" bestFit="1" customWidth="1"/>
    <col min="5" max="5" width="10.6328125" bestFit="1" customWidth="1"/>
    <col min="7" max="7" width="7.90625" bestFit="1" customWidth="1"/>
    <col min="8" max="8" width="23.81640625" bestFit="1" customWidth="1"/>
    <col min="9" max="9" width="7.453125" style="24" bestFit="1" customWidth="1"/>
    <col min="10" max="10" width="7.453125" style="24" customWidth="1"/>
    <col min="11" max="11" width="8.81640625" customWidth="1"/>
    <col min="12" max="12" width="11.08984375" customWidth="1"/>
    <col min="13" max="13" width="11" customWidth="1"/>
    <col min="14" max="14" width="12.36328125" customWidth="1"/>
    <col min="15" max="18" width="8.7265625" customWidth="1"/>
    <col min="19" max="19" width="23.81640625" bestFit="1" customWidth="1"/>
    <col min="21" max="21" width="11.6328125" bestFit="1" customWidth="1"/>
  </cols>
  <sheetData>
    <row r="2" spans="2:23" x14ac:dyDescent="0.35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12" t="s">
        <v>69</v>
      </c>
      <c r="H2" s="12" t="s">
        <v>47</v>
      </c>
      <c r="I2" s="40" t="s">
        <v>70</v>
      </c>
      <c r="J2" s="40" t="s">
        <v>28</v>
      </c>
      <c r="L2" t="s">
        <v>30</v>
      </c>
      <c r="M2" s="39">
        <v>43424</v>
      </c>
      <c r="O2" s="14" t="s">
        <v>28</v>
      </c>
      <c r="P2" s="4" t="s">
        <v>3</v>
      </c>
      <c r="S2" s="25" t="s">
        <v>35</v>
      </c>
      <c r="U2" s="29" t="s">
        <v>3</v>
      </c>
      <c r="V2" s="30" t="s">
        <v>2</v>
      </c>
      <c r="W2" s="30" t="s">
        <v>28</v>
      </c>
    </row>
    <row r="3" spans="2:23" x14ac:dyDescent="0.35">
      <c r="B3" s="6" t="s">
        <v>6</v>
      </c>
      <c r="C3" s="6" t="s">
        <v>7</v>
      </c>
      <c r="D3" s="6" t="s">
        <v>8</v>
      </c>
      <c r="E3" s="7">
        <v>43744</v>
      </c>
      <c r="F3" s="8">
        <v>75000</v>
      </c>
      <c r="G3" s="27">
        <f t="array" ref="G3">INDEX($O$3:$O$6,MATCH(D3,$P$3:$P$6,0))</f>
        <v>0.04</v>
      </c>
      <c r="H3" s="6" t="str">
        <f>IFERROR(INDEX($S$3:$S$24,MATCH(B3,$S$3:$S$24,0)+1),"No Eamil ID")</f>
        <v>b.faughny@awesome.ch</v>
      </c>
      <c r="I3" s="41">
        <f t="array" ref="I3">INDEX($W$3:$W$10,MATCH(1,($U$3:$U$10=D3)*($V$3:$V$10=C3),0))</f>
        <v>0.05</v>
      </c>
      <c r="J3" s="41">
        <f t="array" ref="J3">INDEX($V$13:$W$16,MATCH(D3,$U$13:$U$16,0),MATCH(C3,$V$12:$W$12,0))</f>
        <v>0.05</v>
      </c>
      <c r="L3" t="s">
        <v>65</v>
      </c>
      <c r="M3" t="str">
        <f>INDEX(B3:B18,MATCH(M2,E3:E18,0))</f>
        <v>Kaine Padly</v>
      </c>
      <c r="O3" s="15">
        <v>0.03</v>
      </c>
      <c r="P3" s="6" t="s">
        <v>16</v>
      </c>
      <c r="S3" t="s">
        <v>22</v>
      </c>
      <c r="U3" s="9" t="s">
        <v>16</v>
      </c>
      <c r="V3" s="13" t="s">
        <v>7</v>
      </c>
      <c r="W3" s="16">
        <v>0.04</v>
      </c>
    </row>
    <row r="4" spans="2:23" x14ac:dyDescent="0.35">
      <c r="B4" s="9" t="s">
        <v>9</v>
      </c>
      <c r="C4" s="9" t="s">
        <v>10</v>
      </c>
      <c r="D4" s="9" t="s">
        <v>11</v>
      </c>
      <c r="E4" s="10">
        <v>43601</v>
      </c>
      <c r="F4" s="11">
        <v>90700</v>
      </c>
      <c r="G4" s="27">
        <f t="array" ref="G4">INDEX($O$3:$O$6,MATCH(D4,$P$3:$P$6,0))</f>
        <v>0.05</v>
      </c>
      <c r="H4" s="6" t="str">
        <f t="shared" ref="H4:H18" si="0">IFERROR(INDEX($S$3:$S$24,MATCH(B4,$S$3:$S$24,0)+1),"No Eamil ID")</f>
        <v>d.crosswaite@awesome.ch</v>
      </c>
      <c r="I4" s="41">
        <f t="array" ref="I4">INDEX($W$3:$W$10,MATCH(1,($U$3:$U$10=D4)*($V$3:$V$10=C4),0))</f>
        <v>0.05</v>
      </c>
      <c r="J4" s="41">
        <f t="array" ref="J4">INDEX($V$13:$W$16,MATCH(D4,$U$13:$U$16,0),MATCH(C4,$V$12:$W$12,0))</f>
        <v>0.05</v>
      </c>
      <c r="O4" s="16">
        <v>0.04</v>
      </c>
      <c r="P4" s="9" t="s">
        <v>8</v>
      </c>
      <c r="S4" s="26" t="s">
        <v>41</v>
      </c>
      <c r="U4" s="9" t="s">
        <v>8</v>
      </c>
      <c r="V4" s="13" t="s">
        <v>7</v>
      </c>
      <c r="W4" s="16">
        <v>0.05</v>
      </c>
    </row>
    <row r="5" spans="2:23" x14ac:dyDescent="0.35">
      <c r="B5" s="9" t="s">
        <v>12</v>
      </c>
      <c r="C5" s="9" t="s">
        <v>10</v>
      </c>
      <c r="D5" s="9" t="s">
        <v>11</v>
      </c>
      <c r="E5" s="10">
        <v>43476</v>
      </c>
      <c r="F5" s="11">
        <v>48950</v>
      </c>
      <c r="G5" s="27">
        <f t="array" ref="G5">INDEX($O$3:$O$6,MATCH(D5,$P$3:$P$6,0))</f>
        <v>0.05</v>
      </c>
      <c r="H5" s="6" t="str">
        <f t="shared" si="0"/>
        <v>g.cockshoot@awesome.ch</v>
      </c>
      <c r="I5" s="41">
        <f t="array" ref="I5">INDEX($W$3:$W$10,MATCH(1,($U$3:$U$10=D5)*($V$3:$V$10=C5),0))</f>
        <v>0.05</v>
      </c>
      <c r="J5" s="41">
        <f t="array" ref="J5">INDEX($V$13:$W$16,MATCH(D5,$U$13:$U$16,0),MATCH(C5,$V$12:$W$12,0))</f>
        <v>0.05</v>
      </c>
      <c r="L5" t="s">
        <v>66</v>
      </c>
      <c r="M5">
        <f>MATCH(M2,E3:E18,0)</f>
        <v>6</v>
      </c>
      <c r="O5" s="16">
        <v>0.04</v>
      </c>
      <c r="P5" s="9" t="s">
        <v>14</v>
      </c>
      <c r="S5" t="s">
        <v>9</v>
      </c>
      <c r="U5" s="9" t="s">
        <v>14</v>
      </c>
      <c r="V5" s="13" t="s">
        <v>7</v>
      </c>
      <c r="W5" s="16">
        <v>0.03</v>
      </c>
    </row>
    <row r="6" spans="2:23" x14ac:dyDescent="0.35">
      <c r="B6" s="9" t="s">
        <v>13</v>
      </c>
      <c r="C6" s="9" t="s">
        <v>10</v>
      </c>
      <c r="D6" s="9" t="s">
        <v>14</v>
      </c>
      <c r="E6" s="10">
        <v>43351</v>
      </c>
      <c r="F6" s="11">
        <v>74550</v>
      </c>
      <c r="G6" s="27">
        <f t="array" ref="G6">INDEX($O$3:$O$6,MATCH(D6,$P$3:$P$6,0))</f>
        <v>0.04</v>
      </c>
      <c r="H6" s="6" t="str">
        <f t="shared" si="0"/>
        <v>No Eamil ID</v>
      </c>
      <c r="I6" s="41">
        <f t="array" ref="I6">INDEX($W$3:$W$10,MATCH(1,($U$3:$U$10=D6)*($V$3:$V$10=C6),0))</f>
        <v>0.04</v>
      </c>
      <c r="J6" s="41">
        <f t="array" ref="J6">INDEX($V$13:$W$16,MATCH(D6,$U$13:$U$16,0),MATCH(C6,$V$12:$W$12,0))</f>
        <v>0.03</v>
      </c>
      <c r="L6" t="s">
        <v>33</v>
      </c>
      <c r="M6" t="str">
        <f>INDEX(B3:B18,M5)</f>
        <v>Kaine Padly</v>
      </c>
      <c r="O6" s="16">
        <v>0.05</v>
      </c>
      <c r="P6" s="9" t="s">
        <v>11</v>
      </c>
      <c r="S6" s="26" t="s">
        <v>37</v>
      </c>
      <c r="U6" s="9" t="s">
        <v>11</v>
      </c>
      <c r="V6" s="13" t="s">
        <v>7</v>
      </c>
      <c r="W6" s="16">
        <v>0.06</v>
      </c>
    </row>
    <row r="7" spans="2:23" x14ac:dyDescent="0.35">
      <c r="B7" s="9" t="s">
        <v>15</v>
      </c>
      <c r="C7" s="9" t="s">
        <v>10</v>
      </c>
      <c r="D7" s="9" t="s">
        <v>16</v>
      </c>
      <c r="E7" s="10">
        <v>43560</v>
      </c>
      <c r="F7" s="11">
        <v>59810</v>
      </c>
      <c r="G7" s="27">
        <f t="array" ref="G7">INDEX($O$3:$O$6,MATCH(D7,$P$3:$P$6,0))</f>
        <v>0.03</v>
      </c>
      <c r="H7" s="6" t="str">
        <f t="shared" si="0"/>
        <v>c.advani@awesome.ch</v>
      </c>
      <c r="I7" s="41">
        <f t="array" ref="I7">INDEX($W$3:$W$10,MATCH(1,($U$3:$U$10=D7)*($V$3:$V$10=C7),0))</f>
        <v>0.03</v>
      </c>
      <c r="J7" s="41">
        <f t="array" ref="J7">INDEX($V$13:$W$16,MATCH(D7,$U$13:$U$16,0),MATCH(C7,$V$12:$W$12,0))</f>
        <v>0.03</v>
      </c>
      <c r="S7" t="s">
        <v>6</v>
      </c>
      <c r="U7" s="9" t="s">
        <v>16</v>
      </c>
      <c r="V7" s="13" t="s">
        <v>10</v>
      </c>
      <c r="W7" s="16">
        <v>0.03</v>
      </c>
    </row>
    <row r="8" spans="2:23" x14ac:dyDescent="0.35">
      <c r="B8" s="9" t="s">
        <v>17</v>
      </c>
      <c r="C8" s="9" t="s">
        <v>10</v>
      </c>
      <c r="D8" s="9" t="s">
        <v>11</v>
      </c>
      <c r="E8" s="10">
        <v>43424</v>
      </c>
      <c r="F8" s="11">
        <v>107700</v>
      </c>
      <c r="G8" s="27">
        <f t="array" ref="G8">INDEX($O$3:$O$6,MATCH(D8,$P$3:$P$6,0))</f>
        <v>0.05</v>
      </c>
      <c r="H8" s="6" t="str">
        <f t="shared" si="0"/>
        <v>No Eamil ID</v>
      </c>
      <c r="I8" s="41">
        <f t="array" ref="I8">INDEX($W$3:$W$10,MATCH(1,($U$3:$U$10=D8)*($V$3:$V$10=C8),0))</f>
        <v>0.05</v>
      </c>
      <c r="J8" s="41">
        <f t="array" ref="J8">INDEX($V$13:$W$16,MATCH(D8,$U$13:$U$16,0),MATCH(C8,$V$12:$W$12,0))</f>
        <v>0.05</v>
      </c>
      <c r="L8" t="s">
        <v>34</v>
      </c>
      <c r="M8" t="s">
        <v>67</v>
      </c>
      <c r="S8" s="26" t="s">
        <v>36</v>
      </c>
      <c r="U8" s="9" t="s">
        <v>8</v>
      </c>
      <c r="V8" s="13" t="s">
        <v>10</v>
      </c>
      <c r="W8" s="16">
        <v>0.04</v>
      </c>
    </row>
    <row r="9" spans="2:23" x14ac:dyDescent="0.35">
      <c r="B9" s="9" t="s">
        <v>18</v>
      </c>
      <c r="C9" s="9" t="s">
        <v>10</v>
      </c>
      <c r="D9" s="9" t="s">
        <v>11</v>
      </c>
      <c r="E9" s="10">
        <v>43303</v>
      </c>
      <c r="F9" s="11">
        <v>88050</v>
      </c>
      <c r="G9" s="27">
        <f t="array" ref="G9">INDEX($O$3:$O$6,MATCH(D9,$P$3:$P$6,0))</f>
        <v>0.05</v>
      </c>
      <c r="H9" s="6" t="str">
        <f t="shared" si="0"/>
        <v>No Eamil ID</v>
      </c>
      <c r="I9" s="41">
        <f t="array" ref="I9">INDEX($W$3:$W$10,MATCH(1,($U$3:$U$10=D9)*($V$3:$V$10=C9),0))</f>
        <v>0.05</v>
      </c>
      <c r="J9" s="41">
        <f t="array" ref="J9">INDEX($V$13:$W$16,MATCH(D9,$U$13:$U$16,0),MATCH(C9,$V$12:$W$12,0))</f>
        <v>0.05</v>
      </c>
      <c r="L9" t="s">
        <v>31</v>
      </c>
      <c r="M9" t="str">
        <f>IFERROR(INDEX(B3:B18,MATCH(M8,F3:F18,0)),"NOT FOUND")</f>
        <v>NOT FOUND</v>
      </c>
      <c r="N9" t="s">
        <v>68</v>
      </c>
      <c r="S9" t="s">
        <v>25</v>
      </c>
      <c r="U9" s="9" t="s">
        <v>14</v>
      </c>
      <c r="V9" s="13" t="s">
        <v>10</v>
      </c>
      <c r="W9" s="16">
        <v>0.04</v>
      </c>
    </row>
    <row r="10" spans="2:23" x14ac:dyDescent="0.35">
      <c r="B10" s="9" t="s">
        <v>19</v>
      </c>
      <c r="C10" s="9" t="s">
        <v>10</v>
      </c>
      <c r="D10" s="9" t="s">
        <v>11</v>
      </c>
      <c r="E10" s="10">
        <v>43238</v>
      </c>
      <c r="F10" s="11">
        <v>69120</v>
      </c>
      <c r="G10" s="27">
        <f t="array" ref="G10">INDEX($O$3:$O$6,MATCH(D10,$P$3:$P$6,0))</f>
        <v>0.05</v>
      </c>
      <c r="H10" s="6" t="str">
        <f t="shared" si="0"/>
        <v>No Eamil ID</v>
      </c>
      <c r="I10" s="41">
        <f t="array" ref="I10">INDEX($W$3:$W$10,MATCH(1,($U$3:$U$10=D10)*($V$3:$V$10=C10),0))</f>
        <v>0.05</v>
      </c>
      <c r="J10" s="41">
        <f t="array" ref="J10">INDEX($V$13:$W$16,MATCH(D10,$U$13:$U$16,0),MATCH(C10,$V$12:$W$12,0))</f>
        <v>0.05</v>
      </c>
      <c r="S10" s="26" t="s">
        <v>43</v>
      </c>
      <c r="U10" s="9" t="s">
        <v>11</v>
      </c>
      <c r="V10" s="13" t="s">
        <v>10</v>
      </c>
      <c r="W10" s="16">
        <v>0.05</v>
      </c>
    </row>
    <row r="11" spans="2:23" x14ac:dyDescent="0.35">
      <c r="B11" s="9" t="s">
        <v>20</v>
      </c>
      <c r="C11" s="9" t="s">
        <v>7</v>
      </c>
      <c r="D11" s="9" t="s">
        <v>11</v>
      </c>
      <c r="E11" s="10">
        <v>43628</v>
      </c>
      <c r="F11" s="11">
        <v>58100</v>
      </c>
      <c r="G11" s="27">
        <f t="array" ref="G11">INDEX($O$3:$O$6,MATCH(D11,$P$3:$P$6,0))</f>
        <v>0.05</v>
      </c>
      <c r="H11" s="6" t="str">
        <f t="shared" si="0"/>
        <v>No Eamil ID</v>
      </c>
      <c r="I11" s="41">
        <f t="array" ref="I11">INDEX($W$3:$W$10,MATCH(1,($U$3:$U$10=D11)*($V$3:$V$10=C11),0))</f>
        <v>0.06</v>
      </c>
      <c r="J11" s="41">
        <f t="array" ref="J11">INDEX($V$13:$W$16,MATCH(D11,$U$13:$U$16,0),MATCH(C11,$V$12:$W$12,0))</f>
        <v>0.06</v>
      </c>
      <c r="S11" t="s">
        <v>15</v>
      </c>
    </row>
    <row r="12" spans="2:23" x14ac:dyDescent="0.35">
      <c r="B12" s="9" t="s">
        <v>21</v>
      </c>
      <c r="C12" s="9" t="s">
        <v>7</v>
      </c>
      <c r="D12" s="9" t="s">
        <v>16</v>
      </c>
      <c r="E12" s="10">
        <v>43355</v>
      </c>
      <c r="F12" s="11">
        <v>67910</v>
      </c>
      <c r="G12" s="27">
        <f t="array" ref="G12">INDEX($O$3:$O$6,MATCH(D12,$P$3:$P$6,0))</f>
        <v>0.03</v>
      </c>
      <c r="H12" s="6" t="str">
        <f t="shared" si="0"/>
        <v>h.augar@awesome.ch</v>
      </c>
      <c r="I12" s="41">
        <f t="array" ref="I12">INDEX($W$3:$W$10,MATCH(1,($U$3:$U$10=D12)*($V$3:$V$10=C12),0))</f>
        <v>0.04</v>
      </c>
      <c r="J12" s="41">
        <f t="array" ref="J12">INDEX($V$13:$W$16,MATCH(D12,$U$13:$U$16,0),MATCH(C12,$V$12:$W$12,0))</f>
        <v>0.04</v>
      </c>
      <c r="S12" s="26" t="s">
        <v>39</v>
      </c>
      <c r="U12" s="4" t="s">
        <v>3</v>
      </c>
      <c r="V12" s="14" t="s">
        <v>7</v>
      </c>
      <c r="W12" t="s">
        <v>10</v>
      </c>
    </row>
    <row r="13" spans="2:23" x14ac:dyDescent="0.35">
      <c r="B13" s="9" t="s">
        <v>22</v>
      </c>
      <c r="C13" s="9" t="s">
        <v>10</v>
      </c>
      <c r="D13" s="9" t="s">
        <v>16</v>
      </c>
      <c r="E13" s="10">
        <v>43007</v>
      </c>
      <c r="F13" s="11">
        <v>48170</v>
      </c>
      <c r="G13" s="27">
        <f t="array" ref="G13">INDEX($O$3:$O$6,MATCH(D13,$P$3:$P$6,0))</f>
        <v>0.03</v>
      </c>
      <c r="H13" s="6" t="str">
        <f t="shared" si="0"/>
        <v>j.morforth@awesome.ch</v>
      </c>
      <c r="I13" s="41">
        <f t="array" ref="I13">INDEX($W$3:$W$10,MATCH(1,($U$3:$U$10=D13)*($V$3:$V$10=C13),0))</f>
        <v>0.03</v>
      </c>
      <c r="J13" s="41">
        <f t="array" ref="J13">INDEX($V$13:$W$16,MATCH(D13,$U$13:$U$16,0),MATCH(C13,$V$12:$W$12,0))</f>
        <v>0.03</v>
      </c>
      <c r="S13" t="s">
        <v>23</v>
      </c>
      <c r="U13" s="6" t="s">
        <v>16</v>
      </c>
      <c r="V13" s="15">
        <v>0.04</v>
      </c>
      <c r="W13" s="42">
        <v>0.03</v>
      </c>
    </row>
    <row r="14" spans="2:23" x14ac:dyDescent="0.35">
      <c r="B14" s="9" t="s">
        <v>23</v>
      </c>
      <c r="C14" s="9" t="s">
        <v>7</v>
      </c>
      <c r="D14" s="9" t="s">
        <v>11</v>
      </c>
      <c r="E14" s="10">
        <v>43110</v>
      </c>
      <c r="F14" s="11">
        <v>41980</v>
      </c>
      <c r="G14" s="27">
        <f t="array" ref="G14">INDEX($O$3:$O$6,MATCH(D14,$P$3:$P$6,0))</f>
        <v>0.05</v>
      </c>
      <c r="H14" s="6" t="str">
        <f t="shared" si="0"/>
        <v>d.strutley@awesome.ch</v>
      </c>
      <c r="I14" s="41">
        <f t="array" ref="I14">INDEX($W$3:$W$10,MATCH(1,($U$3:$U$10=D14)*($V$3:$V$10=C14),0))</f>
        <v>0.06</v>
      </c>
      <c r="J14" s="41">
        <f t="array" ref="J14">INDEX($V$13:$W$16,MATCH(D14,$U$13:$U$16,0),MATCH(C14,$V$12:$W$12,0))</f>
        <v>0.06</v>
      </c>
      <c r="S14" s="26" t="s">
        <v>42</v>
      </c>
      <c r="U14" s="9" t="s">
        <v>8</v>
      </c>
      <c r="V14" s="16">
        <v>0.05</v>
      </c>
      <c r="W14" s="42">
        <v>0.04</v>
      </c>
    </row>
    <row r="15" spans="2:23" x14ac:dyDescent="0.35">
      <c r="B15" s="9" t="s">
        <v>24</v>
      </c>
      <c r="C15" s="9" t="s">
        <v>7</v>
      </c>
      <c r="D15" s="9" t="s">
        <v>16</v>
      </c>
      <c r="E15" s="10">
        <v>43282</v>
      </c>
      <c r="F15" s="11">
        <v>65920</v>
      </c>
      <c r="G15" s="27">
        <f t="array" ref="G15">INDEX($O$3:$O$6,MATCH(D15,$P$3:$P$6,0))</f>
        <v>0.03</v>
      </c>
      <c r="H15" s="6" t="str">
        <f t="shared" si="0"/>
        <v>m.obreen@awesome.ch</v>
      </c>
      <c r="I15" s="41">
        <f t="array" ref="I15">INDEX($W$3:$W$10,MATCH(1,($U$3:$U$10=D15)*($V$3:$V$10=C15),0))</f>
        <v>0.04</v>
      </c>
      <c r="J15" s="41">
        <f t="array" ref="J15">INDEX($V$13:$W$16,MATCH(D15,$U$13:$U$16,0),MATCH(C15,$V$12:$W$12,0))</f>
        <v>0.04</v>
      </c>
      <c r="S15" t="s">
        <v>21</v>
      </c>
      <c r="U15" s="9" t="s">
        <v>14</v>
      </c>
      <c r="V15" s="16">
        <v>0.03</v>
      </c>
      <c r="W15" s="42">
        <v>0.03</v>
      </c>
    </row>
    <row r="16" spans="2:23" x14ac:dyDescent="0.35">
      <c r="B16" s="9" t="s">
        <v>25</v>
      </c>
      <c r="C16" s="9" t="s">
        <v>7</v>
      </c>
      <c r="D16" s="9" t="s">
        <v>14</v>
      </c>
      <c r="E16" s="10">
        <v>43342</v>
      </c>
      <c r="F16" s="11">
        <v>109160</v>
      </c>
      <c r="G16" s="27">
        <f t="array" ref="G16">INDEX($O$3:$O$6,MATCH(D16,$P$3:$P$6,0))</f>
        <v>0.04</v>
      </c>
      <c r="H16" s="6" t="str">
        <f t="shared" si="0"/>
        <v>r.blaksland@awesome.ch</v>
      </c>
      <c r="I16" s="41">
        <f t="array" ref="I16">INDEX($W$3:$W$10,MATCH(1,($U$3:$U$10=D16)*($V$3:$V$10=C16),0))</f>
        <v>0.03</v>
      </c>
      <c r="J16" s="41">
        <f t="array" ref="J16">INDEX($V$13:$W$16,MATCH(D16,$U$13:$U$16,0),MATCH(C16,$V$12:$W$12,0))</f>
        <v>0.03</v>
      </c>
      <c r="S16" s="26" t="s">
        <v>40</v>
      </c>
      <c r="U16" s="9" t="s">
        <v>11</v>
      </c>
      <c r="V16" s="16">
        <v>0.06</v>
      </c>
      <c r="W16" s="42">
        <v>0.05</v>
      </c>
    </row>
    <row r="17" spans="2:19" x14ac:dyDescent="0.35">
      <c r="B17" s="9" t="s">
        <v>26</v>
      </c>
      <c r="C17" s="9" t="s">
        <v>7</v>
      </c>
      <c r="D17" s="9" t="s">
        <v>16</v>
      </c>
      <c r="E17" s="10">
        <v>43151</v>
      </c>
      <c r="F17" s="11">
        <v>75970</v>
      </c>
      <c r="G17" s="27">
        <f t="array" ref="G17">INDEX($O$3:$O$6,MATCH(D17,$P$3:$P$6,0))</f>
        <v>0.03</v>
      </c>
      <c r="H17" s="6" t="str">
        <f t="shared" si="0"/>
        <v>b.moffet@awesome.ch</v>
      </c>
      <c r="I17" s="41">
        <f t="array" ref="I17">INDEX($W$3:$W$10,MATCH(1,($U$3:$U$10=D17)*($V$3:$V$10=C17),0))</f>
        <v>0.04</v>
      </c>
      <c r="J17" s="41">
        <f t="array" ref="J17">INDEX($V$13:$W$16,MATCH(D17,$U$13:$U$16,0),MATCH(C17,$V$12:$W$12,0))</f>
        <v>0.04</v>
      </c>
      <c r="S17" t="s">
        <v>12</v>
      </c>
    </row>
    <row r="18" spans="2:19" x14ac:dyDescent="0.35">
      <c r="B18" s="9" t="s">
        <v>27</v>
      </c>
      <c r="C18" s="9" t="s">
        <v>7</v>
      </c>
      <c r="D18" s="9" t="s">
        <v>16</v>
      </c>
      <c r="E18" s="10">
        <v>43618</v>
      </c>
      <c r="F18" s="11">
        <v>58940</v>
      </c>
      <c r="G18" s="27">
        <f t="array" ref="G18">INDEX($O$3:$O$6,MATCH(D18,$P$3:$P$6,0))</f>
        <v>0.03</v>
      </c>
      <c r="H18" s="6" t="str">
        <f t="shared" si="0"/>
        <v>o.sorrel@awesome.ch</v>
      </c>
      <c r="I18" s="41">
        <f t="array" ref="I18">INDEX($W$3:$W$10,MATCH(1,($U$3:$U$10=D18)*($V$3:$V$10=C18),0))</f>
        <v>0.04</v>
      </c>
      <c r="J18" s="41">
        <f t="array" ref="J18">INDEX($V$13:$W$16,MATCH(D18,$U$13:$U$16,0),MATCH(C18,$V$12:$W$12,0))</f>
        <v>0.04</v>
      </c>
      <c r="S18" s="26" t="s">
        <v>38</v>
      </c>
    </row>
    <row r="19" spans="2:19" x14ac:dyDescent="0.35">
      <c r="S19" t="s">
        <v>27</v>
      </c>
    </row>
    <row r="20" spans="2:19" x14ac:dyDescent="0.35">
      <c r="S20" s="26" t="s">
        <v>45</v>
      </c>
    </row>
    <row r="21" spans="2:19" x14ac:dyDescent="0.35">
      <c r="S21" t="s">
        <v>24</v>
      </c>
    </row>
    <row r="22" spans="2:19" x14ac:dyDescent="0.35">
      <c r="S22" s="26" t="s">
        <v>46</v>
      </c>
    </row>
    <row r="23" spans="2:19" x14ac:dyDescent="0.35">
      <c r="S23" t="s">
        <v>26</v>
      </c>
    </row>
    <row r="24" spans="2:19" x14ac:dyDescent="0.35">
      <c r="S24" s="26" t="s">
        <v>44</v>
      </c>
    </row>
  </sheetData>
  <hyperlinks>
    <hyperlink ref="S18" r:id="rId1" xr:uid="{8006D976-9991-4B57-9B51-B14B07E708AE}"/>
    <hyperlink ref="S20" r:id="rId2" xr:uid="{B2000712-FB26-46DB-B909-0BBE62278AF2}"/>
    <hyperlink ref="S24" r:id="rId3" xr:uid="{4F0EBA24-A04C-4F54-B244-594CFEFF2C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43" zoomScaleNormal="145" workbookViewId="0">
      <selection activeCell="N7" sqref="N7"/>
    </sheetView>
  </sheetViews>
  <sheetFormatPr defaultRowHeight="14.5" x14ac:dyDescent="0.35"/>
  <cols>
    <col min="1" max="1" width="1.7265625" customWidth="1"/>
    <col min="2" max="2" width="3.7265625" customWidth="1"/>
    <col min="3" max="3" width="11.7265625" customWidth="1"/>
    <col min="4" max="4" width="18.1796875" customWidth="1"/>
    <col min="5" max="5" width="13.26953125" customWidth="1"/>
    <col min="6" max="6" width="16.26953125" customWidth="1"/>
    <col min="7" max="7" width="12.81640625" bestFit="1" customWidth="1"/>
    <col min="8" max="8" width="9.1796875" customWidth="1"/>
    <col min="10" max="10" width="11" customWidth="1"/>
    <col min="11" max="12" width="12.54296875" bestFit="1" customWidth="1"/>
    <col min="13" max="13" width="12.453125" customWidth="1"/>
    <col min="14" max="14" width="10.26953125" customWidth="1"/>
    <col min="20" max="20" width="12.54296875" bestFit="1" customWidth="1"/>
  </cols>
  <sheetData>
    <row r="1" spans="1:13" s="2" customFormat="1" ht="52.5" customHeight="1" x14ac:dyDescent="0.35">
      <c r="A1" s="1"/>
      <c r="C1" s="3" t="s">
        <v>29</v>
      </c>
    </row>
    <row r="4" spans="1:13" x14ac:dyDescent="0.35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49</v>
      </c>
      <c r="I4" s="19" t="s">
        <v>50</v>
      </c>
      <c r="K4" s="14" t="s">
        <v>51</v>
      </c>
      <c r="L4" s="4" t="s">
        <v>3</v>
      </c>
    </row>
    <row r="5" spans="1:13" x14ac:dyDescent="0.35">
      <c r="C5" t="s">
        <v>6</v>
      </c>
      <c r="D5" t="s">
        <v>7</v>
      </c>
      <c r="E5" t="s">
        <v>8</v>
      </c>
      <c r="F5" s="17">
        <v>43744</v>
      </c>
      <c r="G5" s="18">
        <v>75000</v>
      </c>
      <c r="H5" s="24">
        <f>INDEX($K$5:$K$8,MATCH(staff[[#This Row],[Department]],$L$5:$L$8,0))</f>
        <v>0.04</v>
      </c>
      <c r="I5" s="24">
        <f>INDEX($L$14:$M$17,MATCH(staff[[#This Row],[Department]],$K$14:$K$17,0),
MATCH(staff[[#This Row],[Gender]],$L$13:$M$13,0))</f>
        <v>0.05</v>
      </c>
      <c r="K5" s="15">
        <v>0.03</v>
      </c>
      <c r="L5" s="6" t="s">
        <v>16</v>
      </c>
    </row>
    <row r="6" spans="1:13" x14ac:dyDescent="0.35">
      <c r="C6" t="s">
        <v>9</v>
      </c>
      <c r="D6" t="s">
        <v>10</v>
      </c>
      <c r="E6" t="s">
        <v>11</v>
      </c>
      <c r="F6" s="17">
        <v>43601</v>
      </c>
      <c r="G6" s="18">
        <v>90700</v>
      </c>
      <c r="H6" s="24">
        <f>INDEX($K$5:$K$8,MATCH(staff[[#This Row],[Department]],$L$5:$L$8,0))</f>
        <v>0.05</v>
      </c>
      <c r="I6" s="24">
        <f>INDEX($L$14:$M$17,MATCH(staff[[#This Row],[Department]],$K$14:$K$17,0),
MATCH(staff[[#This Row],[Gender]],$L$13:$M$13,0))</f>
        <v>0.05</v>
      </c>
      <c r="K6" s="16">
        <v>0.04</v>
      </c>
      <c r="L6" s="9" t="s">
        <v>8</v>
      </c>
    </row>
    <row r="7" spans="1:13" x14ac:dyDescent="0.35">
      <c r="C7" t="s">
        <v>12</v>
      </c>
      <c r="D7" t="s">
        <v>10</v>
      </c>
      <c r="E7" t="s">
        <v>11</v>
      </c>
      <c r="F7" s="17">
        <v>43476</v>
      </c>
      <c r="G7" s="18">
        <v>48950</v>
      </c>
      <c r="H7" s="24">
        <f>INDEX($K$5:$K$8,MATCH(staff[[#This Row],[Department]],$L$5:$L$8,0))</f>
        <v>0.05</v>
      </c>
      <c r="I7" s="24">
        <f>INDEX($L$14:$M$17,MATCH(staff[[#This Row],[Department]],$K$14:$K$17,0),
MATCH(staff[[#This Row],[Gender]],$L$13:$M$13,0))</f>
        <v>0.05</v>
      </c>
      <c r="K7" s="16">
        <v>0.04</v>
      </c>
      <c r="L7" s="9" t="s">
        <v>14</v>
      </c>
    </row>
    <row r="8" spans="1:13" x14ac:dyDescent="0.35">
      <c r="C8" t="s">
        <v>13</v>
      </c>
      <c r="D8" t="s">
        <v>10</v>
      </c>
      <c r="E8" t="s">
        <v>14</v>
      </c>
      <c r="F8" s="17">
        <v>43351</v>
      </c>
      <c r="G8" s="18">
        <v>74550</v>
      </c>
      <c r="H8" s="24">
        <f>INDEX($K$5:$K$8,MATCH(staff[[#This Row],[Department]],$L$5:$L$8,0))</f>
        <v>0.04</v>
      </c>
      <c r="I8" s="24">
        <f>INDEX($L$14:$M$17,MATCH(staff[[#This Row],[Department]],$K$14:$K$17,0),
MATCH(staff[[#This Row],[Gender]],$L$13:$M$13,0))</f>
        <v>0.03</v>
      </c>
      <c r="K8" s="16">
        <v>0.05</v>
      </c>
      <c r="L8" s="9" t="s">
        <v>11</v>
      </c>
    </row>
    <row r="9" spans="1:13" x14ac:dyDescent="0.35">
      <c r="C9" t="s">
        <v>15</v>
      </c>
      <c r="D9" t="s">
        <v>10</v>
      </c>
      <c r="E9" t="s">
        <v>16</v>
      </c>
      <c r="F9" s="17">
        <v>43560</v>
      </c>
      <c r="G9" s="18">
        <v>59810</v>
      </c>
      <c r="H9" s="24">
        <f>INDEX($K$5:$K$8,MATCH(staff[[#This Row],[Department]],$L$5:$L$8,0))</f>
        <v>0.03</v>
      </c>
      <c r="I9" s="24">
        <f>INDEX($L$14:$M$17,MATCH(staff[[#This Row],[Department]],$K$14:$K$17,0),
MATCH(staff[[#This Row],[Gender]],$L$13:$M$13,0))</f>
        <v>0.03</v>
      </c>
    </row>
    <row r="10" spans="1:13" x14ac:dyDescent="0.35">
      <c r="C10" t="s">
        <v>17</v>
      </c>
      <c r="D10" t="s">
        <v>10</v>
      </c>
      <c r="E10" t="s">
        <v>11</v>
      </c>
      <c r="F10" s="17">
        <v>43424</v>
      </c>
      <c r="G10" s="18">
        <v>107700</v>
      </c>
      <c r="H10" s="24">
        <f>INDEX($K$5:$K$8,MATCH(staff[[#This Row],[Department]],$L$5:$L$8,0))</f>
        <v>0.05</v>
      </c>
      <c r="I10" s="24">
        <f>INDEX($L$14:$M$17,MATCH(staff[[#This Row],[Department]],$K$14:$K$17,0),
MATCH(staff[[#This Row],[Gender]],$L$13:$M$13,0))</f>
        <v>0.05</v>
      </c>
    </row>
    <row r="11" spans="1:13" x14ac:dyDescent="0.35">
      <c r="C11" t="s">
        <v>18</v>
      </c>
      <c r="D11" t="s">
        <v>10</v>
      </c>
      <c r="E11" t="s">
        <v>11</v>
      </c>
      <c r="F11" s="17">
        <v>43303</v>
      </c>
      <c r="G11" s="18">
        <v>88050</v>
      </c>
      <c r="H11" s="24">
        <f>INDEX($K$5:$K$8,MATCH(staff[[#This Row],[Department]],$L$5:$L$8,0))</f>
        <v>0.05</v>
      </c>
      <c r="I11" s="24">
        <f>INDEX($L$14:$M$17,MATCH(staff[[#This Row],[Department]],$K$14:$K$17,0),
MATCH(staff[[#This Row],[Gender]],$L$13:$M$13,0))</f>
        <v>0.05</v>
      </c>
    </row>
    <row r="12" spans="1:13" x14ac:dyDescent="0.35">
      <c r="C12" t="s">
        <v>19</v>
      </c>
      <c r="D12" t="s">
        <v>10</v>
      </c>
      <c r="E12" t="s">
        <v>11</v>
      </c>
      <c r="F12" s="17">
        <v>43238</v>
      </c>
      <c r="G12" s="18">
        <v>69120</v>
      </c>
      <c r="H12" s="24">
        <f>INDEX($K$5:$K$8,MATCH(staff[[#This Row],[Department]],$L$5:$L$8,0))</f>
        <v>0.05</v>
      </c>
      <c r="I12" s="24">
        <f>INDEX($L$14:$M$17,MATCH(staff[[#This Row],[Department]],$K$14:$K$17,0),
MATCH(staff[[#This Row],[Gender]],$L$13:$M$13,0))</f>
        <v>0.05</v>
      </c>
      <c r="L12" s="38" t="s">
        <v>52</v>
      </c>
      <c r="M12" s="38"/>
    </row>
    <row r="13" spans="1:13" x14ac:dyDescent="0.35">
      <c r="C13" t="s">
        <v>20</v>
      </c>
      <c r="D13" t="s">
        <v>7</v>
      </c>
      <c r="E13" t="s">
        <v>11</v>
      </c>
      <c r="F13" s="17">
        <v>43628</v>
      </c>
      <c r="G13" s="18">
        <v>58100</v>
      </c>
      <c r="H13" s="24">
        <f>INDEX($K$5:$K$8,MATCH(staff[[#This Row],[Department]],$L$5:$L$8,0))</f>
        <v>0.05</v>
      </c>
      <c r="I13" s="24">
        <f>INDEX($L$14:$M$17,MATCH(staff[[#This Row],[Department]],$K$14:$K$17,0),
MATCH(staff[[#This Row],[Gender]],$L$13:$M$13,0))</f>
        <v>0.06</v>
      </c>
      <c r="K13" s="4" t="s">
        <v>3</v>
      </c>
      <c r="L13" s="14" t="s">
        <v>7</v>
      </c>
      <c r="M13" s="14" t="s">
        <v>10</v>
      </c>
    </row>
    <row r="14" spans="1:13" x14ac:dyDescent="0.35">
      <c r="C14" t="s">
        <v>21</v>
      </c>
      <c r="D14" t="s">
        <v>7</v>
      </c>
      <c r="E14" t="s">
        <v>16</v>
      </c>
      <c r="F14" s="17">
        <v>43355</v>
      </c>
      <c r="G14" s="18">
        <v>67910</v>
      </c>
      <c r="H14" s="24">
        <f>INDEX($K$5:$K$8,MATCH(staff[[#This Row],[Department]],$L$5:$L$8,0))</f>
        <v>0.03</v>
      </c>
      <c r="I14" s="24">
        <f>INDEX($L$14:$M$17,MATCH(staff[[#This Row],[Department]],$K$14:$K$17,0),
MATCH(staff[[#This Row],[Gender]],$L$13:$M$13,0))</f>
        <v>0.04</v>
      </c>
      <c r="K14" s="6" t="s">
        <v>16</v>
      </c>
      <c r="L14" s="15">
        <v>0.04</v>
      </c>
      <c r="M14" s="15">
        <v>0.03</v>
      </c>
    </row>
    <row r="15" spans="1:13" x14ac:dyDescent="0.35">
      <c r="C15" t="s">
        <v>22</v>
      </c>
      <c r="D15" t="s">
        <v>10</v>
      </c>
      <c r="E15" t="s">
        <v>16</v>
      </c>
      <c r="F15" s="17">
        <v>43007</v>
      </c>
      <c r="G15" s="18">
        <v>48170</v>
      </c>
      <c r="H15" s="24">
        <f>INDEX($K$5:$K$8,MATCH(staff[[#This Row],[Department]],$L$5:$L$8,0))</f>
        <v>0.03</v>
      </c>
      <c r="I15" s="24">
        <f>INDEX($L$14:$M$17,MATCH(staff[[#This Row],[Department]],$K$14:$K$17,0),
MATCH(staff[[#This Row],[Gender]],$L$13:$M$13,0))</f>
        <v>0.03</v>
      </c>
      <c r="K15" s="9" t="s">
        <v>8</v>
      </c>
      <c r="L15" s="16">
        <v>0.05</v>
      </c>
      <c r="M15" s="16">
        <v>0.04</v>
      </c>
    </row>
    <row r="16" spans="1:13" x14ac:dyDescent="0.35">
      <c r="C16" t="s">
        <v>23</v>
      </c>
      <c r="D16" t="s">
        <v>7</v>
      </c>
      <c r="E16" t="s">
        <v>11</v>
      </c>
      <c r="F16" s="17">
        <v>43110</v>
      </c>
      <c r="G16" s="18">
        <v>41980</v>
      </c>
      <c r="H16" s="24">
        <f>INDEX($K$5:$K$8,MATCH(staff[[#This Row],[Department]],$L$5:$L$8,0))</f>
        <v>0.05</v>
      </c>
      <c r="I16" s="24">
        <f>INDEX($L$14:$M$17,MATCH(staff[[#This Row],[Department]],$K$14:$K$17,0),
MATCH(staff[[#This Row],[Gender]],$L$13:$M$13,0))</f>
        <v>0.06</v>
      </c>
      <c r="K16" s="9" t="s">
        <v>14</v>
      </c>
      <c r="L16" s="16">
        <v>0.03</v>
      </c>
      <c r="M16" s="16">
        <v>0.03</v>
      </c>
    </row>
    <row r="17" spans="3:13" x14ac:dyDescent="0.35">
      <c r="C17" t="s">
        <v>24</v>
      </c>
      <c r="D17" t="s">
        <v>7</v>
      </c>
      <c r="E17" t="s">
        <v>16</v>
      </c>
      <c r="F17" s="17">
        <v>43282</v>
      </c>
      <c r="G17" s="18">
        <v>65920</v>
      </c>
      <c r="H17" s="24">
        <f>INDEX($K$5:$K$8,MATCH(staff[[#This Row],[Department]],$L$5:$L$8,0))</f>
        <v>0.03</v>
      </c>
      <c r="I17" s="24">
        <f>INDEX($L$14:$M$17,MATCH(staff[[#This Row],[Department]],$K$14:$K$17,0),
MATCH(staff[[#This Row],[Gender]],$L$13:$M$13,0))</f>
        <v>0.04</v>
      </c>
      <c r="K17" s="9" t="s">
        <v>11</v>
      </c>
      <c r="L17" s="16">
        <v>0.06</v>
      </c>
      <c r="M17" s="16">
        <v>0.05</v>
      </c>
    </row>
    <row r="18" spans="3:13" x14ac:dyDescent="0.35">
      <c r="C18" t="s">
        <v>25</v>
      </c>
      <c r="D18" t="s">
        <v>7</v>
      </c>
      <c r="E18" t="s">
        <v>14</v>
      </c>
      <c r="F18" s="17">
        <v>43342</v>
      </c>
      <c r="G18" s="18">
        <v>109160</v>
      </c>
      <c r="H18" s="24">
        <f>INDEX($K$5:$K$8,MATCH(staff[[#This Row],[Department]],$L$5:$L$8,0))</f>
        <v>0.04</v>
      </c>
      <c r="I18" s="24">
        <f>INDEX($L$14:$M$17,MATCH(staff[[#This Row],[Department]],$K$14:$K$17,0),
MATCH(staff[[#This Row],[Gender]],$L$13:$M$13,0))</f>
        <v>0.03</v>
      </c>
    </row>
    <row r="19" spans="3:13" x14ac:dyDescent="0.35">
      <c r="C19" t="s">
        <v>26</v>
      </c>
      <c r="D19" t="s">
        <v>7</v>
      </c>
      <c r="E19" t="s">
        <v>16</v>
      </c>
      <c r="F19" s="17">
        <v>43151</v>
      </c>
      <c r="G19" s="18">
        <v>75970</v>
      </c>
      <c r="H19" s="24">
        <f>INDEX($K$5:$K$8,MATCH(staff[[#This Row],[Department]],$L$5:$L$8,0))</f>
        <v>0.03</v>
      </c>
      <c r="I19" s="24">
        <f>INDEX($L$14:$M$17,MATCH(staff[[#This Row],[Department]],$K$14:$K$17,0),
MATCH(staff[[#This Row],[Gender]],$L$13:$M$13,0))</f>
        <v>0.04</v>
      </c>
      <c r="K19" s="32" t="str">
        <f>INDEX(K14:K17,3)</f>
        <v>Sales</v>
      </c>
    </row>
    <row r="20" spans="3:13" x14ac:dyDescent="0.35">
      <c r="C20" t="s">
        <v>27</v>
      </c>
      <c r="D20" t="s">
        <v>7</v>
      </c>
      <c r="E20" t="s">
        <v>16</v>
      </c>
      <c r="F20" s="17">
        <v>43618</v>
      </c>
      <c r="G20" s="18">
        <v>58940</v>
      </c>
      <c r="H20" s="24">
        <f>INDEX($K$5:$K$8,MATCH(staff[[#This Row],[Department]],$L$5:$L$8,0))</f>
        <v>0.03</v>
      </c>
      <c r="I20" s="24">
        <f>INDEX($L$14:$M$17,MATCH(staff[[#This Row],[Department]],$K$14:$K$17,0),
MATCH(staff[[#This Row],[Gender]],$L$13:$M$13,0))</f>
        <v>0.04</v>
      </c>
      <c r="K20" s="33">
        <f>INDEX(L14:M17,2,2)</f>
        <v>0.04</v>
      </c>
    </row>
  </sheetData>
  <mergeCells count="1">
    <mergeCell ref="L12:M1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4C6-0F47-4E89-A6BA-27C57FE32BE2}">
  <dimension ref="B2:D17"/>
  <sheetViews>
    <sheetView showGridLines="0" zoomScale="75" zoomScaleNormal="205" workbookViewId="0">
      <selection activeCell="G10" sqref="G10"/>
    </sheetView>
  </sheetViews>
  <sheetFormatPr defaultRowHeight="14.5" x14ac:dyDescent="0.35"/>
  <cols>
    <col min="1" max="1" width="2.453125" customWidth="1"/>
    <col min="2" max="2" width="3.54296875" customWidth="1"/>
    <col min="3" max="3" width="41.7265625" customWidth="1"/>
    <col min="4" max="4" width="6" customWidth="1"/>
  </cols>
  <sheetData>
    <row r="2" spans="2:4" x14ac:dyDescent="0.35">
      <c r="B2" s="35" t="s">
        <v>53</v>
      </c>
      <c r="C2" s="35"/>
    </row>
    <row r="3" spans="2:4" ht="9" customHeight="1" x14ac:dyDescent="0.35"/>
    <row r="4" spans="2:4" x14ac:dyDescent="0.35">
      <c r="C4" s="34" t="s">
        <v>55</v>
      </c>
      <c r="D4" s="36" t="s">
        <v>64</v>
      </c>
    </row>
    <row r="5" spans="2:4" x14ac:dyDescent="0.35">
      <c r="C5" s="34" t="s">
        <v>56</v>
      </c>
    </row>
    <row r="6" spans="2:4" x14ac:dyDescent="0.35">
      <c r="C6" s="34" t="s">
        <v>57</v>
      </c>
    </row>
    <row r="8" spans="2:4" x14ac:dyDescent="0.35">
      <c r="B8" s="35" t="s">
        <v>54</v>
      </c>
      <c r="C8" s="35"/>
    </row>
    <row r="9" spans="2:4" ht="9" customHeight="1" x14ac:dyDescent="0.35"/>
    <row r="10" spans="2:4" x14ac:dyDescent="0.35">
      <c r="C10" s="34" t="s">
        <v>58</v>
      </c>
    </row>
    <row r="11" spans="2:4" x14ac:dyDescent="0.35">
      <c r="C11" s="34" t="s">
        <v>59</v>
      </c>
    </row>
    <row r="12" spans="2:4" x14ac:dyDescent="0.35">
      <c r="C12" s="34" t="s">
        <v>60</v>
      </c>
    </row>
    <row r="14" spans="2:4" x14ac:dyDescent="0.35">
      <c r="B14" s="35" t="s">
        <v>63</v>
      </c>
      <c r="C14" s="35"/>
    </row>
    <row r="15" spans="2:4" ht="9" customHeight="1" x14ac:dyDescent="0.35"/>
    <row r="16" spans="2:4" x14ac:dyDescent="0.35">
      <c r="C16" s="34" t="s">
        <v>61</v>
      </c>
    </row>
    <row r="17" spans="3:3" x14ac:dyDescent="0.35">
      <c r="C17" s="34" t="s">
        <v>62</v>
      </c>
    </row>
  </sheetData>
  <hyperlinks>
    <hyperlink ref="C10" r:id="rId1" xr:uid="{6735BB67-F1ED-4EDE-8605-F5EAD66665E5}"/>
    <hyperlink ref="C11" r:id="rId2" xr:uid="{E87A7297-DDCE-45D3-ADB7-D60797E30BCA}"/>
    <hyperlink ref="C12" r:id="rId3" xr:uid="{DBE5BB30-4C1A-4CAD-813D-19880DD16E09}"/>
    <hyperlink ref="C16" r:id="rId4" xr:uid="{84D63CE6-84CD-4446-8080-D85E6AF242C3}"/>
    <hyperlink ref="C17" r:id="rId5" xr:uid="{D60A8D82-E462-4BE5-9965-35D1CC966215}"/>
    <hyperlink ref="C5" r:id="rId6" xr:uid="{6D107504-E077-41B0-88A5-D291F63028B4}"/>
    <hyperlink ref="C6" r:id="rId7" xr:uid="{09BA899C-52AE-4C59-BCE3-516CE618F56D}"/>
    <hyperlink ref="C4" r:id="rId8" xr:uid="{2444A421-BEAB-45B5-8ADE-951B38975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MATCH</vt:lpstr>
      <vt:lpstr>Practice</vt:lpstr>
      <vt:lpstr>With Table Data</vt:lpstr>
      <vt:lpstr>MORE!!!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2021-03-14T20:21:32Z</dcterms:created>
  <dcterms:modified xsi:type="dcterms:W3CDTF">2024-10-16T13:50:44Z</dcterms:modified>
</cp:coreProperties>
</file>