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Programs\Excel\Data Analysis\"/>
    </mc:Choice>
  </mc:AlternateContent>
  <xr:revisionPtr revIDLastSave="0" documentId="13_ncr:1_{8777410E-7094-4730-BD5D-5494E0B0A076}" xr6:coauthVersionLast="47" xr6:coauthVersionMax="47" xr10:uidLastSave="{00000000-0000-0000-0000-000000000000}"/>
  <bookViews>
    <workbookView xWindow="0" yWindow="0" windowWidth="9730" windowHeight="10000" firstSheet="6" activeTab="7" xr2:uid="{26D4546B-D2A1-4444-8EAF-A6228F96F0C1}"/>
  </bookViews>
  <sheets>
    <sheet name="Data" sheetId="1" r:id="rId1"/>
    <sheet name="India Staff" sheetId="2" r:id="rId2"/>
    <sheet name="All_Staff" sheetId="3" r:id="rId3"/>
    <sheet name="Info_Finder v2.0" sheetId="4" r:id="rId4"/>
    <sheet name="Male vs Female" sheetId="5" r:id="rId5"/>
    <sheet name="Salary Spend " sheetId="6" r:id="rId6"/>
    <sheet name="Salry vs Rating" sheetId="7" r:id="rId7"/>
    <sheet name="Employee Trend" sheetId="9" r:id="rId8"/>
    <sheet name="Rating No" sheetId="8" r:id="rId9"/>
  </sheets>
  <definedNames>
    <definedName name="_xlnm._FilterDatabase" localSheetId="0" hidden="1">Data!$C$5:$I$105</definedName>
    <definedName name="_xlnm._FilterDatabase" localSheetId="1" hidden="1">'India Staff'!$B$2:$H$114</definedName>
    <definedName name="_xlchart.v1.0" hidden="1">All_Staff!$G$1</definedName>
    <definedName name="_xlchart.v1.1" hidden="1">All_Staff!$G$2:$G$184</definedName>
    <definedName name="_xlchart.v1.2" hidden="1">All_Staff!$G$1</definedName>
    <definedName name="_xlchart.v1.3" hidden="1">All_Staff!$G$2:$G$185</definedName>
    <definedName name="_xlcn.WorksheetConnection_blankdatafile.xlsxStaff1" hidden="1">Staff[]</definedName>
    <definedName name="ExternalData_1" localSheetId="2" hidden="1">All_Staff!$A$1:$H$184</definedName>
    <definedName name="india_staff">India_Staff1[]</definedName>
    <definedName name="Slicer_Country">#N/A</definedName>
  </definedNames>
  <calcPr calcId="191029"/>
  <pivotCaches>
    <pivotCache cacheId="118" r:id="rId10"/>
    <pivotCache cacheId="122" r:id="rId11"/>
    <pivotCache cacheId="185" r:id="rId12"/>
  </pivotCaches>
  <extLst>
    <ext xmlns:x14="http://schemas.microsoft.com/office/spreadsheetml/2009/9/main" uri="{876F7934-8845-4945-9796-88D515C7AA90}">
      <x14:pivotCaches>
        <pivotCache cacheId="12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K2" i="3" l="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I8" i="3"/>
  <c r="B9" i="4"/>
  <c r="C6" i="4" l="1"/>
  <c r="O19" i="3"/>
  <c r="O18" i="3"/>
  <c r="O17" i="3"/>
  <c r="O16" i="3"/>
  <c r="O15" i="3"/>
  <c r="O14" i="3"/>
  <c r="O13" i="3"/>
  <c r="O6" i="3"/>
  <c r="I162" i="3"/>
  <c r="J162" i="3" s="1"/>
  <c r="I18" i="3"/>
  <c r="J18" i="3" s="1"/>
  <c r="I142" i="3"/>
  <c r="J142" i="3" s="1"/>
  <c r="I20" i="3"/>
  <c r="J20" i="3" s="1"/>
  <c r="I175" i="3"/>
  <c r="J175" i="3" s="1"/>
  <c r="I46" i="3"/>
  <c r="J46" i="3" s="1"/>
  <c r="I130" i="3"/>
  <c r="J130" i="3" s="1"/>
  <c r="I124" i="3"/>
  <c r="J124" i="3" s="1"/>
  <c r="I90" i="3"/>
  <c r="J90" i="3" s="1"/>
  <c r="I156" i="3"/>
  <c r="J156" i="3" s="1"/>
  <c r="I146" i="3"/>
  <c r="J146" i="3" s="1"/>
  <c r="I134" i="3"/>
  <c r="J134" i="3" s="1"/>
  <c r="I24" i="3"/>
  <c r="J24" i="3" s="1"/>
  <c r="J8" i="3"/>
  <c r="I163" i="3"/>
  <c r="J163" i="3" s="1"/>
  <c r="I32" i="3"/>
  <c r="J32" i="3" s="1"/>
  <c r="I181" i="3"/>
  <c r="J181" i="3" s="1"/>
  <c r="I82" i="3"/>
  <c r="J82" i="3" s="1"/>
  <c r="I108" i="3"/>
  <c r="J108" i="3" s="1"/>
  <c r="I102" i="3"/>
  <c r="J102" i="3" s="1"/>
  <c r="I44" i="3"/>
  <c r="J44" i="3" s="1"/>
  <c r="I120" i="3"/>
  <c r="J120" i="3" s="1"/>
  <c r="I6" i="3"/>
  <c r="J6" i="3" s="1"/>
  <c r="I92" i="3"/>
  <c r="J92" i="3" s="1"/>
  <c r="I10" i="3"/>
  <c r="J10" i="3" s="1"/>
  <c r="I140" i="3"/>
  <c r="J140" i="3" s="1"/>
  <c r="I50" i="3"/>
  <c r="J50" i="3" s="1"/>
  <c r="I171" i="3"/>
  <c r="J171" i="3" s="1"/>
  <c r="I12" i="3"/>
  <c r="J12" i="3" s="1"/>
  <c r="I160" i="3"/>
  <c r="J160" i="3" s="1"/>
  <c r="I22" i="3"/>
  <c r="J22" i="3" s="1"/>
  <c r="I70" i="3"/>
  <c r="J70" i="3" s="1"/>
  <c r="I138" i="3"/>
  <c r="J138" i="3" s="1"/>
  <c r="I110" i="3"/>
  <c r="J110" i="3" s="1"/>
  <c r="I34" i="3"/>
  <c r="J34" i="3" s="1"/>
  <c r="I158" i="3"/>
  <c r="J158" i="3" s="1"/>
  <c r="I183" i="3"/>
  <c r="J183" i="3" s="1"/>
  <c r="I165" i="3"/>
  <c r="J165" i="3" s="1"/>
  <c r="I173" i="3"/>
  <c r="J173" i="3" s="1"/>
  <c r="I30" i="3"/>
  <c r="J30" i="3" s="1"/>
  <c r="I98" i="3"/>
  <c r="J98" i="3" s="1"/>
  <c r="I36" i="3"/>
  <c r="J36" i="3" s="1"/>
  <c r="I114" i="3"/>
  <c r="J114" i="3" s="1"/>
  <c r="I2" i="3"/>
  <c r="J2" i="3" s="1"/>
  <c r="I94" i="3"/>
  <c r="J94" i="3" s="1"/>
  <c r="I52" i="3"/>
  <c r="J52" i="3" s="1"/>
  <c r="I148" i="3"/>
  <c r="J148" i="3" s="1"/>
  <c r="I48" i="3"/>
  <c r="J48" i="3" s="1"/>
  <c r="I126" i="3"/>
  <c r="J126" i="3" s="1"/>
  <c r="I84" i="3"/>
  <c r="J84" i="3" s="1"/>
  <c r="I100" i="3"/>
  <c r="J100" i="3" s="1"/>
  <c r="I122" i="3"/>
  <c r="J122" i="3" s="1"/>
  <c r="I60" i="3"/>
  <c r="J60" i="3" s="1"/>
  <c r="I177" i="3"/>
  <c r="J177" i="3" s="1"/>
  <c r="I66" i="3"/>
  <c r="J66" i="3" s="1"/>
  <c r="I64" i="3"/>
  <c r="J64" i="3" s="1"/>
  <c r="I128" i="3"/>
  <c r="J128" i="3" s="1"/>
  <c r="I28" i="3"/>
  <c r="J28" i="3" s="1"/>
  <c r="I112" i="3"/>
  <c r="J112" i="3" s="1"/>
  <c r="I118" i="3"/>
  <c r="J118" i="3" s="1"/>
  <c r="I76" i="3"/>
  <c r="J76" i="3" s="1"/>
  <c r="I38" i="3"/>
  <c r="J38" i="3" s="1"/>
  <c r="I16" i="3"/>
  <c r="J16" i="3" s="1"/>
  <c r="I154" i="3"/>
  <c r="J154" i="3" s="1"/>
  <c r="I136" i="3"/>
  <c r="J136" i="3" s="1"/>
  <c r="I14" i="3"/>
  <c r="J14" i="3" s="1"/>
  <c r="I88" i="3"/>
  <c r="J88" i="3" s="1"/>
  <c r="I167" i="3"/>
  <c r="J167" i="3" s="1"/>
  <c r="I116" i="3"/>
  <c r="J116" i="3" s="1"/>
  <c r="I39" i="3"/>
  <c r="J39" i="3" s="1"/>
  <c r="I78" i="3"/>
  <c r="J78" i="3" s="1"/>
  <c r="I72" i="3"/>
  <c r="J72" i="3" s="1"/>
  <c r="I80" i="3"/>
  <c r="J80" i="3" s="1"/>
  <c r="I58" i="3"/>
  <c r="J58" i="3" s="1"/>
  <c r="I150" i="3"/>
  <c r="J150" i="3" s="1"/>
  <c r="I179" i="3"/>
  <c r="J179" i="3" s="1"/>
  <c r="I104" i="3"/>
  <c r="J104" i="3" s="1"/>
  <c r="I169" i="3"/>
  <c r="J169" i="3" s="1"/>
  <c r="I144" i="3"/>
  <c r="J144" i="3" s="1"/>
  <c r="I74" i="3"/>
  <c r="J74" i="3" s="1"/>
  <c r="I4" i="3"/>
  <c r="J4" i="3" s="1"/>
  <c r="I62" i="3"/>
  <c r="J62" i="3" s="1"/>
  <c r="I152" i="3"/>
  <c r="J152" i="3" s="1"/>
  <c r="I68" i="3"/>
  <c r="J68" i="3" s="1"/>
  <c r="I96" i="3"/>
  <c r="J96" i="3" s="1"/>
  <c r="I42" i="3"/>
  <c r="J42" i="3" s="1"/>
  <c r="I106" i="3"/>
  <c r="J106" i="3" s="1"/>
  <c r="I54" i="3"/>
  <c r="J54" i="3" s="1"/>
  <c r="I86" i="3"/>
  <c r="J86" i="3" s="1"/>
  <c r="I56" i="3"/>
  <c r="J56" i="3" s="1"/>
  <c r="I26" i="3"/>
  <c r="J26" i="3" s="1"/>
  <c r="I132" i="3"/>
  <c r="J132" i="3" s="1"/>
  <c r="I166" i="3"/>
  <c r="J166" i="3" s="1"/>
  <c r="I87" i="3"/>
  <c r="J87" i="3" s="1"/>
  <c r="I37" i="3"/>
  <c r="J37" i="3" s="1"/>
  <c r="I176" i="3"/>
  <c r="J176" i="3" s="1"/>
  <c r="I40" i="3"/>
  <c r="J40" i="3" s="1"/>
  <c r="I161" i="3"/>
  <c r="J161" i="3" s="1"/>
  <c r="I27" i="3"/>
  <c r="J27" i="3" s="1"/>
  <c r="I63" i="3"/>
  <c r="J63" i="3" s="1"/>
  <c r="I43" i="3"/>
  <c r="J43" i="3" s="1"/>
  <c r="I184" i="3"/>
  <c r="J184" i="3" s="1"/>
  <c r="I159" i="3"/>
  <c r="J159" i="3" s="1"/>
  <c r="I69" i="3"/>
  <c r="J69" i="3" s="1"/>
  <c r="I79" i="3"/>
  <c r="J79" i="3" s="1"/>
  <c r="I153" i="3"/>
  <c r="J153" i="3" s="1"/>
  <c r="I19" i="3"/>
  <c r="J19" i="3" s="1"/>
  <c r="I137" i="3"/>
  <c r="J137" i="3" s="1"/>
  <c r="I9" i="3"/>
  <c r="J9" i="3" s="1"/>
  <c r="I49" i="3"/>
  <c r="J49" i="3" s="1"/>
  <c r="I15" i="3"/>
  <c r="J15" i="3" s="1"/>
  <c r="I99" i="3"/>
  <c r="J99" i="3" s="1"/>
  <c r="I53" i="3"/>
  <c r="J53" i="3" s="1"/>
  <c r="I73" i="3"/>
  <c r="J73" i="3" s="1"/>
  <c r="I51" i="3"/>
  <c r="J51" i="3" s="1"/>
  <c r="I31" i="3"/>
  <c r="J31" i="3" s="1"/>
  <c r="I65" i="3"/>
  <c r="J65" i="3" s="1"/>
  <c r="I93" i="3"/>
  <c r="J93" i="3" s="1"/>
  <c r="I119" i="3"/>
  <c r="J119" i="3" s="1"/>
  <c r="I5" i="3"/>
  <c r="J5" i="3" s="1"/>
  <c r="I101" i="3"/>
  <c r="J101" i="3" s="1"/>
  <c r="I59" i="3"/>
  <c r="J59" i="3" s="1"/>
  <c r="I97" i="3"/>
  <c r="J97" i="3" s="1"/>
  <c r="I178" i="3"/>
  <c r="J178" i="3" s="1"/>
  <c r="I107" i="3"/>
  <c r="J107" i="3" s="1"/>
  <c r="I157" i="3"/>
  <c r="J157" i="3" s="1"/>
  <c r="I33" i="3"/>
  <c r="J33" i="3" s="1"/>
  <c r="I139" i="3"/>
  <c r="J139" i="3" s="1"/>
  <c r="I133" i="3"/>
  <c r="J133" i="3" s="1"/>
  <c r="I143" i="3"/>
  <c r="J143" i="3" s="1"/>
  <c r="I29" i="3"/>
  <c r="J29" i="3" s="1"/>
  <c r="I35" i="3"/>
  <c r="J35" i="3" s="1"/>
  <c r="I105" i="3"/>
  <c r="J105" i="3" s="1"/>
  <c r="I117" i="3"/>
  <c r="J117" i="3" s="1"/>
  <c r="I113" i="3"/>
  <c r="J113" i="3" s="1"/>
  <c r="I129" i="3"/>
  <c r="J129" i="3" s="1"/>
  <c r="I164" i="3"/>
  <c r="J164" i="3" s="1"/>
  <c r="I109" i="3"/>
  <c r="J109" i="3" s="1"/>
  <c r="I77" i="3"/>
  <c r="J77" i="3" s="1"/>
  <c r="I111" i="3"/>
  <c r="J111" i="3" s="1"/>
  <c r="I55" i="3"/>
  <c r="J55" i="3" s="1"/>
  <c r="I182" i="3"/>
  <c r="J182" i="3" s="1"/>
  <c r="I25" i="3"/>
  <c r="J25" i="3" s="1"/>
  <c r="I21" i="3"/>
  <c r="J21" i="3" s="1"/>
  <c r="I174" i="3"/>
  <c r="J174" i="3" s="1"/>
  <c r="I83" i="3"/>
  <c r="J83" i="3" s="1"/>
  <c r="I89" i="3"/>
  <c r="J89" i="3" s="1"/>
  <c r="I155" i="3"/>
  <c r="J155" i="3" s="1"/>
  <c r="I168" i="3"/>
  <c r="J168" i="3" s="1"/>
  <c r="I81" i="3"/>
  <c r="J81" i="3" s="1"/>
  <c r="I180" i="3"/>
  <c r="J180" i="3" s="1"/>
  <c r="I103" i="3"/>
  <c r="J103" i="3" s="1"/>
  <c r="I172" i="3"/>
  <c r="J172" i="3" s="1"/>
  <c r="I125" i="3"/>
  <c r="J125" i="3" s="1"/>
  <c r="I149" i="3"/>
  <c r="J149" i="3" s="1"/>
  <c r="I45" i="3"/>
  <c r="J45" i="3" s="1"/>
  <c r="I123" i="3"/>
  <c r="J123" i="3" s="1"/>
  <c r="I47" i="3"/>
  <c r="J47" i="3" s="1"/>
  <c r="I131" i="3"/>
  <c r="J131" i="3" s="1"/>
  <c r="I71" i="3"/>
  <c r="J71" i="3" s="1"/>
  <c r="I23" i="3"/>
  <c r="J23" i="3" s="1"/>
  <c r="I61" i="3"/>
  <c r="J61" i="3" s="1"/>
  <c r="I145" i="3"/>
  <c r="J145" i="3" s="1"/>
  <c r="I121" i="3"/>
  <c r="J121" i="3" s="1"/>
  <c r="I141" i="3"/>
  <c r="J141" i="3" s="1"/>
  <c r="I170" i="3"/>
  <c r="J170" i="3" s="1"/>
  <c r="I3" i="3"/>
  <c r="J3" i="3" s="1"/>
  <c r="I151" i="3"/>
  <c r="J151" i="3" s="1"/>
  <c r="I11" i="3"/>
  <c r="J11" i="3" s="1"/>
  <c r="I127" i="3"/>
  <c r="J127" i="3" s="1"/>
  <c r="I7" i="3"/>
  <c r="J7" i="3" s="1"/>
  <c r="I147" i="3"/>
  <c r="J147" i="3" s="1"/>
  <c r="I135" i="3"/>
  <c r="J135" i="3" s="1"/>
  <c r="I115" i="3"/>
  <c r="J115" i="3" s="1"/>
  <c r="I17" i="3"/>
  <c r="J17" i="3" s="1"/>
  <c r="I57" i="3"/>
  <c r="J57" i="3" s="1"/>
  <c r="I67" i="3"/>
  <c r="J67" i="3" s="1"/>
  <c r="I13" i="3"/>
  <c r="J13" i="3" s="1"/>
  <c r="I95" i="3"/>
  <c r="J95" i="3" s="1"/>
  <c r="I91" i="3"/>
  <c r="J91" i="3" s="1"/>
  <c r="I75" i="3"/>
  <c r="J75" i="3" s="1"/>
  <c r="I85" i="3"/>
  <c r="J85" i="3" s="1"/>
  <c r="I41" i="3"/>
  <c r="J41" i="3" s="1"/>
  <c r="Q4" i="3"/>
  <c r="Q3" i="3"/>
  <c r="O4" i="3"/>
  <c r="O3" i="3"/>
  <c r="O2" i="3"/>
  <c r="H106" i="1"/>
  <c r="I106" i="1"/>
  <c r="O7" i="3" l="1"/>
  <c r="O20" i="3"/>
  <c r="Q5" i="3"/>
  <c r="O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5F7B2C-FC2E-4E6D-B491-9B4DF8808E9D}"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7C7107BA-2BB6-4845-BC6D-82C1C496D146}"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F0DC6CFF-8F03-44CB-BC53-7D3EB0623835}"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D05E7765-B168-4A92-AE55-900B69B027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BC116B2-02BC-42B2-BD86-A5599C4800B2}" name="WorksheetConnection_blank-data-file.xlsx!Staff" type="102" refreshedVersion="8"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<sst xmlns="http://schemas.openxmlformats.org/spreadsheetml/2006/main" count="1839" uniqueCount="245">
  <si>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</si>
  <si>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</si>
  <si>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</si>
  <si>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</si>
  <si>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</si>
  <si>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</si>
  <si>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</si>
  <si>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</si>
  <si>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</si>
  <si>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</si>
  <si>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</si>
  <si>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</si>
  <si>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</si>
  <si>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</si>
  <si>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</si>
  <si>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</si>
  <si>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</si>
  <si>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</si>
  <si>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</si>
  <si>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</si>
  <si>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</si>
  <si>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</si>
  <si>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</si>
  <si>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</si>
  <si>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</si>
  <si>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</si>
  <si>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</si>
  <si>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</si>
  <si>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</si>
  <si>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</si>
  <si>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</si>
  <si>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</si>
  <si>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</si>
  <si>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</si>
  <si>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</si>
  <si>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</si>
  <si>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</si>
  <si>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</si>
  <si>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</si>
  <si>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</si>
  <si>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</si>
  <si>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</si>
  <si>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</si>
  <si>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</si>
  <si>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</si>
  <si>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</si>
  <si>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</si>
  <si>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</si>
  <si>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</si>
  <si>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</si>
  <si>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</si>
  <si>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</si>
  <si>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</si>
  <si>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</si>
  <si>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</si>
  <si>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</si>
  <si>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</si>
  <si>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</si>
  <si>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</si>
  <si>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</si>
  <si>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</si>
  <si>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</si>
  <si>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</si>
  <si>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</si>
  <si>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</si>
  <si>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</si>
  <si>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</si>
  <si>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</si>
  <si>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</si>
  <si>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</si>
  <si>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</si>
  <si>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</si>
  <si>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</si>
  <si>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</si>
  <si>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</si>
  <si>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</si>
  <si>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</si>
  <si>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</si>
  <si>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</si>
  <si>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</si>
  <si>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</si>
  <si>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</si>
  <si>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</si>
  <si>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</si>
  <si>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</si>
  <si>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</si>
  <si>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</si>
  <si>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</si>
  <si>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</si>
  <si>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</si>
  <si>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</si>
  <si>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</si>
  <si>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</si>
  <si>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</si>
  <si>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</si>
  <si>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</si>
  <si>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</si>
  <si>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</si>
  <si>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</si>
  <si>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</si>
  <si>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</si>
  <si>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</si>
  <si>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</si>
  <si>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</si>
  <si>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</si>
  <si>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</si>
  <si>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</si>
  <si>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</si>
  <si>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</si>
  <si>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</si>
  <si>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</si>
  <si>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</si>
  <si>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</si>
  <si>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</si>
  <si>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</si>
  <si>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</si>
  <si>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</si>
  <si>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</si>
  <si>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</si>
  <si>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</si>
  <si>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</si>
  <si>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</si>
  <si>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</si>
  <si>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</si>
  <si>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</si>
  <si>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</si>
  <si>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</si>
  <si>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</si>
  <si>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</si>
  <si>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</si>
  <si>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</si>
  <si>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</si>
  <si>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</si>
  <si>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</si>
  <si>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</si>
  <si>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</si>
  <si>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</si>
  <si>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</si>
  <si>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</si>
  <si>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</si>
  <si>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</si>
  <si>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</si>
  <si>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</si>
  <si>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</si>
  <si>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</si>
  <si>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</si>
  <si>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</si>
  <si>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</si>
  <si>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</si>
  <si>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</si>
  <si>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</si>
  <si>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</si>
  <si>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</si>
  <si>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</si>
  <si>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</si>
  <si>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</si>
  <si>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</si>
  <si>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</si>
  <si>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</si>
  <si>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</si>
  <si>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</si>
  <si>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</si>
  <si>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</si>
  <si>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</si>
  <si>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</si>
  <si>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</si>
  <si>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</si>
  <si>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</si>
  <si>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</si>
  <si>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</si>
  <si>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</si>
  <si>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</si>
  <si>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</si>
  <si>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</si>
  <si>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</si>
  <si>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</si>
  <si>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</si>
  <si>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</si>
  <si>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</si>
  <si>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</si>
  <si>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</si>
  <si>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</si>
  <si>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</si>
  <si>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</si>
  <si>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</si>
  <si>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</si>
  <si>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</si>
  <si>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</si>
  <si>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</si>
  <si>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</si>
  <si>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</si>
  <si>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</si>
  <si>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</si>
  <si>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</si>
  <si>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</si>
  <si>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</si>
  <si>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</si>
  <si>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</si>
  <si>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</si>
  <si>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</si>
  <si>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</si>
  <si>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</si>
  <si>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</si>
  <si>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</si>
  <si>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</si>
  <si>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India</t>
  </si>
  <si>
    <t>Other</t>
  </si>
  <si>
    <t>NZ</t>
  </si>
  <si>
    <t>Count of Employees</t>
  </si>
  <si>
    <t>Average Salary</t>
  </si>
  <si>
    <t>Average Age</t>
  </si>
  <si>
    <t>Average Tenure</t>
  </si>
  <si>
    <t>Median Salary</t>
  </si>
  <si>
    <t>Median Age</t>
  </si>
  <si>
    <t>Median Tenure</t>
  </si>
  <si>
    <t>Tenure</t>
  </si>
  <si>
    <t>Female Count</t>
  </si>
  <si>
    <t>Ratio %</t>
  </si>
  <si>
    <t>Ratio of 90,000&gt;</t>
  </si>
  <si>
    <t>Date of Joined</t>
  </si>
  <si>
    <t>VLOOKUP</t>
  </si>
  <si>
    <t>Change The Name</t>
  </si>
  <si>
    <t>Information Finder</t>
  </si>
  <si>
    <t xml:space="preserve">Department Name </t>
  </si>
  <si>
    <t>FILTER(Staff,Staff[Department]=C4)</t>
  </si>
  <si>
    <t>Number of People</t>
  </si>
  <si>
    <t>Male vs Female</t>
  </si>
  <si>
    <t>Column Labels</t>
  </si>
  <si>
    <t>Grand Total</t>
  </si>
  <si>
    <t>Count of Name</t>
  </si>
  <si>
    <t>Average of Age</t>
  </si>
  <si>
    <t>Values</t>
  </si>
  <si>
    <t>Average of Salary</t>
  </si>
  <si>
    <t>Average of Tenure</t>
  </si>
  <si>
    <t>Bonus</t>
  </si>
  <si>
    <t>Row Labels</t>
  </si>
  <si>
    <t>Rating as number</t>
  </si>
  <si>
    <t>2020</t>
  </si>
  <si>
    <t>2021</t>
  </si>
  <si>
    <t>2022</t>
  </si>
  <si>
    <t>2023</t>
  </si>
  <si>
    <t xml:space="preserve">Month </t>
  </si>
  <si>
    <t>Headcount</t>
  </si>
  <si>
    <t>Running Total</t>
  </si>
  <si>
    <t>EDATE(DATE(2020,4,1),I3#)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</si>
</sst>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5" formatCode="0.0;[Red]0.0"/>
  </numFmts>
  <fonts count="2" x14ac:knownFonts="1">
    <font>
      <sz val="11"/>
      <color theme="1"/>
      <name val="Calibri"/>
      <family val="2"/>
      <scheme val="minor"/>
    </font>
    <font>
      <sz val="28"/>
      <color theme="1"/>
      <name val="Segoe UI Light"/>
      <family val="2"/>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0" fillId="0" borderId="0" xfId="0" applyNumberFormat="1"/>
    <xf numFmtId="14" fontId="0" fillId="0" borderId="0" xfId="0" applyNumberFormat="1"/>
    <xf numFmtId="2" fontId="0" fillId="0" borderId="0" xfId="0" applyNumberFormat="1"/>
    <xf numFmtId="9" fontId="0" fillId="0" borderId="0" xfId="0" applyNumberFormat="1"/>
    <xf numFmtId="0" fontId="0" fillId="4" borderId="0" xfId="0" applyNumberFormat="1" applyFill="1" applyAlignment="1">
      <alignment horizontal="center" vertical="center"/>
    </xf>
    <xf numFmtId="0" fontId="0" fillId="5" borderId="0" xfId="0" applyFill="1"/>
    <xf numFmtId="0" fontId="0" fillId="0" borderId="1" xfId="0"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17" fontId="0" fillId="0" borderId="0" xfId="0" applyNumberFormat="1"/>
  </cellXfs>
  <cellStyles count="1">
    <cellStyle name="Normal" xfId="0" builtinId="0"/>
  </cellStyles>
  <dxfs count="14">
    <dxf>
      <font>
        <color rgb="FF9C5700"/>
      </font>
      <fill>
        <patternFill>
          <bgColor rgb="FFFFEB9C"/>
        </patternFill>
      </fill>
    </dxf>
    <dxf>
      <numFmt numFmtId="12" formatCode="&quot;₹&quot;\ #,##0.00;[Red]&quot;₹&quot;\ \-#,##0.00"/>
    </dxf>
    <dxf>
      <numFmt numFmtId="0" formatCode="General"/>
    </dxf>
    <dxf>
      <numFmt numFmtId="12" formatCode="&quot;₹&quot;\ #,##0.00;[Red]&quot;₹&quot;\ \-#,##0.00"/>
    </dxf>
    <dxf>
      <numFmt numFmtId="12" formatCode="&quot;₹&quot;\ #,##0.00;[Red]&quot;₹&quot;\ \-#,##0.00"/>
    </dxf>
    <dxf>
      <numFmt numFmtId="12" formatCode="&quot;₹&quot;\ #,##0.00;[Red]&quot;₹&quot;\ \-#,##0.00"/>
    </dxf>
    <dxf>
      <numFmt numFmtId="0" formatCode="General"/>
    </dxf>
    <dxf>
      <numFmt numFmtId="2" formatCode="0.00"/>
    </dxf>
    <dxf>
      <numFmt numFmtId="19" formatCode="dd/mm/yyyy"/>
    </dxf>
    <dxf>
      <numFmt numFmtId="0" formatCode="General"/>
    </dxf>
    <dxf>
      <numFmt numFmtId="0" formatCode="General"/>
    </dxf>
    <dxf>
      <numFmt numFmtId="12" formatCode="&quot;₹&quot;\ #,##0.00;[Red]&quot;₹&quot;\ \-#,##0.00"/>
    </dxf>
    <dxf>
      <numFmt numFmtId="12" formatCode="&quot;₹&quot;\ #,##0.00;[Red]&quot;₹&quot;\ \-#,##0.00"/>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All_Staff!$K$1</c:f>
              <c:strCache>
                <c:ptCount val="1"/>
                <c:pt idx="0">
                  <c:v>Rating as number</c:v>
                </c:pt>
              </c:strCache>
            </c:strRef>
          </c:tx>
          <c:spPr>
            <a:ln w="19050" cap="rnd">
              <a:noFill/>
              <a:round/>
            </a:ln>
            <a:effectLst/>
          </c:spPr>
          <c:marker>
            <c:symbol val="circle"/>
            <c:size val="5"/>
            <c:spPr>
              <a:solidFill>
                <a:schemeClr val="accent1"/>
              </a:solidFill>
              <a:ln w="9525">
                <a:solidFill>
                  <a:schemeClr val="accent1"/>
                </a:solidFill>
              </a:ln>
              <a:effectLst/>
            </c:spPr>
          </c:marker>
          <c:xVal>
            <c:numRef>
              <c:f>All_Staff!$G$2:$G$184</c:f>
              <c:numCache>
                <c:formatCode>"₹"#,##0.00_);[Red]\("₹"#,##0.00\)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All_Staff!$K$2:$K$184</c:f>
              <c:numCache>
                <c:formatCode>General</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10C1-41E5-917D-E39E67D2666B}"/>
            </c:ext>
          </c:extLst>
        </c:ser>
        <c:dLbls>
          <c:showLegendKey val="0"/>
          <c:showVal val="0"/>
          <c:showCatName val="0"/>
          <c:showSerName val="0"/>
          <c:showPercent val="0"/>
          <c:showBubbleSize val="0"/>
        </c:dLbls>
        <c:axId val="139442367"/>
        <c:axId val="139463007"/>
      </c:scatterChart>
      <c:valAx>
        <c:axId val="1394423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3007"/>
        <c:crosses val="autoZero"/>
        <c:crossBetween val="midCat"/>
      </c:valAx>
      <c:valAx>
        <c:axId val="1394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2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Trend!PivotTable4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'Employee Trend'!$C$2</c:f>
              <c:strCache>
                <c:ptCount val="1"/>
                <c:pt idx="0">
                  <c:v>Total</c:v>
                </c:pt>
              </c:strCache>
            </c:strRef>
          </c:tx>
          <c:spPr>
            <a:ln w="28575" cap="rnd">
              <a:solidFill>
                <a:schemeClr val="accent1"/>
              </a:solidFill>
              <a:round/>
            </a:ln>
            <a:effectLst/>
          </c:spPr>
          <c:marker>
            <c:symbol val="none"/>
          </c:marker>
          <c:cat>
            <c:strRef>
              <c:f>'Employee Trend'!$B$3:$B$7</c:f>
              <c:strCache>
                <c:ptCount val="4"/>
                <c:pt idx="0">
                  <c:v>2020</c:v>
                </c:pt>
                <c:pt idx="1">
                  <c:v>2021</c:v>
                </c:pt>
                <c:pt idx="2">
                  <c:v>2022</c:v>
                </c:pt>
                <c:pt idx="3">
                  <c:v>2023</c:v>
                </c:pt>
              </c:strCache>
            </c:strRef>
          </c:cat>
          <c:val>
            <c:numRef>
              <c:f>'Employee Trend'!$C$3:$C$7</c:f>
              <c:numCache>
                <c:formatCode>General</c:formatCode>
                <c:ptCount val="4"/>
                <c:pt idx="0">
                  <c:v>37</c:v>
                </c:pt>
                <c:pt idx="1">
                  <c:v>82</c:v>
                </c:pt>
                <c:pt idx="2">
                  <c:v>62</c:v>
                </c:pt>
                <c:pt idx="3">
                  <c:v>2</c:v>
                </c:pt>
              </c:numCache>
            </c:numRef>
          </c:val>
          <c:smooth val="0"/>
          <c:extLst>
            <c:ext xmlns:c16="http://schemas.microsoft.com/office/drawing/2014/chart" uri="{C3380CC4-5D6E-409C-BE32-E72D297353CC}">
              <c16:uniqueId val="{00000000-C6D7-4C65-8D1B-EEC1A4527A28}"/>
            </c:ext>
          </c:extLst>
        </c:ser>
        <c:dLbls>
          <c:showLegendKey val="0"/>
          <c:showVal val="0"/>
          <c:showCatName val="0"/>
          <c:showSerName val="0"/>
          <c:showPercent val="0"/>
          <c:showBubbleSize val="0"/>
        </c:dLbls>
        <c:smooth val="0"/>
        <c:axId val="1649158368"/>
        <c:axId val="1649174208"/>
      </c:lineChart>
      <c:catAx>
        <c:axId val="16491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74208"/>
        <c:crosses val="autoZero"/>
        <c:auto val="1"/>
        <c:lblAlgn val="ctr"/>
        <c:lblOffset val="100"/>
        <c:noMultiLvlLbl val="0"/>
      </c:catAx>
      <c:valAx>
        <c:axId val="16491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5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Salry Spread -by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Salry Spread -by $10k</a:t>
          </a:r>
        </a:p>
      </cx:txPr>
    </cx:title>
    <cx:plotArea>
      <cx:plotAreaRegion>
        <cx:series layoutId="clusteredColumn" uniqueId="{1D75B0F5-3C92-4D2A-98B1-4FD3A5D630A2}">
          <cx:tx>
            <cx:txData>
              <cx:f>_xlchart.v1.2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Boxplot</a:t>
          </a:r>
        </a:p>
      </cx:txPr>
    </cx:title>
    <cx:plotArea>
      <cx:plotAreaRegion>
        <cx:series layoutId="boxWhisker" uniqueId="{6879101D-F082-4B9B-8F76-FE678B418008}">
          <cx:tx>
            <cx:txData>
              <cx:f>_xlchart.v1.0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youtu.be/H6k28jhclwI"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chandoo.org/wp/excel-school-progra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12</xdr:col>
      <xdr:colOff>0</xdr:colOff>
      <xdr:row>4</xdr:row>
      <xdr:rowOff>0</xdr:rowOff>
    </xdr:from>
    <xdr:to>
      <xdr:col>16</xdr:col>
      <xdr:colOff>6350</xdr:colOff>
      <xdr:row>11</xdr:row>
      <xdr:rowOff>41055</xdr:rowOff>
    </xdr:to>
    <xdr:pic>
      <xdr:nvPicPr>
        <xdr:cNvPr id="2" name="Picture 1">
          <a:hlinkClick xmlns:r="http://schemas.openxmlformats.org/officeDocument/2006/relationships" r:id="rId3"/>
          <a:extLst>
            <a:ext uri="{FF2B5EF4-FFF2-40B4-BE49-F238E27FC236}">
              <a16:creationId xmlns:a16="http://schemas.microsoft.com/office/drawing/2014/main" id="{57E6FE93-84F3-45D7-B277-295969E51D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4625" y="1238250"/>
          <a:ext cx="2444750" cy="1374555"/>
        </a:xfrm>
        <a:prstGeom prst="rect">
          <a:avLst/>
        </a:prstGeom>
        <a:ln>
          <a:solidFill>
            <a:schemeClr val="tx1"/>
          </a:solidFill>
        </a:ln>
      </xdr:spPr>
    </xdr:pic>
    <xdr:clientData/>
  </xdr:twoCellAnchor>
  <xdr:twoCellAnchor>
    <xdr:from>
      <xdr:col>12</xdr:col>
      <xdr:colOff>548508</xdr:colOff>
      <xdr:row>10</xdr:row>
      <xdr:rowOff>124811</xdr:rowOff>
    </xdr:from>
    <xdr:to>
      <xdr:col>15</xdr:col>
      <xdr:colOff>67167</xdr:colOff>
      <xdr:row>12</xdr:row>
      <xdr:rowOff>19707</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FB0C10A5-873E-49A5-819F-85042883FE66}"/>
            </a:ext>
          </a:extLst>
        </xdr:cNvPr>
        <xdr:cNvSpPr/>
      </xdr:nvSpPr>
      <xdr:spPr>
        <a:xfrm>
          <a:off x="7073133" y="2506061"/>
          <a:ext cx="134745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twoCellAnchor editAs="oneCell">
    <xdr:from>
      <xdr:col>12</xdr:col>
      <xdr:colOff>0</xdr:colOff>
      <xdr:row>13</xdr:row>
      <xdr:rowOff>0</xdr:rowOff>
    </xdr:from>
    <xdr:to>
      <xdr:col>16</xdr:col>
      <xdr:colOff>19488</xdr:colOff>
      <xdr:row>25</xdr:row>
      <xdr:rowOff>170793</xdr:rowOff>
    </xdr:to>
    <xdr:pic>
      <xdr:nvPicPr>
        <xdr:cNvPr id="5" name="Picture 4">
          <a:hlinkClick xmlns:r="http://schemas.openxmlformats.org/officeDocument/2006/relationships" r:id="rId5"/>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24625" y="2952750"/>
          <a:ext cx="2457888" cy="245679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209550</xdr:colOff>
      <xdr:row>3</xdr:row>
      <xdr:rowOff>6351</xdr:rowOff>
    </xdr:from>
    <xdr:to>
      <xdr:col>6</xdr:col>
      <xdr:colOff>463550</xdr:colOff>
      <xdr:row>9</xdr:row>
      <xdr:rowOff>6351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A6FD9A2A-B5AE-3708-283C-F8A050C93A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30600" y="5588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254000</xdr:colOff>
      <xdr:row>1</xdr:row>
      <xdr:rowOff>76200</xdr:rowOff>
    </xdr:from>
    <xdr:to>
      <xdr:col>8</xdr:col>
      <xdr:colOff>358170</xdr:colOff>
      <xdr:row>19</xdr:row>
      <xdr:rowOff>15422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3EEFB5-47B8-495B-9478-613714BE8C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4000" y="260350"/>
              <a:ext cx="4980970" cy="32539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xdr:row>
      <xdr:rowOff>0</xdr:rowOff>
    </xdr:from>
    <xdr:to>
      <xdr:col>17</xdr:col>
      <xdr:colOff>275166</xdr:colOff>
      <xdr:row>18</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7CA9132-1C1E-42C6-A473-49C3B6467A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00" y="184150"/>
              <a:ext cx="4542366" cy="3270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392206</xdr:colOff>
      <xdr:row>10</xdr:row>
      <xdr:rowOff>46691</xdr:rowOff>
    </xdr:from>
    <xdr:to>
      <xdr:col>6</xdr:col>
      <xdr:colOff>211044</xdr:colOff>
      <xdr:row>24</xdr:row>
      <xdr:rowOff>175185</xdr:rowOff>
    </xdr:to>
    <xdr:graphicFrame macro="">
      <xdr:nvGraphicFramePr>
        <xdr:cNvPr id="3" name="Chart 2">
          <a:extLst>
            <a:ext uri="{FF2B5EF4-FFF2-40B4-BE49-F238E27FC236}">
              <a16:creationId xmlns:a16="http://schemas.microsoft.com/office/drawing/2014/main" id="{B50A76E1-7013-47A6-BB0A-33979BBDA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57150</xdr:colOff>
      <xdr:row>7</xdr:row>
      <xdr:rowOff>120650</xdr:rowOff>
    </xdr:from>
    <xdr:to>
      <xdr:col>7</xdr:col>
      <xdr:colOff>400050</xdr:colOff>
      <xdr:row>22</xdr:row>
      <xdr:rowOff>101600</xdr:rowOff>
    </xdr:to>
    <xdr:graphicFrame macro="">
      <xdr:nvGraphicFramePr>
        <xdr:cNvPr id="2" name="Chart 1">
          <a:extLst>
            <a:ext uri="{FF2B5EF4-FFF2-40B4-BE49-F238E27FC236}">
              <a16:creationId xmlns:a16="http://schemas.microsoft.com/office/drawing/2014/main" id="{0DBC5B65-454A-129D-E75B-E7CF22B87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3.890719328701" backgroundQuery="1" createdVersion="8" refreshedVersion="8" minRefreshableVersion="3" recordCount="0" supportSubquery="1" supportAdvancedDrill="1" xr:uid="{933E2F93-6F36-4A93-A07B-324E4337BF40}">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19" level="32767"/>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3.890720601848" backgroundQuery="1" createdVersion="8" refreshedVersion="8" minRefreshableVersion="3" recordCount="0" supportSubquery="1" supportAdvancedDrill="1" xr:uid="{C5130571-DAA2-47B6-AECA-0F1F11F05832}">
  <cacheSource type="external" connectionId="4"/>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3.893071643521" backgroundQuery="1" createdVersion="8" refreshedVersion="8" minRefreshableVersion="3" recordCount="0" supportSubquery="1" supportAdvancedDrill="1" xr:uid="{013AE5DC-0A85-4A0A-BA0B-3B7CF576A508}">
  <cacheSource type="external" connectionId="4"/>
  <cacheFields count="3">
    <cacheField name="[Staff].[Date Joined (Month)].[Date Joined (Month)]" caption="Date Joined (Month)" numFmtId="0" hierarchy="11" level="1">
      <sharedItems count="2">
        <s v="Feb"/>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2">
    <cacheHierarchy uniqueName="[Staff].[Name]" caption="Name" attribute="1" defaultMemberUniqueName="[Staff].[Name].[All]" allUniqueName="[Staff].[Name].[All]" dimensionUniqueName="[Staff]" displayFolder="" count="2"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583.890719907409" backgroundQuery="1" createdVersion="3" refreshedVersion="8" minRefreshableVersion="3" recordCount="0" supportSubquery="1" supportAdvancedDrill="1" xr:uid="{669FE3DA-52A3-44FA-A273-601682762742}">
  <cacheSource type="external" connectionId="4">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7261033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9843A7-7ED4-437E-9E22-C5128BA7D782}" name="PivotTable2" cacheId="12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D9"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5"/>
    <dataField name="Average of Salary" fld="3" subtotal="average" baseField="0" baseItem="0" numFmtId="165"/>
    <dataField name="Average of Tenure" fld="4" subtotal="average" baseField="0" baseItem="0" numFmtId="165"/>
  </dataFields>
  <pivotHierarchies count="2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Salary"/>
    <pivotHierarchy dragToData="1"/>
    <pivotHierarchy dragToData="1" caption="Average of Tenur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FB7FA1-5257-4A5E-9F85-FF382C7CF7F0}" name="PivotTable3"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8"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8"/>
  </dataFields>
  <formats count="1">
    <format dxfId="4">
      <pivotArea outline="0" collapsedLevelsAreSubtotals="1"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08705-47E4-4448-A8E6-F5BF50159997}" name="PivotTable4" cacheId="1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items count="4">
        <item x="0" e="0"/>
        <item x="1" e="0"/>
        <item x="2" e="0"/>
        <item x="3" e="0"/>
      </items>
    </pivotField>
    <pivotField dataField="1" subtotalTop="0" showAll="0" defaultSubtotal="0"/>
  </pivotFields>
  <rowFields count="2">
    <field x="1"/>
    <field x="0"/>
  </rowFields>
  <rowItems count="5">
    <i>
      <x/>
    </i>
    <i>
      <x v="1"/>
    </i>
    <i>
      <x v="2"/>
    </i>
    <i>
      <x v="3"/>
    </i>
    <i t="grand">
      <x/>
    </i>
  </rowItems>
  <colItems count="1">
    <i/>
  </colItems>
  <dataFields count="1">
    <dataField name="Count of Name" fld="2" subtotal="count" baseField="0" baseItem="0"/>
  </dataFields>
  <chartFormats count="1">
    <chartFormat chart="5"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ACF838D-D1F3-4772-88D3-8F8A745B3132}"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1"/>
      <queryTableField id="11"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B3640AB-CF4A-4FDC-9CCD-9FB749B3A140}" sourceName="[Staff].[Country]">
  <pivotTables>
    <pivotTable tabId="5" name="PivotTable2"/>
  </pivotTables>
  <data>
    <olap pivotCacheId="726103365">
      <levels count="2">
        <level uniqueName="[Staff].[Country].[(All)]" sourceCaption="(All)" count="0"/>
        <level uniqueName="[Staff].[Country].[Country]" sourceCaption="Country" count="2">
          <ranges>
            <range startItem="0">
              <i n="[Staff].[Country].&amp;[India]" c="India"/>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DF007BA-7F98-47EA-BA31-78FE63A48FF3}"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3A281-BCD2-4B2F-9702-8F3118DCC885}" name="nz_staff" displayName="nz_staff" ref="C5:I106" totalsRowCount="1">
  <autoFilter ref="C5:I105" xr:uid="{6EE3A281-BCD2-4B2F-9702-8F3118DCC885}"/>
  <tableColumns count="7">
    <tableColumn id="1" xr3:uid="{0698E389-CDA4-4960-A70A-8752A768AF8F}" name="Name" totalsRowLabel="Total"/>
    <tableColumn id="2" xr3:uid="{71ED5654-E646-4618-ACEF-15F378263D60}" name="Gender"/>
    <tableColumn id="3" xr3:uid="{0B1B15BC-AE17-4900-8097-D49528DE0AF1}" name="Department"/>
    <tableColumn id="4" xr3:uid="{4F6BFE72-FD45-419A-A285-12C807F0B2B2}" name="Age"/>
    <tableColumn id="5" xr3:uid="{6072DF53-7536-4998-8271-2D3B5C54ABB1}" name="Date Joined"/>
    <tableColumn id="6" xr3:uid="{F8081456-3AE6-4635-A30F-0AB2621DDA7E}" name="Salary" totalsRowFunction="average" dataDxfId="12" totalsRowDxfId="11"/>
    <tableColumn id="7" xr3:uid="{4E05AD92-7CFE-43B2-8680-2443DAC0E17C}"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A573DE-3665-4934-A78C-7E4D9445F54F}" name="India_Staff1" displayName="India_Staff1" ref="B2:H114" totalsRowShown="0">
  <autoFilter ref="B2:H114" xr:uid="{15A573DE-3665-4934-A78C-7E4D9445F54F}"/>
  <tableColumns count="7">
    <tableColumn id="1" xr3:uid="{4942B94C-5EB7-471E-9B84-51D043FA02A3}" name="Name"/>
    <tableColumn id="2" xr3:uid="{C5332AE1-8C33-4B0D-A6CD-027F73A198EE}" name="Gender"/>
    <tableColumn id="3" xr3:uid="{BA72FEB4-F19D-4C41-94BC-8C8010BD16B9}" name="Age"/>
    <tableColumn id="4" xr3:uid="{27585E6D-595B-4AA4-B130-4DFE8B25F40A}" name="Rating"/>
    <tableColumn id="5" xr3:uid="{59C86F25-4985-4245-BD4C-ED195A1CFA12}" name="Date Joined" dataDxfId="13"/>
    <tableColumn id="6" xr3:uid="{44F868D3-15CA-4E1F-A744-CDA258DD4E0E}" name="Department"/>
    <tableColumn id="7" xr3:uid="{7161BBDD-BE27-41C7-841B-E98A4596F7DD}" name="Salary"/>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4E44FD-3586-401B-99B2-81AA4302B238}" name="Staff" displayName="Staff" ref="A1:K184" tableType="queryTable" totalsRowShown="0">
  <autoFilter ref="A1:K184" xr:uid="{944E44FD-3586-401B-99B2-81AA4302B238}"/>
  <sortState xmlns:xlrd2="http://schemas.microsoft.com/office/spreadsheetml/2017/richdata2" ref="A2:J184">
    <sortCondition ref="G1:G184"/>
  </sortState>
  <tableColumns count="11">
    <tableColumn id="1" xr3:uid="{79C2FCD8-AF55-4448-A493-E4DCD7472D91}" uniqueName="1" name="Name" queryTableFieldId="1" dataDxfId="10"/>
    <tableColumn id="2" xr3:uid="{7A5CE614-74F8-49FA-A7DF-8258A1DED276}" uniqueName="2" name="Gender" queryTableFieldId="2" dataDxfId="9"/>
    <tableColumn id="3" xr3:uid="{B600C3B0-40BF-4D1F-B035-5037302D30C7}" uniqueName="3" name="Age" queryTableFieldId="3"/>
    <tableColumn id="4" xr3:uid="{A3DE2852-1A54-4526-9BB1-5366C3666DA3}" uniqueName="4" name="Rating" queryTableFieldId="4"/>
    <tableColumn id="5" xr3:uid="{763429DC-DECD-4979-AC49-A1D91D4AD80B}" uniqueName="5" name="Date Joined" queryTableFieldId="5" dataDxfId="8"/>
    <tableColumn id="6" xr3:uid="{E73DFBE7-1E27-42F4-A5C9-BE0E18F5A79F}" uniqueName="6" name="Department" queryTableFieldId="6" dataDxfId="6"/>
    <tableColumn id="7" xr3:uid="{427F0515-3F18-4290-9950-A363692784A3}" uniqueName="7" name="Salary" queryTableFieldId="7" dataDxfId="5"/>
    <tableColumn id="8" xr3:uid="{12E0B706-27A7-4E29-8527-B960F87185CA}" uniqueName="8" name="Country" queryTableFieldId="8"/>
    <tableColumn id="9" xr3:uid="{503B3139-8A02-41DF-B3C7-8E304039315D}" uniqueName="9" name="Tenure" queryTableFieldId="9" dataDxfId="7">
      <calculatedColumnFormula>(TODAY()-Staff[[#This Row],[Date Joined]])/365</calculatedColumnFormula>
    </tableColumn>
    <tableColumn id="11" xr3:uid="{2A14916D-1A5E-40C5-9737-26C15FBF732F}" uniqueName="11" name="Bonus" queryTableFieldId="10" dataDxfId="3">
      <calculatedColumnFormula>ROUNDUP(IF(Staff[[#This Row],[Tenure]]&gt;2,3%,2%)*Staff[[#This Row],[Salary]],0)</calculatedColumnFormula>
    </tableColumn>
    <tableColumn id="12" xr3:uid="{5777134B-0D5D-439B-B68E-C7BFA498E4D1}" uniqueName="12" name="Rating as number" queryTableFieldId="11" dataDxfId="2">
      <calculatedColumnFormula>VLOOKUP(Staff[[#This Row],[Rating]], 'Rating No'!$B$2:$C$6, 2, 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topLeftCell="A21" zoomScale="68" workbookViewId="0">
      <selection activeCell="E26" sqref="E26"/>
    </sheetView>
  </sheetViews>
  <sheetFormatPr defaultRowHeight="14.5" x14ac:dyDescent="0.35"/>
  <cols>
    <col min="1" max="1" width="1.7265625" customWidth="1"/>
    <col min="2" max="2" width="3.7265625" customWidth="1"/>
    <col min="3" max="3" width="34.453125" bestFit="1" customWidth="1"/>
    <col min="4" max="4" width="9.26953125" bestFit="1" customWidth="1"/>
    <col min="5" max="5" width="13.36328125" bestFit="1" customWidth="1"/>
    <col min="7" max="7" width="12.6328125" customWidth="1"/>
    <col min="8" max="8" width="11.7265625" bestFit="1" customWidth="1"/>
    <col min="9" max="9" width="13.1796875" bestFit="1" customWidth="1"/>
  </cols>
  <sheetData>
    <row r="1" spans="1:9" s="2" customFormat="1" ht="52.5" customHeight="1" x14ac:dyDescent="0.35">
      <c r="A1" s="1"/>
      <c r="C1" s="3" t="s">
        <v>110</v>
      </c>
    </row>
    <row r="5" spans="1:9" x14ac:dyDescent="0.35">
      <c r="C5" t="s">
        <v>0</v>
      </c>
      <c r="D5" t="s">
        <v>1</v>
      </c>
      <c r="E5" t="s">
        <v>2</v>
      </c>
      <c r="F5" t="s">
        <v>3</v>
      </c>
      <c r="G5" s="4" t="s">
        <v>4</v>
      </c>
      <c r="H5" t="s">
        <v>5</v>
      </c>
      <c r="I5" t="s">
        <v>6</v>
      </c>
    </row>
    <row r="6" spans="1:9" x14ac:dyDescent="0.35">
      <c r="C6" t="s">
        <v>58</v>
      </c>
      <c r="D6" t="s">
        <v>15</v>
      </c>
      <c r="E6" t="s">
        <v>19</v>
      </c>
      <c r="F6">
        <v>22</v>
      </c>
      <c r="G6" s="4">
        <v>44446</v>
      </c>
      <c r="H6" s="5">
        <v>112780</v>
      </c>
      <c r="I6" t="s">
        <v>13</v>
      </c>
    </row>
    <row r="7" spans="1:9" x14ac:dyDescent="0.35">
      <c r="C7" t="s">
        <v>70</v>
      </c>
      <c r="D7" t="s">
        <v>15</v>
      </c>
      <c r="E7" t="s">
        <v>9</v>
      </c>
      <c r="F7">
        <v>46</v>
      </c>
      <c r="G7" s="4">
        <v>44758</v>
      </c>
      <c r="H7" s="5">
        <v>70610</v>
      </c>
      <c r="I7" t="s">
        <v>16</v>
      </c>
    </row>
    <row r="8" spans="1:9" x14ac:dyDescent="0.35">
      <c r="C8" t="s">
        <v>75</v>
      </c>
      <c r="D8" t="s">
        <v>8</v>
      </c>
      <c r="E8" t="s">
        <v>19</v>
      </c>
      <c r="F8">
        <v>28</v>
      </c>
      <c r="G8" s="4">
        <v>44357</v>
      </c>
      <c r="H8" s="5">
        <v>53240</v>
      </c>
      <c r="I8" t="s">
        <v>16</v>
      </c>
    </row>
    <row r="9" spans="1:9" x14ac:dyDescent="0.35">
      <c r="C9" t="s">
        <v>49</v>
      </c>
      <c r="E9" t="s">
        <v>21</v>
      </c>
      <c r="F9">
        <v>37</v>
      </c>
      <c r="G9" s="4">
        <v>44146</v>
      </c>
      <c r="H9" s="5">
        <v>115440</v>
      </c>
      <c r="I9" t="s">
        <v>24</v>
      </c>
    </row>
    <row r="10" spans="1:9" x14ac:dyDescent="0.35">
      <c r="C10" t="s">
        <v>65</v>
      </c>
      <c r="D10" t="s">
        <v>15</v>
      </c>
      <c r="E10" t="s">
        <v>19</v>
      </c>
      <c r="F10">
        <v>32</v>
      </c>
      <c r="G10" s="4">
        <v>44465</v>
      </c>
      <c r="H10" s="5">
        <v>53540</v>
      </c>
      <c r="I10" t="s">
        <v>16</v>
      </c>
    </row>
    <row r="11" spans="1:9" x14ac:dyDescent="0.35">
      <c r="C11" t="s">
        <v>81</v>
      </c>
      <c r="D11" t="s">
        <v>8</v>
      </c>
      <c r="E11" t="s">
        <v>9</v>
      </c>
      <c r="F11">
        <v>30</v>
      </c>
      <c r="G11" s="4">
        <v>44861</v>
      </c>
      <c r="H11" s="5">
        <v>112570</v>
      </c>
      <c r="I11" t="s">
        <v>16</v>
      </c>
    </row>
    <row r="12" spans="1:9" x14ac:dyDescent="0.35">
      <c r="C12" t="s">
        <v>51</v>
      </c>
      <c r="D12" t="s">
        <v>15</v>
      </c>
      <c r="E12" t="s">
        <v>9</v>
      </c>
      <c r="F12">
        <v>33</v>
      </c>
      <c r="G12" s="4">
        <v>44701</v>
      </c>
      <c r="H12" s="5">
        <v>48530</v>
      </c>
      <c r="I12" t="s">
        <v>13</v>
      </c>
    </row>
    <row r="13" spans="1:9" x14ac:dyDescent="0.35">
      <c r="C13" t="s">
        <v>61</v>
      </c>
      <c r="D13" t="s">
        <v>8</v>
      </c>
      <c r="E13" t="s">
        <v>12</v>
      </c>
      <c r="F13">
        <v>24</v>
      </c>
      <c r="G13" s="4">
        <v>44148</v>
      </c>
      <c r="H13" s="5">
        <v>62780</v>
      </c>
      <c r="I13" t="s">
        <v>16</v>
      </c>
    </row>
    <row r="14" spans="1:9" x14ac:dyDescent="0.35">
      <c r="C14" t="s">
        <v>82</v>
      </c>
      <c r="D14" t="s">
        <v>15</v>
      </c>
      <c r="E14" t="s">
        <v>12</v>
      </c>
      <c r="F14">
        <v>33</v>
      </c>
      <c r="G14" s="4">
        <v>44509</v>
      </c>
      <c r="H14" s="5">
        <v>53870</v>
      </c>
      <c r="I14" t="s">
        <v>16</v>
      </c>
    </row>
    <row r="15" spans="1:9" x14ac:dyDescent="0.35">
      <c r="C15" t="s">
        <v>60</v>
      </c>
      <c r="D15" t="s">
        <v>8</v>
      </c>
      <c r="E15" t="s">
        <v>56</v>
      </c>
      <c r="F15">
        <v>27</v>
      </c>
      <c r="G15" s="4">
        <v>44122</v>
      </c>
      <c r="H15" s="5">
        <v>119110</v>
      </c>
      <c r="I15" t="s">
        <v>16</v>
      </c>
    </row>
    <row r="16" spans="1:9" x14ac:dyDescent="0.35">
      <c r="C16" t="s">
        <v>87</v>
      </c>
      <c r="D16" t="s">
        <v>15</v>
      </c>
      <c r="E16" t="s">
        <v>12</v>
      </c>
      <c r="F16">
        <v>29</v>
      </c>
      <c r="G16" s="4">
        <v>44180</v>
      </c>
      <c r="H16" s="5">
        <v>112110</v>
      </c>
      <c r="I16" t="s">
        <v>24</v>
      </c>
    </row>
    <row r="17" spans="3:9" x14ac:dyDescent="0.35">
      <c r="C17" t="s">
        <v>76</v>
      </c>
      <c r="D17" t="s">
        <v>15</v>
      </c>
      <c r="E17" t="s">
        <v>19</v>
      </c>
      <c r="F17">
        <v>25</v>
      </c>
      <c r="G17" s="4">
        <v>44383</v>
      </c>
      <c r="H17" s="5">
        <v>65700</v>
      </c>
      <c r="I17" t="s">
        <v>16</v>
      </c>
    </row>
    <row r="18" spans="3:9" x14ac:dyDescent="0.35">
      <c r="C18" t="s">
        <v>97</v>
      </c>
      <c r="D18" t="s">
        <v>15</v>
      </c>
      <c r="E18" t="s">
        <v>12</v>
      </c>
      <c r="F18">
        <v>37</v>
      </c>
      <c r="G18" s="4">
        <v>44701</v>
      </c>
      <c r="H18" s="5">
        <v>69070</v>
      </c>
      <c r="I18" t="s">
        <v>16</v>
      </c>
    </row>
    <row r="19" spans="3:9" x14ac:dyDescent="0.35">
      <c r="C19" t="s">
        <v>22</v>
      </c>
      <c r="D19" t="s">
        <v>15</v>
      </c>
      <c r="E19" t="s">
        <v>12</v>
      </c>
      <c r="F19">
        <v>20</v>
      </c>
      <c r="G19" s="4">
        <v>44459</v>
      </c>
      <c r="H19" s="5">
        <v>107700</v>
      </c>
      <c r="I19" t="s">
        <v>16</v>
      </c>
    </row>
    <row r="20" spans="3:9" x14ac:dyDescent="0.35">
      <c r="C20" t="s">
        <v>84</v>
      </c>
      <c r="D20" t="s">
        <v>8</v>
      </c>
      <c r="E20" t="s">
        <v>12</v>
      </c>
      <c r="F20">
        <v>32</v>
      </c>
      <c r="G20" s="4">
        <v>44354</v>
      </c>
      <c r="H20" s="5">
        <v>43840</v>
      </c>
      <c r="I20" t="s">
        <v>13</v>
      </c>
    </row>
    <row r="21" spans="3:9" x14ac:dyDescent="0.35">
      <c r="C21" t="s">
        <v>105</v>
      </c>
      <c r="D21" t="s">
        <v>15</v>
      </c>
      <c r="E21" t="s">
        <v>9</v>
      </c>
      <c r="F21">
        <v>40</v>
      </c>
      <c r="G21" s="4">
        <v>44263</v>
      </c>
      <c r="H21" s="5">
        <v>99750</v>
      </c>
      <c r="I21" t="s">
        <v>16</v>
      </c>
    </row>
    <row r="22" spans="3:9" x14ac:dyDescent="0.35">
      <c r="C22" t="s">
        <v>47</v>
      </c>
      <c r="D22" t="s">
        <v>15</v>
      </c>
      <c r="E22" t="s">
        <v>9</v>
      </c>
      <c r="F22">
        <v>21</v>
      </c>
      <c r="G22" s="4">
        <v>44104</v>
      </c>
      <c r="H22" s="5">
        <v>37920</v>
      </c>
      <c r="I22" t="s">
        <v>16</v>
      </c>
    </row>
    <row r="23" spans="3:9" x14ac:dyDescent="0.35">
      <c r="C23" t="s">
        <v>31</v>
      </c>
      <c r="D23" t="s">
        <v>15</v>
      </c>
      <c r="E23" t="s">
        <v>9</v>
      </c>
      <c r="F23">
        <v>21</v>
      </c>
      <c r="G23" s="4">
        <v>44762</v>
      </c>
      <c r="H23" s="5">
        <v>57090</v>
      </c>
      <c r="I23" t="s">
        <v>16</v>
      </c>
    </row>
    <row r="24" spans="3:9" x14ac:dyDescent="0.35">
      <c r="C24" t="s">
        <v>30</v>
      </c>
      <c r="D24" t="s">
        <v>8</v>
      </c>
      <c r="E24" t="s">
        <v>12</v>
      </c>
      <c r="F24">
        <v>31</v>
      </c>
      <c r="G24" s="4">
        <v>44145</v>
      </c>
      <c r="H24" s="5">
        <v>41980</v>
      </c>
      <c r="I24" t="s">
        <v>16</v>
      </c>
    </row>
    <row r="25" spans="3:9" x14ac:dyDescent="0.35">
      <c r="C25" t="s">
        <v>78</v>
      </c>
      <c r="D25" t="s">
        <v>15</v>
      </c>
      <c r="E25" t="s">
        <v>56</v>
      </c>
      <c r="F25">
        <v>21</v>
      </c>
      <c r="G25" s="4">
        <v>44242</v>
      </c>
      <c r="H25" s="5">
        <v>75880</v>
      </c>
      <c r="I25" t="s">
        <v>16</v>
      </c>
    </row>
    <row r="26" spans="3:9" x14ac:dyDescent="0.35">
      <c r="C26" t="s">
        <v>36</v>
      </c>
      <c r="D26" t="s">
        <v>8</v>
      </c>
      <c r="E26" t="s">
        <v>21</v>
      </c>
      <c r="F26">
        <v>34</v>
      </c>
      <c r="G26" s="4">
        <v>44653</v>
      </c>
      <c r="H26" s="5">
        <v>58940</v>
      </c>
      <c r="I26" t="s">
        <v>16</v>
      </c>
    </row>
    <row r="27" spans="3:9" x14ac:dyDescent="0.35">
      <c r="C27" t="s">
        <v>27</v>
      </c>
      <c r="D27" t="s">
        <v>8</v>
      </c>
      <c r="E27" t="s">
        <v>21</v>
      </c>
      <c r="F27">
        <v>30</v>
      </c>
      <c r="G27" s="4">
        <v>44389</v>
      </c>
      <c r="H27" s="5">
        <v>67910</v>
      </c>
      <c r="I27" t="s">
        <v>24</v>
      </c>
    </row>
    <row r="28" spans="3:9" x14ac:dyDescent="0.35">
      <c r="C28" t="s">
        <v>26</v>
      </c>
      <c r="D28" t="s">
        <v>8</v>
      </c>
      <c r="E28" t="s">
        <v>12</v>
      </c>
      <c r="F28">
        <v>31</v>
      </c>
      <c r="G28" s="4">
        <v>44663</v>
      </c>
      <c r="H28" s="5">
        <v>58100</v>
      </c>
      <c r="I28" t="s">
        <v>16</v>
      </c>
    </row>
    <row r="29" spans="3:9" x14ac:dyDescent="0.35">
      <c r="C29" t="s">
        <v>53</v>
      </c>
      <c r="D29" t="s">
        <v>15</v>
      </c>
      <c r="E29" t="s">
        <v>21</v>
      </c>
      <c r="F29">
        <v>27</v>
      </c>
      <c r="G29" s="4">
        <v>44567</v>
      </c>
      <c r="H29" s="5">
        <v>48980</v>
      </c>
      <c r="I29" t="s">
        <v>16</v>
      </c>
    </row>
    <row r="30" spans="3:9" x14ac:dyDescent="0.35">
      <c r="C30" t="s">
        <v>20</v>
      </c>
      <c r="E30" t="s">
        <v>21</v>
      </c>
      <c r="F30">
        <v>30</v>
      </c>
      <c r="G30" s="4">
        <v>44597</v>
      </c>
      <c r="H30" s="5">
        <v>64000</v>
      </c>
      <c r="I30" t="s">
        <v>16</v>
      </c>
    </row>
    <row r="31" spans="3:9" x14ac:dyDescent="0.35">
      <c r="C31" t="s">
        <v>7</v>
      </c>
      <c r="D31" t="s">
        <v>8</v>
      </c>
      <c r="E31" t="s">
        <v>9</v>
      </c>
      <c r="F31">
        <v>42</v>
      </c>
      <c r="G31" s="4">
        <v>44779</v>
      </c>
      <c r="H31" s="5">
        <v>75000</v>
      </c>
      <c r="I31" t="s">
        <v>10</v>
      </c>
    </row>
    <row r="32" spans="3:9" x14ac:dyDescent="0.35">
      <c r="C32" t="s">
        <v>74</v>
      </c>
      <c r="D32" t="s">
        <v>8</v>
      </c>
      <c r="E32" t="s">
        <v>12</v>
      </c>
      <c r="F32">
        <v>40</v>
      </c>
      <c r="G32" s="4">
        <v>44337</v>
      </c>
      <c r="H32" s="5">
        <v>87620</v>
      </c>
      <c r="I32" t="s">
        <v>16</v>
      </c>
    </row>
    <row r="33" spans="3:9" x14ac:dyDescent="0.35">
      <c r="C33" t="s">
        <v>44</v>
      </c>
      <c r="D33" t="s">
        <v>8</v>
      </c>
      <c r="E33" t="s">
        <v>12</v>
      </c>
      <c r="F33">
        <v>29</v>
      </c>
      <c r="G33" s="4">
        <v>44023</v>
      </c>
      <c r="H33" s="5">
        <v>34980</v>
      </c>
      <c r="I33" t="s">
        <v>16</v>
      </c>
    </row>
    <row r="34" spans="3:9" x14ac:dyDescent="0.35">
      <c r="C34" t="s">
        <v>35</v>
      </c>
      <c r="D34" t="s">
        <v>8</v>
      </c>
      <c r="E34" t="s">
        <v>21</v>
      </c>
      <c r="F34">
        <v>28</v>
      </c>
      <c r="G34" s="4">
        <v>44185</v>
      </c>
      <c r="H34" s="5">
        <v>75970</v>
      </c>
      <c r="I34" t="s">
        <v>16</v>
      </c>
    </row>
    <row r="35" spans="3:9" x14ac:dyDescent="0.35">
      <c r="C35" t="s">
        <v>38</v>
      </c>
      <c r="D35" t="s">
        <v>8</v>
      </c>
      <c r="E35" t="s">
        <v>21</v>
      </c>
      <c r="F35">
        <v>34</v>
      </c>
      <c r="G35" s="4">
        <v>44612</v>
      </c>
      <c r="H35" s="5">
        <v>60130</v>
      </c>
      <c r="I35" t="s">
        <v>16</v>
      </c>
    </row>
    <row r="36" spans="3:9" x14ac:dyDescent="0.35">
      <c r="C36" t="s">
        <v>41</v>
      </c>
      <c r="D36" t="s">
        <v>8</v>
      </c>
      <c r="E36" t="s">
        <v>12</v>
      </c>
      <c r="F36">
        <v>33</v>
      </c>
      <c r="G36" s="4">
        <v>44374</v>
      </c>
      <c r="H36" s="5">
        <v>75480</v>
      </c>
      <c r="I36" t="s">
        <v>42</v>
      </c>
    </row>
    <row r="37" spans="3:9" x14ac:dyDescent="0.35">
      <c r="C37" t="s">
        <v>40</v>
      </c>
      <c r="D37" t="s">
        <v>15</v>
      </c>
      <c r="E37" t="s">
        <v>9</v>
      </c>
      <c r="F37">
        <v>33</v>
      </c>
      <c r="G37" s="4">
        <v>44164</v>
      </c>
      <c r="H37" s="5">
        <v>115920</v>
      </c>
      <c r="I37" t="s">
        <v>16</v>
      </c>
    </row>
    <row r="38" spans="3:9" x14ac:dyDescent="0.35">
      <c r="C38" t="s">
        <v>48</v>
      </c>
      <c r="D38" t="s">
        <v>8</v>
      </c>
      <c r="E38" t="s">
        <v>19</v>
      </c>
      <c r="F38">
        <v>36</v>
      </c>
      <c r="G38" s="4">
        <v>44494</v>
      </c>
      <c r="H38" s="5">
        <v>78540</v>
      </c>
      <c r="I38" t="s">
        <v>16</v>
      </c>
    </row>
    <row r="39" spans="3:9" x14ac:dyDescent="0.35">
      <c r="C39" t="s">
        <v>34</v>
      </c>
      <c r="D39" t="s">
        <v>15</v>
      </c>
      <c r="E39" t="s">
        <v>9</v>
      </c>
      <c r="F39">
        <v>25</v>
      </c>
      <c r="G39" s="4">
        <v>44726</v>
      </c>
      <c r="H39" s="5">
        <v>109190</v>
      </c>
      <c r="I39" t="s">
        <v>13</v>
      </c>
    </row>
    <row r="40" spans="3:9" x14ac:dyDescent="0.35">
      <c r="C40" t="s">
        <v>73</v>
      </c>
      <c r="D40" t="s">
        <v>8</v>
      </c>
      <c r="E40" t="s">
        <v>19</v>
      </c>
      <c r="F40">
        <v>34</v>
      </c>
      <c r="G40" s="4">
        <v>44721</v>
      </c>
      <c r="H40" s="5">
        <v>49630</v>
      </c>
      <c r="I40" t="s">
        <v>24</v>
      </c>
    </row>
    <row r="41" spans="3:9" x14ac:dyDescent="0.35">
      <c r="C41" t="s">
        <v>107</v>
      </c>
      <c r="D41" t="s">
        <v>8</v>
      </c>
      <c r="E41" t="s">
        <v>9</v>
      </c>
      <c r="F41">
        <v>28</v>
      </c>
      <c r="G41" s="4">
        <v>44630</v>
      </c>
      <c r="H41" s="5">
        <v>99970</v>
      </c>
      <c r="I41" t="s">
        <v>16</v>
      </c>
    </row>
    <row r="42" spans="3:9" x14ac:dyDescent="0.35">
      <c r="C42" t="s">
        <v>71</v>
      </c>
      <c r="D42" t="s">
        <v>8</v>
      </c>
      <c r="E42" t="s">
        <v>12</v>
      </c>
      <c r="F42">
        <v>33</v>
      </c>
      <c r="G42" s="4">
        <v>44190</v>
      </c>
      <c r="H42" s="5">
        <v>96140</v>
      </c>
      <c r="I42" t="s">
        <v>16</v>
      </c>
    </row>
    <row r="43" spans="3:9" x14ac:dyDescent="0.35">
      <c r="C43" t="s">
        <v>50</v>
      </c>
      <c r="D43" t="s">
        <v>15</v>
      </c>
      <c r="E43" t="s">
        <v>9</v>
      </c>
      <c r="F43">
        <v>31</v>
      </c>
      <c r="G43" s="4">
        <v>44724</v>
      </c>
      <c r="H43" s="5">
        <v>103550</v>
      </c>
      <c r="I43" t="s">
        <v>16</v>
      </c>
    </row>
    <row r="44" spans="3:9" x14ac:dyDescent="0.35">
      <c r="C44" t="s">
        <v>14</v>
      </c>
      <c r="D44" t="s">
        <v>15</v>
      </c>
      <c r="E44" t="s">
        <v>12</v>
      </c>
      <c r="F44">
        <v>31</v>
      </c>
      <c r="G44" s="4">
        <v>44511</v>
      </c>
      <c r="H44" s="5">
        <v>48950</v>
      </c>
      <c r="I44" t="s">
        <v>16</v>
      </c>
    </row>
    <row r="45" spans="3:9" x14ac:dyDescent="0.35">
      <c r="C45" t="s">
        <v>63</v>
      </c>
      <c r="D45" t="s">
        <v>15</v>
      </c>
      <c r="E45" t="s">
        <v>21</v>
      </c>
      <c r="F45">
        <v>24</v>
      </c>
      <c r="G45" s="4">
        <v>44436</v>
      </c>
      <c r="H45" s="5">
        <v>52610</v>
      </c>
      <c r="I45" t="s">
        <v>24</v>
      </c>
    </row>
    <row r="46" spans="3:9" x14ac:dyDescent="0.35">
      <c r="C46" t="s">
        <v>72</v>
      </c>
      <c r="D46" t="s">
        <v>8</v>
      </c>
      <c r="E46" t="s">
        <v>9</v>
      </c>
      <c r="F46">
        <v>36</v>
      </c>
      <c r="G46" s="4">
        <v>44529</v>
      </c>
      <c r="H46" s="5">
        <v>78390</v>
      </c>
      <c r="I46" t="s">
        <v>16</v>
      </c>
    </row>
    <row r="47" spans="3:9" x14ac:dyDescent="0.35">
      <c r="C47" t="s">
        <v>88</v>
      </c>
      <c r="D47" t="s">
        <v>8</v>
      </c>
      <c r="E47" t="s">
        <v>21</v>
      </c>
      <c r="F47">
        <v>33</v>
      </c>
      <c r="G47" s="4">
        <v>44809</v>
      </c>
      <c r="H47" s="5">
        <v>86570</v>
      </c>
      <c r="I47" t="s">
        <v>16</v>
      </c>
    </row>
    <row r="48" spans="3:9" x14ac:dyDescent="0.35">
      <c r="C48" t="s">
        <v>92</v>
      </c>
      <c r="D48" t="s">
        <v>8</v>
      </c>
      <c r="E48" t="s">
        <v>12</v>
      </c>
      <c r="F48">
        <v>27</v>
      </c>
      <c r="G48" s="4">
        <v>44686</v>
      </c>
      <c r="H48" s="5">
        <v>83750</v>
      </c>
      <c r="I48" t="s">
        <v>16</v>
      </c>
    </row>
    <row r="49" spans="3:9" x14ac:dyDescent="0.35">
      <c r="C49" t="s">
        <v>102</v>
      </c>
      <c r="D49" t="s">
        <v>8</v>
      </c>
      <c r="E49" t="s">
        <v>21</v>
      </c>
      <c r="F49">
        <v>34</v>
      </c>
      <c r="G49" s="4">
        <v>44445</v>
      </c>
      <c r="H49" s="5">
        <v>92450</v>
      </c>
      <c r="I49" t="s">
        <v>16</v>
      </c>
    </row>
    <row r="50" spans="3:9" x14ac:dyDescent="0.35">
      <c r="C50" t="s">
        <v>64</v>
      </c>
      <c r="D50" t="s">
        <v>15</v>
      </c>
      <c r="E50" t="s">
        <v>12</v>
      </c>
      <c r="F50">
        <v>20</v>
      </c>
      <c r="G50" s="4">
        <v>44183</v>
      </c>
      <c r="H50" s="5">
        <v>112650</v>
      </c>
      <c r="I50" t="s">
        <v>16</v>
      </c>
    </row>
    <row r="51" spans="3:9" x14ac:dyDescent="0.35">
      <c r="C51" t="s">
        <v>104</v>
      </c>
      <c r="D51" t="s">
        <v>15</v>
      </c>
      <c r="E51" t="s">
        <v>9</v>
      </c>
      <c r="F51">
        <v>20</v>
      </c>
      <c r="G51" s="4">
        <v>44744</v>
      </c>
      <c r="H51" s="5">
        <v>79570</v>
      </c>
      <c r="I51" t="s">
        <v>16</v>
      </c>
    </row>
    <row r="52" spans="3:9" x14ac:dyDescent="0.35">
      <c r="C52" t="s">
        <v>91</v>
      </c>
      <c r="D52" t="s">
        <v>8</v>
      </c>
      <c r="E52" t="s">
        <v>19</v>
      </c>
      <c r="F52">
        <v>20</v>
      </c>
      <c r="G52" s="4">
        <v>44537</v>
      </c>
      <c r="H52" s="5">
        <v>68900</v>
      </c>
      <c r="I52" t="s">
        <v>24</v>
      </c>
    </row>
    <row r="53" spans="3:9" x14ac:dyDescent="0.35">
      <c r="C53" t="s">
        <v>39</v>
      </c>
      <c r="D53" t="s">
        <v>8</v>
      </c>
      <c r="E53" t="s">
        <v>12</v>
      </c>
      <c r="F53">
        <v>25</v>
      </c>
      <c r="G53" s="4">
        <v>44694</v>
      </c>
      <c r="H53" s="5">
        <v>80700</v>
      </c>
      <c r="I53" t="s">
        <v>13</v>
      </c>
    </row>
    <row r="54" spans="3:9" x14ac:dyDescent="0.35">
      <c r="C54" t="s">
        <v>100</v>
      </c>
      <c r="D54" t="s">
        <v>15</v>
      </c>
      <c r="E54" t="s">
        <v>9</v>
      </c>
      <c r="F54">
        <v>19</v>
      </c>
      <c r="G54" s="4">
        <v>44277</v>
      </c>
      <c r="H54" s="5">
        <v>58960</v>
      </c>
      <c r="I54" t="s">
        <v>16</v>
      </c>
    </row>
    <row r="55" spans="3:9" x14ac:dyDescent="0.35">
      <c r="C55" t="s">
        <v>106</v>
      </c>
      <c r="D55" t="s">
        <v>15</v>
      </c>
      <c r="E55" t="s">
        <v>12</v>
      </c>
      <c r="F55">
        <v>36</v>
      </c>
      <c r="G55" s="4">
        <v>44019</v>
      </c>
      <c r="H55" s="5">
        <v>118840</v>
      </c>
      <c r="I55" t="s">
        <v>16</v>
      </c>
    </row>
    <row r="56" spans="3:9" x14ac:dyDescent="0.35">
      <c r="C56" t="s">
        <v>29</v>
      </c>
      <c r="D56" t="s">
        <v>15</v>
      </c>
      <c r="E56" t="s">
        <v>21</v>
      </c>
      <c r="F56">
        <v>28</v>
      </c>
      <c r="G56" s="4">
        <v>44041</v>
      </c>
      <c r="H56" s="5">
        <v>48170</v>
      </c>
      <c r="I56" t="s">
        <v>13</v>
      </c>
    </row>
    <row r="57" spans="3:9" x14ac:dyDescent="0.35">
      <c r="C57" t="s">
        <v>108</v>
      </c>
      <c r="D57" t="s">
        <v>8</v>
      </c>
      <c r="E57" t="s">
        <v>56</v>
      </c>
      <c r="F57">
        <v>32</v>
      </c>
      <c r="G57" s="4">
        <v>44400</v>
      </c>
      <c r="H57" s="5">
        <v>45510</v>
      </c>
      <c r="I57" t="s">
        <v>16</v>
      </c>
    </row>
    <row r="58" spans="3:9" x14ac:dyDescent="0.35">
      <c r="C58" t="s">
        <v>64</v>
      </c>
      <c r="D58" t="s">
        <v>15</v>
      </c>
      <c r="E58" t="s">
        <v>9</v>
      </c>
      <c r="F58">
        <v>34</v>
      </c>
      <c r="G58" s="4">
        <v>44703</v>
      </c>
      <c r="H58" s="5">
        <v>112650</v>
      </c>
      <c r="I58" t="s">
        <v>16</v>
      </c>
    </row>
    <row r="59" spans="3:9" x14ac:dyDescent="0.35">
      <c r="C59" t="s">
        <v>83</v>
      </c>
      <c r="D59" t="s">
        <v>8</v>
      </c>
      <c r="E59" t="s">
        <v>9</v>
      </c>
      <c r="F59">
        <v>36</v>
      </c>
      <c r="G59" s="4">
        <v>44085</v>
      </c>
      <c r="H59" s="5">
        <v>114890</v>
      </c>
      <c r="I59" t="s">
        <v>16</v>
      </c>
    </row>
    <row r="60" spans="3:9" x14ac:dyDescent="0.35">
      <c r="C60" t="s">
        <v>67</v>
      </c>
      <c r="D60" t="s">
        <v>15</v>
      </c>
      <c r="E60" t="s">
        <v>12</v>
      </c>
      <c r="F60">
        <v>30</v>
      </c>
      <c r="G60" s="4">
        <v>44850</v>
      </c>
      <c r="H60" s="5">
        <v>69710</v>
      </c>
      <c r="I60" t="s">
        <v>16</v>
      </c>
    </row>
    <row r="61" spans="3:9" x14ac:dyDescent="0.35">
      <c r="C61" t="s">
        <v>94</v>
      </c>
      <c r="D61" t="s">
        <v>15</v>
      </c>
      <c r="E61" t="s">
        <v>21</v>
      </c>
      <c r="F61">
        <v>36</v>
      </c>
      <c r="G61" s="4">
        <v>44333</v>
      </c>
      <c r="H61" s="5">
        <v>71380</v>
      </c>
      <c r="I61" t="s">
        <v>16</v>
      </c>
    </row>
    <row r="62" spans="3:9" x14ac:dyDescent="0.35">
      <c r="C62" t="s">
        <v>33</v>
      </c>
      <c r="D62" t="s">
        <v>8</v>
      </c>
      <c r="E62" t="s">
        <v>19</v>
      </c>
      <c r="F62">
        <v>38</v>
      </c>
      <c r="G62" s="4">
        <v>44377</v>
      </c>
      <c r="H62" s="5">
        <v>109160</v>
      </c>
      <c r="I62" t="s">
        <v>10</v>
      </c>
    </row>
    <row r="63" spans="3:9" x14ac:dyDescent="0.35">
      <c r="C63" t="s">
        <v>98</v>
      </c>
      <c r="D63" t="s">
        <v>15</v>
      </c>
      <c r="E63" t="s">
        <v>9</v>
      </c>
      <c r="F63">
        <v>27</v>
      </c>
      <c r="G63" s="4">
        <v>44609</v>
      </c>
      <c r="H63" s="5">
        <v>113280</v>
      </c>
      <c r="I63" t="s">
        <v>42</v>
      </c>
    </row>
    <row r="64" spans="3:9" x14ac:dyDescent="0.35">
      <c r="C64" t="s">
        <v>25</v>
      </c>
      <c r="D64" t="s">
        <v>15</v>
      </c>
      <c r="E64" t="s">
        <v>12</v>
      </c>
      <c r="F64">
        <v>30</v>
      </c>
      <c r="G64" s="4">
        <v>44273</v>
      </c>
      <c r="H64" s="5">
        <v>69120</v>
      </c>
      <c r="I64" t="s">
        <v>16</v>
      </c>
    </row>
    <row r="65" spans="3:9" x14ac:dyDescent="0.35">
      <c r="C65" t="s">
        <v>55</v>
      </c>
      <c r="D65" t="s">
        <v>8</v>
      </c>
      <c r="E65" t="s">
        <v>56</v>
      </c>
      <c r="F65">
        <v>37</v>
      </c>
      <c r="G65" s="4">
        <v>44451</v>
      </c>
      <c r="H65" s="5">
        <v>118100</v>
      </c>
      <c r="I65" t="s">
        <v>16</v>
      </c>
    </row>
    <row r="66" spans="3:9" x14ac:dyDescent="0.35">
      <c r="C66" t="s">
        <v>62</v>
      </c>
      <c r="D66" t="s">
        <v>8</v>
      </c>
      <c r="E66" t="s">
        <v>9</v>
      </c>
      <c r="F66">
        <v>22</v>
      </c>
      <c r="G66" s="4">
        <v>44450</v>
      </c>
      <c r="H66" s="5">
        <v>76900</v>
      </c>
      <c r="I66" t="s">
        <v>13</v>
      </c>
    </row>
    <row r="67" spans="3:9" x14ac:dyDescent="0.35">
      <c r="C67" t="s">
        <v>17</v>
      </c>
      <c r="D67" t="s">
        <v>8</v>
      </c>
      <c r="E67" t="s">
        <v>12</v>
      </c>
      <c r="F67">
        <v>43</v>
      </c>
      <c r="G67" s="4">
        <v>45045</v>
      </c>
      <c r="H67" s="5">
        <v>114870</v>
      </c>
      <c r="I67" t="s">
        <v>16</v>
      </c>
    </row>
    <row r="68" spans="3:9" x14ac:dyDescent="0.35">
      <c r="C68" t="s">
        <v>52</v>
      </c>
      <c r="E68" t="s">
        <v>12</v>
      </c>
      <c r="F68">
        <v>32</v>
      </c>
      <c r="G68" s="4">
        <v>44774</v>
      </c>
      <c r="H68" s="5">
        <v>91310</v>
      </c>
      <c r="I68" t="s">
        <v>16</v>
      </c>
    </row>
    <row r="69" spans="3:9" x14ac:dyDescent="0.35">
      <c r="C69" t="s">
        <v>43</v>
      </c>
      <c r="D69" t="s">
        <v>8</v>
      </c>
      <c r="E69" t="s">
        <v>9</v>
      </c>
      <c r="F69">
        <v>28</v>
      </c>
      <c r="G69" s="4">
        <v>44486</v>
      </c>
      <c r="H69" s="5">
        <v>104770</v>
      </c>
      <c r="I69" t="s">
        <v>16</v>
      </c>
    </row>
    <row r="70" spans="3:9" x14ac:dyDescent="0.35">
      <c r="C70" t="s">
        <v>89</v>
      </c>
      <c r="D70" t="s">
        <v>15</v>
      </c>
      <c r="E70" t="s">
        <v>19</v>
      </c>
      <c r="F70">
        <v>27</v>
      </c>
      <c r="G70" s="4">
        <v>44134</v>
      </c>
      <c r="H70" s="5">
        <v>54970</v>
      </c>
      <c r="I70" t="s">
        <v>16</v>
      </c>
    </row>
    <row r="71" spans="3:9" x14ac:dyDescent="0.35">
      <c r="C71" t="s">
        <v>11</v>
      </c>
      <c r="E71" t="s">
        <v>12</v>
      </c>
      <c r="F71">
        <v>26</v>
      </c>
      <c r="G71" s="4">
        <v>44271</v>
      </c>
      <c r="H71" s="5">
        <v>90700</v>
      </c>
      <c r="I71" t="s">
        <v>13</v>
      </c>
    </row>
    <row r="72" spans="3:9" x14ac:dyDescent="0.35">
      <c r="C72" t="s">
        <v>109</v>
      </c>
      <c r="D72" t="s">
        <v>8</v>
      </c>
      <c r="E72" t="s">
        <v>19</v>
      </c>
      <c r="F72">
        <v>38</v>
      </c>
      <c r="G72" s="4">
        <v>44329</v>
      </c>
      <c r="H72" s="5">
        <v>56870</v>
      </c>
      <c r="I72" t="s">
        <v>13</v>
      </c>
    </row>
    <row r="73" spans="3:9" x14ac:dyDescent="0.35">
      <c r="C73" t="s">
        <v>77</v>
      </c>
      <c r="D73" t="s">
        <v>8</v>
      </c>
      <c r="E73" t="s">
        <v>19</v>
      </c>
      <c r="F73">
        <v>25</v>
      </c>
      <c r="G73" s="4">
        <v>44205</v>
      </c>
      <c r="H73" s="5">
        <v>92700</v>
      </c>
      <c r="I73" t="s">
        <v>16</v>
      </c>
    </row>
    <row r="74" spans="3:9" x14ac:dyDescent="0.35">
      <c r="C74" t="s">
        <v>32</v>
      </c>
      <c r="D74" t="s">
        <v>8</v>
      </c>
      <c r="E74" t="s">
        <v>21</v>
      </c>
      <c r="F74">
        <v>21</v>
      </c>
      <c r="G74" s="4">
        <v>44317</v>
      </c>
      <c r="H74" s="5">
        <v>65920</v>
      </c>
      <c r="I74" t="s">
        <v>16</v>
      </c>
    </row>
    <row r="75" spans="3:9" x14ac:dyDescent="0.35">
      <c r="C75" t="s">
        <v>59</v>
      </c>
      <c r="D75" t="s">
        <v>15</v>
      </c>
      <c r="E75" t="s">
        <v>9</v>
      </c>
      <c r="F75">
        <v>26</v>
      </c>
      <c r="G75" s="4">
        <v>44225</v>
      </c>
      <c r="H75" s="5">
        <v>47360</v>
      </c>
      <c r="I75" t="s">
        <v>16</v>
      </c>
    </row>
    <row r="76" spans="3:9" x14ac:dyDescent="0.35">
      <c r="C76" t="s">
        <v>37</v>
      </c>
      <c r="D76" t="s">
        <v>15</v>
      </c>
      <c r="E76" t="s">
        <v>9</v>
      </c>
      <c r="F76">
        <v>30</v>
      </c>
      <c r="G76" s="4">
        <v>44666</v>
      </c>
      <c r="H76" s="5">
        <v>60570</v>
      </c>
      <c r="I76" t="s">
        <v>16</v>
      </c>
    </row>
    <row r="77" spans="3:9" x14ac:dyDescent="0.35">
      <c r="C77" t="s">
        <v>96</v>
      </c>
      <c r="D77" t="s">
        <v>8</v>
      </c>
      <c r="E77" t="s">
        <v>9</v>
      </c>
      <c r="F77">
        <v>28</v>
      </c>
      <c r="G77" s="4">
        <v>44649</v>
      </c>
      <c r="H77" s="5">
        <v>104120</v>
      </c>
      <c r="I77" t="s">
        <v>16</v>
      </c>
    </row>
    <row r="78" spans="3:9" x14ac:dyDescent="0.35">
      <c r="C78" t="s">
        <v>23</v>
      </c>
      <c r="D78" t="s">
        <v>15</v>
      </c>
      <c r="E78" t="s">
        <v>12</v>
      </c>
      <c r="F78">
        <v>37</v>
      </c>
      <c r="G78" s="4">
        <v>44338</v>
      </c>
      <c r="H78" s="5">
        <v>88050</v>
      </c>
      <c r="I78" t="s">
        <v>24</v>
      </c>
    </row>
    <row r="79" spans="3:9" x14ac:dyDescent="0.35">
      <c r="C79" t="s">
        <v>103</v>
      </c>
      <c r="D79" t="s">
        <v>15</v>
      </c>
      <c r="E79" t="s">
        <v>12</v>
      </c>
      <c r="F79">
        <v>24</v>
      </c>
      <c r="G79" s="4">
        <v>44686</v>
      </c>
      <c r="H79" s="5">
        <v>100420</v>
      </c>
      <c r="I79" t="s">
        <v>16</v>
      </c>
    </row>
    <row r="80" spans="3:9" x14ac:dyDescent="0.35">
      <c r="C80" t="s">
        <v>54</v>
      </c>
      <c r="D80" t="s">
        <v>8</v>
      </c>
      <c r="E80" t="s">
        <v>9</v>
      </c>
      <c r="F80">
        <v>30</v>
      </c>
      <c r="G80" s="4">
        <v>44850</v>
      </c>
      <c r="H80" s="5">
        <v>114180</v>
      </c>
      <c r="I80" t="s">
        <v>16</v>
      </c>
    </row>
    <row r="81" spans="3:9" x14ac:dyDescent="0.35">
      <c r="C81" t="s">
        <v>86</v>
      </c>
      <c r="D81" t="s">
        <v>8</v>
      </c>
      <c r="E81" t="s">
        <v>12</v>
      </c>
      <c r="F81">
        <v>21</v>
      </c>
      <c r="G81" s="4">
        <v>44678</v>
      </c>
      <c r="H81" s="5">
        <v>33920</v>
      </c>
      <c r="I81" t="s">
        <v>16</v>
      </c>
    </row>
    <row r="82" spans="3:9" x14ac:dyDescent="0.35">
      <c r="C82" t="s">
        <v>69</v>
      </c>
      <c r="D82" t="s">
        <v>15</v>
      </c>
      <c r="E82" t="s">
        <v>9</v>
      </c>
      <c r="F82">
        <v>23</v>
      </c>
      <c r="G82" s="4">
        <v>44440</v>
      </c>
      <c r="H82" s="5">
        <v>106460</v>
      </c>
      <c r="I82" t="s">
        <v>16</v>
      </c>
    </row>
    <row r="83" spans="3:9" x14ac:dyDescent="0.35">
      <c r="C83" t="s">
        <v>57</v>
      </c>
      <c r="D83" t="s">
        <v>15</v>
      </c>
      <c r="E83" t="s">
        <v>9</v>
      </c>
      <c r="F83">
        <v>35</v>
      </c>
      <c r="G83" s="4">
        <v>44727</v>
      </c>
      <c r="H83" s="5">
        <v>40400</v>
      </c>
      <c r="I83" t="s">
        <v>16</v>
      </c>
    </row>
    <row r="84" spans="3:9" x14ac:dyDescent="0.35">
      <c r="C84" t="s">
        <v>68</v>
      </c>
      <c r="D84" t="s">
        <v>15</v>
      </c>
      <c r="E84" t="s">
        <v>21</v>
      </c>
      <c r="F84">
        <v>27</v>
      </c>
      <c r="G84" s="4">
        <v>44236</v>
      </c>
      <c r="H84" s="5">
        <v>91650</v>
      </c>
      <c r="I84" t="s">
        <v>13</v>
      </c>
    </row>
    <row r="85" spans="3:9" x14ac:dyDescent="0.35">
      <c r="C85" t="s">
        <v>99</v>
      </c>
      <c r="D85" t="s">
        <v>15</v>
      </c>
      <c r="E85" t="s">
        <v>19</v>
      </c>
      <c r="F85">
        <v>43</v>
      </c>
      <c r="G85" s="4">
        <v>44620</v>
      </c>
      <c r="H85" s="5">
        <v>36040</v>
      </c>
      <c r="I85" t="s">
        <v>16</v>
      </c>
    </row>
    <row r="86" spans="3:9" x14ac:dyDescent="0.35">
      <c r="C86" t="s">
        <v>101</v>
      </c>
      <c r="D86" t="s">
        <v>8</v>
      </c>
      <c r="E86" t="s">
        <v>12</v>
      </c>
      <c r="F86">
        <v>40</v>
      </c>
      <c r="G86" s="4">
        <v>44381</v>
      </c>
      <c r="H86" s="5">
        <v>104410</v>
      </c>
      <c r="I86" t="s">
        <v>16</v>
      </c>
    </row>
    <row r="87" spans="3:9" x14ac:dyDescent="0.35">
      <c r="C87" t="s">
        <v>85</v>
      </c>
      <c r="D87" t="s">
        <v>15</v>
      </c>
      <c r="E87" t="s">
        <v>21</v>
      </c>
      <c r="F87">
        <v>30</v>
      </c>
      <c r="G87" s="4">
        <v>44606</v>
      </c>
      <c r="H87" s="5">
        <v>96800</v>
      </c>
      <c r="I87" t="s">
        <v>16</v>
      </c>
    </row>
    <row r="88" spans="3:9" x14ac:dyDescent="0.35">
      <c r="C88" t="s">
        <v>28</v>
      </c>
      <c r="D88" t="s">
        <v>8</v>
      </c>
      <c r="E88" t="s">
        <v>21</v>
      </c>
      <c r="F88">
        <v>34</v>
      </c>
      <c r="G88" s="4">
        <v>44459</v>
      </c>
      <c r="H88" s="5">
        <v>85000</v>
      </c>
      <c r="I88" t="s">
        <v>16</v>
      </c>
    </row>
    <row r="89" spans="3:9" x14ac:dyDescent="0.35">
      <c r="C89" t="s">
        <v>80</v>
      </c>
      <c r="D89" t="s">
        <v>15</v>
      </c>
      <c r="E89" t="s">
        <v>19</v>
      </c>
      <c r="F89">
        <v>28</v>
      </c>
      <c r="G89" s="4">
        <v>44820</v>
      </c>
      <c r="H89" s="5">
        <v>43510</v>
      </c>
      <c r="I89" t="s">
        <v>42</v>
      </c>
    </row>
    <row r="90" spans="3:9" x14ac:dyDescent="0.35">
      <c r="C90" t="s">
        <v>79</v>
      </c>
      <c r="D90" t="s">
        <v>15</v>
      </c>
      <c r="E90" t="s">
        <v>21</v>
      </c>
      <c r="F90">
        <v>33</v>
      </c>
      <c r="G90" s="4">
        <v>44243</v>
      </c>
      <c r="H90" s="5">
        <v>59430</v>
      </c>
      <c r="I90" t="s">
        <v>16</v>
      </c>
    </row>
    <row r="91" spans="3:9" x14ac:dyDescent="0.35">
      <c r="C91" t="s">
        <v>93</v>
      </c>
      <c r="D91" t="s">
        <v>8</v>
      </c>
      <c r="E91" t="s">
        <v>21</v>
      </c>
      <c r="F91">
        <v>33</v>
      </c>
      <c r="G91" s="4">
        <v>44067</v>
      </c>
      <c r="H91" s="5">
        <v>65360</v>
      </c>
      <c r="I91" t="s">
        <v>16</v>
      </c>
    </row>
    <row r="92" spans="3:9" x14ac:dyDescent="0.35">
      <c r="C92" t="s">
        <v>66</v>
      </c>
      <c r="D92" t="s">
        <v>8</v>
      </c>
      <c r="E92" t="s">
        <v>9</v>
      </c>
      <c r="F92">
        <v>32</v>
      </c>
      <c r="G92" s="4">
        <v>44611</v>
      </c>
      <c r="H92" s="5">
        <v>41570</v>
      </c>
      <c r="I92" t="s">
        <v>16</v>
      </c>
    </row>
    <row r="93" spans="3:9" x14ac:dyDescent="0.35">
      <c r="C93" t="s">
        <v>95</v>
      </c>
      <c r="D93" t="s">
        <v>8</v>
      </c>
      <c r="E93" t="s">
        <v>12</v>
      </c>
      <c r="F93">
        <v>33</v>
      </c>
      <c r="G93" s="4">
        <v>44312</v>
      </c>
      <c r="H93" s="5">
        <v>75280</v>
      </c>
      <c r="I93" t="s">
        <v>16</v>
      </c>
    </row>
    <row r="94" spans="3:9" x14ac:dyDescent="0.35">
      <c r="C94" t="s">
        <v>18</v>
      </c>
      <c r="D94" t="s">
        <v>15</v>
      </c>
      <c r="E94" t="s">
        <v>19</v>
      </c>
      <c r="F94">
        <v>33</v>
      </c>
      <c r="G94" s="4">
        <v>44385</v>
      </c>
      <c r="H94" s="5">
        <v>74550</v>
      </c>
      <c r="I94" t="s">
        <v>16</v>
      </c>
    </row>
    <row r="95" spans="3:9" x14ac:dyDescent="0.35">
      <c r="C95" t="s">
        <v>45</v>
      </c>
      <c r="D95" t="s">
        <v>15</v>
      </c>
      <c r="E95" t="s">
        <v>9</v>
      </c>
      <c r="F95">
        <v>30</v>
      </c>
      <c r="G95" s="4">
        <v>44701</v>
      </c>
      <c r="H95" s="5">
        <v>67950</v>
      </c>
      <c r="I95" t="s">
        <v>16</v>
      </c>
    </row>
    <row r="96" spans="3:9" x14ac:dyDescent="0.35">
      <c r="C96" t="s">
        <v>90</v>
      </c>
      <c r="D96" t="s">
        <v>15</v>
      </c>
      <c r="E96" t="s">
        <v>21</v>
      </c>
      <c r="F96">
        <v>42</v>
      </c>
      <c r="G96" s="4">
        <v>44731</v>
      </c>
      <c r="H96" s="5">
        <v>70270</v>
      </c>
      <c r="I96" t="s">
        <v>24</v>
      </c>
    </row>
    <row r="97" spans="3:9" x14ac:dyDescent="0.35">
      <c r="C97" t="s">
        <v>46</v>
      </c>
      <c r="D97" t="s">
        <v>15</v>
      </c>
      <c r="E97" t="s">
        <v>9</v>
      </c>
      <c r="F97">
        <v>26</v>
      </c>
      <c r="G97" s="4">
        <v>44411</v>
      </c>
      <c r="H97" s="5">
        <v>53540</v>
      </c>
      <c r="I97" t="s">
        <v>16</v>
      </c>
    </row>
    <row r="98" spans="3:9" x14ac:dyDescent="0.35">
      <c r="C98" t="s">
        <v>58</v>
      </c>
      <c r="D98" t="s">
        <v>15</v>
      </c>
      <c r="E98" t="s">
        <v>19</v>
      </c>
      <c r="F98">
        <v>22</v>
      </c>
      <c r="G98" s="4">
        <v>44446</v>
      </c>
      <c r="H98" s="5">
        <v>112780</v>
      </c>
      <c r="I98" t="s">
        <v>13</v>
      </c>
    </row>
    <row r="99" spans="3:9" x14ac:dyDescent="0.35">
      <c r="C99" t="s">
        <v>70</v>
      </c>
      <c r="D99" t="s">
        <v>15</v>
      </c>
      <c r="E99" t="s">
        <v>9</v>
      </c>
      <c r="F99">
        <v>46</v>
      </c>
      <c r="G99" s="4">
        <v>44758</v>
      </c>
      <c r="H99" s="5">
        <v>70610</v>
      </c>
      <c r="I99" t="s">
        <v>16</v>
      </c>
    </row>
    <row r="100" spans="3:9" x14ac:dyDescent="0.35">
      <c r="C100" t="s">
        <v>75</v>
      </c>
      <c r="D100" t="s">
        <v>8</v>
      </c>
      <c r="E100" t="s">
        <v>19</v>
      </c>
      <c r="F100">
        <v>28</v>
      </c>
      <c r="G100" s="4">
        <v>44357</v>
      </c>
      <c r="H100" s="5">
        <v>53240</v>
      </c>
      <c r="I100" t="s">
        <v>16</v>
      </c>
    </row>
    <row r="101" spans="3:9" x14ac:dyDescent="0.35">
      <c r="C101" t="s">
        <v>49</v>
      </c>
      <c r="E101" t="s">
        <v>21</v>
      </c>
      <c r="F101">
        <v>37</v>
      </c>
      <c r="G101" s="4">
        <v>44146</v>
      </c>
      <c r="H101" s="5">
        <v>115440</v>
      </c>
      <c r="I101" t="s">
        <v>24</v>
      </c>
    </row>
    <row r="102" spans="3:9" x14ac:dyDescent="0.35">
      <c r="C102" t="s">
        <v>65</v>
      </c>
      <c r="D102" t="s">
        <v>15</v>
      </c>
      <c r="E102" t="s">
        <v>19</v>
      </c>
      <c r="F102">
        <v>32</v>
      </c>
      <c r="G102" s="4">
        <v>44465</v>
      </c>
      <c r="H102" s="5">
        <v>53540</v>
      </c>
      <c r="I102" t="s">
        <v>16</v>
      </c>
    </row>
    <row r="103" spans="3:9" x14ac:dyDescent="0.35">
      <c r="C103" t="s">
        <v>81</v>
      </c>
      <c r="D103" t="s">
        <v>8</v>
      </c>
      <c r="E103" t="s">
        <v>9</v>
      </c>
      <c r="F103">
        <v>30</v>
      </c>
      <c r="G103" s="4">
        <v>44861</v>
      </c>
      <c r="H103" s="5">
        <v>112570</v>
      </c>
      <c r="I103" t="s">
        <v>16</v>
      </c>
    </row>
    <row r="104" spans="3:9" x14ac:dyDescent="0.35">
      <c r="C104" t="s">
        <v>51</v>
      </c>
      <c r="D104" t="s">
        <v>15</v>
      </c>
      <c r="E104" t="s">
        <v>9</v>
      </c>
      <c r="F104">
        <v>33</v>
      </c>
      <c r="G104" s="4">
        <v>44701</v>
      </c>
      <c r="H104" s="5">
        <v>48530</v>
      </c>
      <c r="I104" t="s">
        <v>13</v>
      </c>
    </row>
    <row r="105" spans="3:9" x14ac:dyDescent="0.35">
      <c r="C105" t="s">
        <v>61</v>
      </c>
      <c r="D105" t="s">
        <v>8</v>
      </c>
      <c r="E105" t="s">
        <v>12</v>
      </c>
      <c r="F105">
        <v>24</v>
      </c>
      <c r="G105" s="4">
        <v>44148</v>
      </c>
      <c r="H105" s="5">
        <v>62780</v>
      </c>
      <c r="I105" t="s">
        <v>16</v>
      </c>
    </row>
    <row r="106" spans="3:9" x14ac:dyDescent="0.35">
      <c r="C106" t="s">
        <v>203</v>
      </c>
      <c r="H106" s="5">
        <f>SUBTOTAL(101,nz_staff[Salary])</f>
        <v>77472.100000000006</v>
      </c>
      <c r="I106">
        <f>SUBTOTAL(103,nz_staff[Rating])</f>
        <v>100</v>
      </c>
    </row>
  </sheetData>
  <conditionalFormatting sqref="C6:C105">
    <cfRule type="duplicateValues" dxfId="0" priority="1"/>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B2" sqref="B2:H114"/>
    </sheetView>
  </sheetViews>
  <sheetFormatPr defaultRowHeight="14.5" x14ac:dyDescent="0.35"/>
  <cols>
    <col min="2" max="2" width="28.1796875" bestFit="1" customWidth="1"/>
    <col min="3" max="3" width="9.453125" customWidth="1"/>
    <col min="4" max="4" width="6.1796875" bestFit="1" customWidth="1"/>
    <col min="5" max="5" width="13.1796875" bestFit="1" customWidth="1"/>
    <col min="6" max="6" width="12.90625" bestFit="1" customWidth="1"/>
    <col min="7" max="7" width="13.36328125" bestFit="1" customWidth="1"/>
    <col min="8" max="8" width="9.453125" customWidth="1"/>
  </cols>
  <sheetData>
    <row r="2" spans="2:8" x14ac:dyDescent="0.35">
      <c r="B2" t="s">
        <v>0</v>
      </c>
      <c r="C2" t="s">
        <v>1</v>
      </c>
      <c r="D2" t="s">
        <v>3</v>
      </c>
      <c r="E2" t="s">
        <v>6</v>
      </c>
      <c r="F2" t="s">
        <v>4</v>
      </c>
      <c r="G2" t="s">
        <v>2</v>
      </c>
      <c r="H2" t="s">
        <v>5</v>
      </c>
    </row>
    <row r="3" spans="2:8" x14ac:dyDescent="0.35">
      <c r="B3" t="s">
        <v>156</v>
      </c>
      <c r="C3" t="s">
        <v>15</v>
      </c>
      <c r="D3">
        <v>20</v>
      </c>
      <c r="E3" t="s">
        <v>16</v>
      </c>
      <c r="F3" s="4">
        <v>44122</v>
      </c>
      <c r="G3" t="s">
        <v>12</v>
      </c>
      <c r="H3">
        <v>112650</v>
      </c>
    </row>
    <row r="4" spans="2:8" x14ac:dyDescent="0.35">
      <c r="B4" t="s">
        <v>176</v>
      </c>
      <c r="C4" t="s">
        <v>8</v>
      </c>
      <c r="D4">
        <v>32</v>
      </c>
      <c r="E4" t="s">
        <v>13</v>
      </c>
      <c r="F4" s="4">
        <v>44293</v>
      </c>
      <c r="G4" t="s">
        <v>12</v>
      </c>
      <c r="H4">
        <v>43840</v>
      </c>
    </row>
    <row r="5" spans="2:8" x14ac:dyDescent="0.35">
      <c r="B5" t="s">
        <v>143</v>
      </c>
      <c r="C5" t="s">
        <v>15</v>
      </c>
      <c r="D5">
        <v>31</v>
      </c>
      <c r="E5" t="s">
        <v>16</v>
      </c>
      <c r="F5" s="4">
        <v>44663</v>
      </c>
      <c r="G5" t="s">
        <v>9</v>
      </c>
      <c r="H5">
        <v>103550</v>
      </c>
    </row>
    <row r="6" spans="2:8" x14ac:dyDescent="0.35">
      <c r="B6" t="s">
        <v>201</v>
      </c>
      <c r="C6" t="s">
        <v>8</v>
      </c>
      <c r="D6">
        <v>32</v>
      </c>
      <c r="E6" t="s">
        <v>16</v>
      </c>
      <c r="F6" s="4">
        <v>44339</v>
      </c>
      <c r="G6" t="s">
        <v>56</v>
      </c>
      <c r="H6">
        <v>45510</v>
      </c>
    </row>
    <row r="7" spans="2:8" x14ac:dyDescent="0.35">
      <c r="B7" t="s">
        <v>142</v>
      </c>
      <c r="D7">
        <v>37</v>
      </c>
      <c r="E7" t="s">
        <v>24</v>
      </c>
      <c r="F7" s="4">
        <v>44085</v>
      </c>
      <c r="G7" t="s">
        <v>21</v>
      </c>
      <c r="H7">
        <v>115440</v>
      </c>
    </row>
    <row r="8" spans="2:8" x14ac:dyDescent="0.35">
      <c r="B8" t="s">
        <v>202</v>
      </c>
      <c r="C8" t="s">
        <v>8</v>
      </c>
      <c r="D8">
        <v>38</v>
      </c>
      <c r="E8" t="s">
        <v>13</v>
      </c>
      <c r="F8" s="4">
        <v>44268</v>
      </c>
      <c r="G8" t="s">
        <v>19</v>
      </c>
      <c r="H8">
        <v>56870</v>
      </c>
    </row>
    <row r="9" spans="2:8" x14ac:dyDescent="0.35">
      <c r="B9" t="s">
        <v>169</v>
      </c>
      <c r="C9" t="s">
        <v>8</v>
      </c>
      <c r="D9">
        <v>25</v>
      </c>
      <c r="E9" t="s">
        <v>16</v>
      </c>
      <c r="F9" s="4">
        <v>44144</v>
      </c>
      <c r="G9" t="s">
        <v>19</v>
      </c>
      <c r="H9">
        <v>92700</v>
      </c>
    </row>
    <row r="10" spans="2:8" x14ac:dyDescent="0.35">
      <c r="B10" t="s">
        <v>145</v>
      </c>
      <c r="D10">
        <v>32</v>
      </c>
      <c r="E10" t="s">
        <v>16</v>
      </c>
      <c r="F10" s="4">
        <v>44713</v>
      </c>
      <c r="G10" t="s">
        <v>12</v>
      </c>
      <c r="H10">
        <v>91310</v>
      </c>
    </row>
    <row r="11" spans="2:8" x14ac:dyDescent="0.35">
      <c r="B11" t="s">
        <v>115</v>
      </c>
      <c r="C11" t="s">
        <v>15</v>
      </c>
      <c r="D11">
        <v>33</v>
      </c>
      <c r="E11" t="s">
        <v>16</v>
      </c>
      <c r="F11" s="4">
        <v>44324</v>
      </c>
      <c r="G11" t="s">
        <v>19</v>
      </c>
      <c r="H11">
        <v>74550</v>
      </c>
    </row>
    <row r="12" spans="2:8" x14ac:dyDescent="0.35">
      <c r="B12" t="s">
        <v>128</v>
      </c>
      <c r="C12" t="s">
        <v>15</v>
      </c>
      <c r="D12">
        <v>25</v>
      </c>
      <c r="E12" t="s">
        <v>13</v>
      </c>
      <c r="F12" s="4">
        <v>44665</v>
      </c>
      <c r="G12" t="s">
        <v>9</v>
      </c>
      <c r="H12">
        <v>109190</v>
      </c>
    </row>
    <row r="13" spans="2:8" x14ac:dyDescent="0.35">
      <c r="B13" t="s">
        <v>194</v>
      </c>
      <c r="C13" t="s">
        <v>8</v>
      </c>
      <c r="D13">
        <v>40</v>
      </c>
      <c r="E13" t="s">
        <v>16</v>
      </c>
      <c r="F13" s="4">
        <v>44320</v>
      </c>
      <c r="G13" t="s">
        <v>12</v>
      </c>
      <c r="H13">
        <v>104410</v>
      </c>
    </row>
    <row r="14" spans="2:8" x14ac:dyDescent="0.35">
      <c r="B14" t="s">
        <v>177</v>
      </c>
      <c r="C14" t="s">
        <v>15</v>
      </c>
      <c r="D14">
        <v>30</v>
      </c>
      <c r="E14" t="s">
        <v>16</v>
      </c>
      <c r="F14" s="4">
        <v>44544</v>
      </c>
      <c r="G14" t="s">
        <v>21</v>
      </c>
      <c r="H14">
        <v>96800</v>
      </c>
    </row>
    <row r="15" spans="2:8" x14ac:dyDescent="0.35">
      <c r="B15" t="s">
        <v>123</v>
      </c>
      <c r="C15" t="s">
        <v>15</v>
      </c>
      <c r="D15">
        <v>28</v>
      </c>
      <c r="E15" t="s">
        <v>13</v>
      </c>
      <c r="F15" s="4">
        <v>43980</v>
      </c>
      <c r="G15" t="s">
        <v>21</v>
      </c>
      <c r="H15">
        <v>48170</v>
      </c>
    </row>
    <row r="16" spans="2:8" x14ac:dyDescent="0.35">
      <c r="B16" t="s">
        <v>140</v>
      </c>
      <c r="C16" t="s">
        <v>15</v>
      </c>
      <c r="D16">
        <v>21</v>
      </c>
      <c r="E16" t="s">
        <v>16</v>
      </c>
      <c r="F16" s="4">
        <v>44042</v>
      </c>
      <c r="G16" t="s">
        <v>9</v>
      </c>
      <c r="H16">
        <v>37920</v>
      </c>
    </row>
    <row r="17" spans="2:8" x14ac:dyDescent="0.35">
      <c r="B17" t="s">
        <v>178</v>
      </c>
      <c r="C17" t="s">
        <v>15</v>
      </c>
      <c r="D17">
        <v>34</v>
      </c>
      <c r="E17" t="s">
        <v>16</v>
      </c>
      <c r="F17" s="4">
        <v>44642</v>
      </c>
      <c r="G17" t="s">
        <v>9</v>
      </c>
      <c r="H17">
        <v>112650</v>
      </c>
    </row>
    <row r="18" spans="2:8" x14ac:dyDescent="0.35">
      <c r="B18" t="s">
        <v>165</v>
      </c>
      <c r="C18" t="s">
        <v>8</v>
      </c>
      <c r="D18">
        <v>34</v>
      </c>
      <c r="E18" t="s">
        <v>24</v>
      </c>
      <c r="F18" s="4">
        <v>44660</v>
      </c>
      <c r="G18" t="s">
        <v>19</v>
      </c>
      <c r="H18">
        <v>49630</v>
      </c>
    </row>
    <row r="19" spans="2:8" x14ac:dyDescent="0.35">
      <c r="B19" t="s">
        <v>199</v>
      </c>
      <c r="C19" t="s">
        <v>15</v>
      </c>
      <c r="D19">
        <v>36</v>
      </c>
      <c r="E19" t="s">
        <v>16</v>
      </c>
      <c r="F19" s="4">
        <v>43958</v>
      </c>
      <c r="G19" t="s">
        <v>12</v>
      </c>
      <c r="H19">
        <v>118840</v>
      </c>
    </row>
    <row r="20" spans="2:8" x14ac:dyDescent="0.35">
      <c r="B20" t="s">
        <v>159</v>
      </c>
      <c r="C20" t="s">
        <v>15</v>
      </c>
      <c r="D20">
        <v>30</v>
      </c>
      <c r="E20" t="s">
        <v>16</v>
      </c>
      <c r="F20" s="4">
        <v>44789</v>
      </c>
      <c r="G20" t="s">
        <v>12</v>
      </c>
      <c r="H20">
        <v>69710</v>
      </c>
    </row>
    <row r="21" spans="2:8" x14ac:dyDescent="0.35">
      <c r="B21" t="s">
        <v>197</v>
      </c>
      <c r="C21" t="s">
        <v>15</v>
      </c>
      <c r="D21">
        <v>20</v>
      </c>
      <c r="E21" t="s">
        <v>16</v>
      </c>
      <c r="F21" s="4">
        <v>44683</v>
      </c>
      <c r="G21" t="s">
        <v>9</v>
      </c>
      <c r="H21">
        <v>79570</v>
      </c>
    </row>
    <row r="22" spans="2:8" x14ac:dyDescent="0.35">
      <c r="B22" t="s">
        <v>154</v>
      </c>
      <c r="C22" t="s">
        <v>8</v>
      </c>
      <c r="D22">
        <v>22</v>
      </c>
      <c r="E22" t="s">
        <v>13</v>
      </c>
      <c r="F22" s="4">
        <v>44388</v>
      </c>
      <c r="G22" t="s">
        <v>9</v>
      </c>
      <c r="H22">
        <v>76900</v>
      </c>
    </row>
    <row r="23" spans="2:8" x14ac:dyDescent="0.35">
      <c r="B23" t="s">
        <v>182</v>
      </c>
      <c r="C23" t="s">
        <v>15</v>
      </c>
      <c r="D23">
        <v>27</v>
      </c>
      <c r="E23" t="s">
        <v>16</v>
      </c>
      <c r="F23" s="4">
        <v>44073</v>
      </c>
      <c r="G23" t="s">
        <v>19</v>
      </c>
      <c r="H23">
        <v>54970</v>
      </c>
    </row>
    <row r="24" spans="2:8" x14ac:dyDescent="0.35">
      <c r="B24" t="s">
        <v>118</v>
      </c>
      <c r="C24" t="s">
        <v>15</v>
      </c>
      <c r="D24">
        <v>37</v>
      </c>
      <c r="E24" t="s">
        <v>24</v>
      </c>
      <c r="F24" s="4">
        <v>44277</v>
      </c>
      <c r="G24" t="s">
        <v>12</v>
      </c>
      <c r="H24">
        <v>88050</v>
      </c>
    </row>
    <row r="25" spans="2:8" x14ac:dyDescent="0.35">
      <c r="B25" t="s">
        <v>192</v>
      </c>
      <c r="C25" t="s">
        <v>15</v>
      </c>
      <c r="D25">
        <v>43</v>
      </c>
      <c r="E25" t="s">
        <v>16</v>
      </c>
      <c r="F25" s="4">
        <v>44558</v>
      </c>
      <c r="G25" t="s">
        <v>19</v>
      </c>
      <c r="H25">
        <v>36040</v>
      </c>
    </row>
    <row r="26" spans="2:8" x14ac:dyDescent="0.35">
      <c r="B26" t="s">
        <v>111</v>
      </c>
      <c r="C26" t="s">
        <v>8</v>
      </c>
      <c r="D26">
        <v>42</v>
      </c>
      <c r="E26" t="s">
        <v>10</v>
      </c>
      <c r="F26" s="4">
        <v>44718</v>
      </c>
      <c r="G26" t="s">
        <v>9</v>
      </c>
      <c r="H26">
        <v>75000</v>
      </c>
    </row>
    <row r="27" spans="2:8" x14ac:dyDescent="0.35">
      <c r="B27" t="s">
        <v>149</v>
      </c>
      <c r="C27" t="s">
        <v>15</v>
      </c>
      <c r="D27">
        <v>35</v>
      </c>
      <c r="E27" t="s">
        <v>16</v>
      </c>
      <c r="F27" s="4">
        <v>44666</v>
      </c>
      <c r="G27" t="s">
        <v>9</v>
      </c>
      <c r="H27">
        <v>40400</v>
      </c>
    </row>
    <row r="28" spans="2:8" x14ac:dyDescent="0.35">
      <c r="B28" t="s">
        <v>196</v>
      </c>
      <c r="C28" t="s">
        <v>15</v>
      </c>
      <c r="D28">
        <v>24</v>
      </c>
      <c r="E28" t="s">
        <v>16</v>
      </c>
      <c r="F28" s="4">
        <v>44625</v>
      </c>
      <c r="G28" t="s">
        <v>12</v>
      </c>
      <c r="H28">
        <v>100420</v>
      </c>
    </row>
    <row r="29" spans="2:8" x14ac:dyDescent="0.35">
      <c r="B29" t="s">
        <v>120</v>
      </c>
      <c r="C29" t="s">
        <v>8</v>
      </c>
      <c r="D29">
        <v>31</v>
      </c>
      <c r="E29" t="s">
        <v>16</v>
      </c>
      <c r="F29" s="4">
        <v>44604</v>
      </c>
      <c r="G29" t="s">
        <v>12</v>
      </c>
      <c r="H29">
        <v>58100</v>
      </c>
    </row>
    <row r="30" spans="2:8" x14ac:dyDescent="0.35">
      <c r="B30" t="s">
        <v>114</v>
      </c>
      <c r="C30" t="s">
        <v>8</v>
      </c>
      <c r="D30">
        <v>44</v>
      </c>
      <c r="E30" t="s">
        <v>16</v>
      </c>
      <c r="F30" s="4">
        <v>44985</v>
      </c>
      <c r="G30" t="s">
        <v>12</v>
      </c>
      <c r="H30">
        <v>114870</v>
      </c>
    </row>
    <row r="31" spans="2:8" x14ac:dyDescent="0.35">
      <c r="B31" t="s">
        <v>158</v>
      </c>
      <c r="C31" t="s">
        <v>8</v>
      </c>
      <c r="D31">
        <v>32</v>
      </c>
      <c r="E31" t="s">
        <v>16</v>
      </c>
      <c r="F31" s="4">
        <v>44549</v>
      </c>
      <c r="G31" t="s">
        <v>9</v>
      </c>
      <c r="H31">
        <v>41570</v>
      </c>
    </row>
    <row r="32" spans="2:8" x14ac:dyDescent="0.35">
      <c r="B32" t="s">
        <v>173</v>
      </c>
      <c r="C32" t="s">
        <v>8</v>
      </c>
      <c r="D32">
        <v>30</v>
      </c>
      <c r="E32" t="s">
        <v>16</v>
      </c>
      <c r="F32" s="4">
        <v>44800</v>
      </c>
      <c r="G32" t="s">
        <v>9</v>
      </c>
      <c r="H32">
        <v>112570</v>
      </c>
    </row>
    <row r="33" spans="2:8" x14ac:dyDescent="0.35">
      <c r="B33" t="s">
        <v>151</v>
      </c>
      <c r="C33" t="s">
        <v>15</v>
      </c>
      <c r="D33">
        <v>26</v>
      </c>
      <c r="E33" t="s">
        <v>16</v>
      </c>
      <c r="F33" s="4">
        <v>44164</v>
      </c>
      <c r="G33" t="s">
        <v>9</v>
      </c>
      <c r="H33">
        <v>47360</v>
      </c>
    </row>
    <row r="34" spans="2:8" x14ac:dyDescent="0.35">
      <c r="B34" t="s">
        <v>126</v>
      </c>
      <c r="C34" t="s">
        <v>8</v>
      </c>
      <c r="D34">
        <v>21</v>
      </c>
      <c r="E34" t="s">
        <v>16</v>
      </c>
      <c r="F34" s="4">
        <v>44256</v>
      </c>
      <c r="G34" t="s">
        <v>21</v>
      </c>
      <c r="H34">
        <v>65920</v>
      </c>
    </row>
    <row r="35" spans="2:8" x14ac:dyDescent="0.35">
      <c r="B35" t="s">
        <v>200</v>
      </c>
      <c r="C35" t="s">
        <v>8</v>
      </c>
      <c r="D35">
        <v>28</v>
      </c>
      <c r="E35" t="s">
        <v>16</v>
      </c>
      <c r="F35" s="4">
        <v>44571</v>
      </c>
      <c r="G35" t="s">
        <v>9</v>
      </c>
      <c r="H35">
        <v>99970</v>
      </c>
    </row>
    <row r="36" spans="2:8" x14ac:dyDescent="0.35">
      <c r="B36" t="s">
        <v>133</v>
      </c>
      <c r="C36" t="s">
        <v>8</v>
      </c>
      <c r="D36">
        <v>25</v>
      </c>
      <c r="E36" t="s">
        <v>13</v>
      </c>
      <c r="F36" s="4">
        <v>44633</v>
      </c>
      <c r="G36" t="s">
        <v>12</v>
      </c>
      <c r="H36">
        <v>80700</v>
      </c>
    </row>
    <row r="37" spans="2:8" x14ac:dyDescent="0.35">
      <c r="B37" t="s">
        <v>155</v>
      </c>
      <c r="C37" t="s">
        <v>15</v>
      </c>
      <c r="D37">
        <v>24</v>
      </c>
      <c r="E37" t="s">
        <v>24</v>
      </c>
      <c r="F37" s="4">
        <v>44375</v>
      </c>
      <c r="G37" t="s">
        <v>21</v>
      </c>
      <c r="H37">
        <v>52610</v>
      </c>
    </row>
    <row r="38" spans="2:8" x14ac:dyDescent="0.35">
      <c r="B38" t="s">
        <v>180</v>
      </c>
      <c r="C38" t="s">
        <v>15</v>
      </c>
      <c r="D38">
        <v>29</v>
      </c>
      <c r="E38" t="s">
        <v>24</v>
      </c>
      <c r="F38" s="4">
        <v>44119</v>
      </c>
      <c r="G38" t="s">
        <v>12</v>
      </c>
      <c r="H38">
        <v>112110</v>
      </c>
    </row>
    <row r="39" spans="2:8" x14ac:dyDescent="0.35">
      <c r="B39" t="s">
        <v>152</v>
      </c>
      <c r="C39" t="s">
        <v>8</v>
      </c>
      <c r="D39">
        <v>27</v>
      </c>
      <c r="E39" t="s">
        <v>16</v>
      </c>
      <c r="F39" s="4">
        <v>44061</v>
      </c>
      <c r="G39" t="s">
        <v>56</v>
      </c>
      <c r="H39">
        <v>119110</v>
      </c>
    </row>
    <row r="40" spans="2:8" x14ac:dyDescent="0.35">
      <c r="B40" t="s">
        <v>150</v>
      </c>
      <c r="C40" t="s">
        <v>15</v>
      </c>
      <c r="D40">
        <v>22</v>
      </c>
      <c r="E40" t="s">
        <v>13</v>
      </c>
      <c r="F40" s="4">
        <v>44384</v>
      </c>
      <c r="G40" t="s">
        <v>19</v>
      </c>
      <c r="H40">
        <v>112780</v>
      </c>
    </row>
    <row r="41" spans="2:8" x14ac:dyDescent="0.35">
      <c r="B41" t="s">
        <v>175</v>
      </c>
      <c r="C41" t="s">
        <v>8</v>
      </c>
      <c r="D41">
        <v>36</v>
      </c>
      <c r="E41" t="s">
        <v>16</v>
      </c>
      <c r="F41" s="4">
        <v>44023</v>
      </c>
      <c r="G41" t="s">
        <v>9</v>
      </c>
      <c r="H41">
        <v>114890</v>
      </c>
    </row>
    <row r="42" spans="2:8" x14ac:dyDescent="0.35">
      <c r="B42" t="s">
        <v>146</v>
      </c>
      <c r="C42" t="s">
        <v>15</v>
      </c>
      <c r="D42">
        <v>27</v>
      </c>
      <c r="E42" t="s">
        <v>16</v>
      </c>
      <c r="F42" s="4">
        <v>44506</v>
      </c>
      <c r="G42" t="s">
        <v>21</v>
      </c>
      <c r="H42">
        <v>48980</v>
      </c>
    </row>
    <row r="43" spans="2:8" x14ac:dyDescent="0.35">
      <c r="B43" t="s">
        <v>170</v>
      </c>
      <c r="C43" t="s">
        <v>15</v>
      </c>
      <c r="D43">
        <v>21</v>
      </c>
      <c r="E43" t="s">
        <v>16</v>
      </c>
      <c r="F43" s="4">
        <v>44180</v>
      </c>
      <c r="G43" t="s">
        <v>56</v>
      </c>
      <c r="H43">
        <v>75880</v>
      </c>
    </row>
    <row r="44" spans="2:8" x14ac:dyDescent="0.35">
      <c r="B44" t="s">
        <v>167</v>
      </c>
      <c r="C44" t="s">
        <v>8</v>
      </c>
      <c r="D44">
        <v>28</v>
      </c>
      <c r="E44" t="s">
        <v>16</v>
      </c>
      <c r="F44" s="4">
        <v>44296</v>
      </c>
      <c r="G44" t="s">
        <v>19</v>
      </c>
      <c r="H44">
        <v>53240</v>
      </c>
    </row>
    <row r="45" spans="2:8" x14ac:dyDescent="0.35">
      <c r="B45" t="s">
        <v>122</v>
      </c>
      <c r="C45" t="s">
        <v>8</v>
      </c>
      <c r="D45">
        <v>34</v>
      </c>
      <c r="E45" t="s">
        <v>16</v>
      </c>
      <c r="F45" s="4">
        <v>44397</v>
      </c>
      <c r="G45" t="s">
        <v>21</v>
      </c>
      <c r="H45">
        <v>85000</v>
      </c>
    </row>
    <row r="46" spans="2:8" x14ac:dyDescent="0.35">
      <c r="B46" t="s">
        <v>179</v>
      </c>
      <c r="C46" t="s">
        <v>8</v>
      </c>
      <c r="D46">
        <v>21</v>
      </c>
      <c r="E46" t="s">
        <v>16</v>
      </c>
      <c r="F46" s="4">
        <v>44619</v>
      </c>
      <c r="G46" t="s">
        <v>12</v>
      </c>
      <c r="H46">
        <v>33920</v>
      </c>
    </row>
    <row r="47" spans="2:8" x14ac:dyDescent="0.35">
      <c r="B47" t="s">
        <v>188</v>
      </c>
      <c r="C47" t="s">
        <v>8</v>
      </c>
      <c r="D47">
        <v>33</v>
      </c>
      <c r="E47" t="s">
        <v>16</v>
      </c>
      <c r="F47" s="4">
        <v>44253</v>
      </c>
      <c r="G47" t="s">
        <v>12</v>
      </c>
      <c r="H47">
        <v>75280</v>
      </c>
    </row>
    <row r="48" spans="2:8" x14ac:dyDescent="0.35">
      <c r="B48" t="s">
        <v>130</v>
      </c>
      <c r="C48" t="s">
        <v>8</v>
      </c>
      <c r="D48">
        <v>34</v>
      </c>
      <c r="E48" t="s">
        <v>16</v>
      </c>
      <c r="F48" s="4">
        <v>44594</v>
      </c>
      <c r="G48" t="s">
        <v>21</v>
      </c>
      <c r="H48">
        <v>58940</v>
      </c>
    </row>
    <row r="49" spans="2:8" x14ac:dyDescent="0.35">
      <c r="B49" t="s">
        <v>136</v>
      </c>
      <c r="C49" t="s">
        <v>8</v>
      </c>
      <c r="D49">
        <v>28</v>
      </c>
      <c r="E49" t="s">
        <v>16</v>
      </c>
      <c r="F49" s="4">
        <v>44425</v>
      </c>
      <c r="G49" t="s">
        <v>9</v>
      </c>
      <c r="H49">
        <v>104770</v>
      </c>
    </row>
    <row r="50" spans="2:8" x14ac:dyDescent="0.35">
      <c r="B50" t="s">
        <v>125</v>
      </c>
      <c r="C50" t="s">
        <v>15</v>
      </c>
      <c r="D50">
        <v>21</v>
      </c>
      <c r="E50" t="s">
        <v>16</v>
      </c>
      <c r="F50" s="4">
        <v>44701</v>
      </c>
      <c r="G50" t="s">
        <v>9</v>
      </c>
      <c r="H50">
        <v>57090</v>
      </c>
    </row>
    <row r="51" spans="2:8" x14ac:dyDescent="0.35">
      <c r="B51" t="s">
        <v>160</v>
      </c>
      <c r="C51" t="s">
        <v>15</v>
      </c>
      <c r="D51">
        <v>27</v>
      </c>
      <c r="E51" t="s">
        <v>13</v>
      </c>
      <c r="F51" s="4">
        <v>44174</v>
      </c>
      <c r="G51" t="s">
        <v>21</v>
      </c>
      <c r="H51">
        <v>91650</v>
      </c>
    </row>
    <row r="52" spans="2:8" x14ac:dyDescent="0.35">
      <c r="B52" t="s">
        <v>183</v>
      </c>
      <c r="C52" t="s">
        <v>15</v>
      </c>
      <c r="D52">
        <v>42</v>
      </c>
      <c r="E52" t="s">
        <v>24</v>
      </c>
      <c r="F52" s="4">
        <v>44670</v>
      </c>
      <c r="G52" t="s">
        <v>21</v>
      </c>
      <c r="H52">
        <v>70270</v>
      </c>
    </row>
    <row r="53" spans="2:8" x14ac:dyDescent="0.35">
      <c r="B53" t="s">
        <v>129</v>
      </c>
      <c r="C53" t="s">
        <v>8</v>
      </c>
      <c r="D53">
        <v>28</v>
      </c>
      <c r="E53" t="s">
        <v>16</v>
      </c>
      <c r="F53" s="4">
        <v>44124</v>
      </c>
      <c r="G53" t="s">
        <v>21</v>
      </c>
      <c r="H53">
        <v>75970</v>
      </c>
    </row>
    <row r="54" spans="2:8" x14ac:dyDescent="0.35">
      <c r="B54" t="s">
        <v>112</v>
      </c>
      <c r="D54">
        <v>27</v>
      </c>
      <c r="E54" t="s">
        <v>13</v>
      </c>
      <c r="F54" s="4">
        <v>44212</v>
      </c>
      <c r="G54" t="s">
        <v>12</v>
      </c>
      <c r="H54">
        <v>90700</v>
      </c>
    </row>
    <row r="55" spans="2:8" x14ac:dyDescent="0.35">
      <c r="B55" t="s">
        <v>131</v>
      </c>
      <c r="C55" t="s">
        <v>15</v>
      </c>
      <c r="D55">
        <v>30</v>
      </c>
      <c r="E55" t="s">
        <v>16</v>
      </c>
      <c r="F55" s="4">
        <v>44607</v>
      </c>
      <c r="G55" t="s">
        <v>9</v>
      </c>
      <c r="H55">
        <v>60570</v>
      </c>
    </row>
    <row r="56" spans="2:8" x14ac:dyDescent="0.35">
      <c r="B56" t="s">
        <v>134</v>
      </c>
      <c r="C56" t="s">
        <v>15</v>
      </c>
      <c r="D56">
        <v>33</v>
      </c>
      <c r="E56" t="s">
        <v>16</v>
      </c>
      <c r="F56" s="4">
        <v>44103</v>
      </c>
      <c r="G56" t="s">
        <v>9</v>
      </c>
      <c r="H56">
        <v>115920</v>
      </c>
    </row>
    <row r="57" spans="2:8" x14ac:dyDescent="0.35">
      <c r="B57" t="s">
        <v>186</v>
      </c>
      <c r="C57" t="s">
        <v>8</v>
      </c>
      <c r="D57">
        <v>33</v>
      </c>
      <c r="E57" t="s">
        <v>16</v>
      </c>
      <c r="F57" s="4">
        <v>44006</v>
      </c>
      <c r="G57" t="s">
        <v>21</v>
      </c>
      <c r="H57">
        <v>65360</v>
      </c>
    </row>
    <row r="58" spans="2:8" x14ac:dyDescent="0.35">
      <c r="B58" t="s">
        <v>116</v>
      </c>
      <c r="D58">
        <v>30</v>
      </c>
      <c r="E58" t="s">
        <v>16</v>
      </c>
      <c r="F58" s="4">
        <v>44535</v>
      </c>
      <c r="G58" t="s">
        <v>21</v>
      </c>
      <c r="H58">
        <v>64000</v>
      </c>
    </row>
    <row r="59" spans="2:8" x14ac:dyDescent="0.35">
      <c r="B59" t="s">
        <v>195</v>
      </c>
      <c r="C59" t="s">
        <v>8</v>
      </c>
      <c r="D59">
        <v>34</v>
      </c>
      <c r="E59" t="s">
        <v>16</v>
      </c>
      <c r="F59" s="4">
        <v>44383</v>
      </c>
      <c r="G59" t="s">
        <v>21</v>
      </c>
      <c r="H59">
        <v>92450</v>
      </c>
    </row>
    <row r="60" spans="2:8" x14ac:dyDescent="0.35">
      <c r="B60" t="s">
        <v>113</v>
      </c>
      <c r="C60" t="s">
        <v>15</v>
      </c>
      <c r="D60">
        <v>31</v>
      </c>
      <c r="E60" t="s">
        <v>16</v>
      </c>
      <c r="F60" s="4">
        <v>44450</v>
      </c>
      <c r="G60" t="s">
        <v>12</v>
      </c>
      <c r="H60">
        <v>48950</v>
      </c>
    </row>
    <row r="61" spans="2:8" x14ac:dyDescent="0.35">
      <c r="B61" t="s">
        <v>185</v>
      </c>
      <c r="C61" t="s">
        <v>8</v>
      </c>
      <c r="D61">
        <v>27</v>
      </c>
      <c r="E61" t="s">
        <v>16</v>
      </c>
      <c r="F61" s="4">
        <v>44625</v>
      </c>
      <c r="G61" t="s">
        <v>12</v>
      </c>
      <c r="H61">
        <v>83750</v>
      </c>
    </row>
    <row r="62" spans="2:8" x14ac:dyDescent="0.35">
      <c r="B62" t="s">
        <v>166</v>
      </c>
      <c r="C62" t="s">
        <v>8</v>
      </c>
      <c r="D62">
        <v>40</v>
      </c>
      <c r="E62" t="s">
        <v>16</v>
      </c>
      <c r="F62" s="4">
        <v>44276</v>
      </c>
      <c r="G62" t="s">
        <v>12</v>
      </c>
      <c r="H62">
        <v>87620</v>
      </c>
    </row>
    <row r="63" spans="2:8" x14ac:dyDescent="0.35">
      <c r="B63" t="s">
        <v>184</v>
      </c>
      <c r="C63" t="s">
        <v>8</v>
      </c>
      <c r="D63">
        <v>20</v>
      </c>
      <c r="E63" t="s">
        <v>24</v>
      </c>
      <c r="F63" s="4">
        <v>44476</v>
      </c>
      <c r="G63" t="s">
        <v>19</v>
      </c>
      <c r="H63">
        <v>68900</v>
      </c>
    </row>
    <row r="64" spans="2:8" x14ac:dyDescent="0.35">
      <c r="B64" t="s">
        <v>157</v>
      </c>
      <c r="C64" t="s">
        <v>15</v>
      </c>
      <c r="D64">
        <v>32</v>
      </c>
      <c r="E64" t="s">
        <v>16</v>
      </c>
      <c r="F64" s="4">
        <v>44403</v>
      </c>
      <c r="G64" t="s">
        <v>19</v>
      </c>
      <c r="H64">
        <v>53540</v>
      </c>
    </row>
    <row r="65" spans="2:8" x14ac:dyDescent="0.35">
      <c r="B65" t="s">
        <v>172</v>
      </c>
      <c r="C65" t="s">
        <v>15</v>
      </c>
      <c r="D65">
        <v>28</v>
      </c>
      <c r="E65" t="s">
        <v>42</v>
      </c>
      <c r="F65" s="4">
        <v>44758</v>
      </c>
      <c r="G65" t="s">
        <v>19</v>
      </c>
      <c r="H65">
        <v>43510</v>
      </c>
    </row>
    <row r="66" spans="2:8" x14ac:dyDescent="0.35">
      <c r="B66" t="s">
        <v>127</v>
      </c>
      <c r="C66" t="s">
        <v>8</v>
      </c>
      <c r="D66">
        <v>38</v>
      </c>
      <c r="E66" t="s">
        <v>10</v>
      </c>
      <c r="F66" s="4">
        <v>44316</v>
      </c>
      <c r="G66" t="s">
        <v>19</v>
      </c>
      <c r="H66">
        <v>109160</v>
      </c>
    </row>
    <row r="67" spans="2:8" x14ac:dyDescent="0.35">
      <c r="B67" t="s">
        <v>198</v>
      </c>
      <c r="C67" t="s">
        <v>15</v>
      </c>
      <c r="D67">
        <v>40</v>
      </c>
      <c r="E67" t="s">
        <v>16</v>
      </c>
      <c r="F67" s="4">
        <v>44204</v>
      </c>
      <c r="G67" t="s">
        <v>9</v>
      </c>
      <c r="H67">
        <v>99750</v>
      </c>
    </row>
    <row r="68" spans="2:8" x14ac:dyDescent="0.35">
      <c r="B68" t="s">
        <v>124</v>
      </c>
      <c r="C68" t="s">
        <v>8</v>
      </c>
      <c r="D68">
        <v>31</v>
      </c>
      <c r="E68" t="s">
        <v>16</v>
      </c>
      <c r="F68" s="4">
        <v>44084</v>
      </c>
      <c r="G68" t="s">
        <v>12</v>
      </c>
      <c r="H68">
        <v>41980</v>
      </c>
    </row>
    <row r="69" spans="2:8" x14ac:dyDescent="0.35">
      <c r="B69" t="s">
        <v>187</v>
      </c>
      <c r="C69" t="s">
        <v>15</v>
      </c>
      <c r="D69">
        <v>36</v>
      </c>
      <c r="E69" t="s">
        <v>16</v>
      </c>
      <c r="F69" s="4">
        <v>44272</v>
      </c>
      <c r="G69" t="s">
        <v>21</v>
      </c>
      <c r="H69">
        <v>71380</v>
      </c>
    </row>
    <row r="70" spans="2:8" x14ac:dyDescent="0.35">
      <c r="B70" t="s">
        <v>191</v>
      </c>
      <c r="C70" t="s">
        <v>15</v>
      </c>
      <c r="D70">
        <v>27</v>
      </c>
      <c r="E70" t="s">
        <v>42</v>
      </c>
      <c r="F70" s="4">
        <v>44547</v>
      </c>
      <c r="G70" t="s">
        <v>9</v>
      </c>
      <c r="H70">
        <v>113280</v>
      </c>
    </row>
    <row r="71" spans="2:8" x14ac:dyDescent="0.35">
      <c r="B71" t="s">
        <v>181</v>
      </c>
      <c r="C71" t="s">
        <v>8</v>
      </c>
      <c r="D71">
        <v>33</v>
      </c>
      <c r="E71" t="s">
        <v>16</v>
      </c>
      <c r="F71" s="4">
        <v>44747</v>
      </c>
      <c r="G71" t="s">
        <v>21</v>
      </c>
      <c r="H71">
        <v>86570</v>
      </c>
    </row>
    <row r="72" spans="2:8" x14ac:dyDescent="0.35">
      <c r="B72" t="s">
        <v>139</v>
      </c>
      <c r="C72" t="s">
        <v>15</v>
      </c>
      <c r="D72">
        <v>26</v>
      </c>
      <c r="E72" t="s">
        <v>16</v>
      </c>
      <c r="F72" s="4">
        <v>44350</v>
      </c>
      <c r="G72" t="s">
        <v>9</v>
      </c>
      <c r="H72">
        <v>53540</v>
      </c>
    </row>
    <row r="73" spans="2:8" x14ac:dyDescent="0.35">
      <c r="B73" t="s">
        <v>190</v>
      </c>
      <c r="C73" t="s">
        <v>15</v>
      </c>
      <c r="D73">
        <v>37</v>
      </c>
      <c r="E73" t="s">
        <v>16</v>
      </c>
      <c r="F73" s="4">
        <v>44640</v>
      </c>
      <c r="G73" t="s">
        <v>12</v>
      </c>
      <c r="H73">
        <v>69070</v>
      </c>
    </row>
    <row r="74" spans="2:8" x14ac:dyDescent="0.35">
      <c r="B74" t="s">
        <v>121</v>
      </c>
      <c r="C74" t="s">
        <v>8</v>
      </c>
      <c r="D74">
        <v>30</v>
      </c>
      <c r="E74" t="s">
        <v>24</v>
      </c>
      <c r="F74" s="4">
        <v>44328</v>
      </c>
      <c r="G74" t="s">
        <v>21</v>
      </c>
      <c r="H74">
        <v>67910</v>
      </c>
    </row>
    <row r="75" spans="2:8" x14ac:dyDescent="0.35">
      <c r="B75" t="s">
        <v>119</v>
      </c>
      <c r="C75" t="s">
        <v>15</v>
      </c>
      <c r="D75">
        <v>30</v>
      </c>
      <c r="E75" t="s">
        <v>16</v>
      </c>
      <c r="F75" s="4">
        <v>44214</v>
      </c>
      <c r="G75" t="s">
        <v>12</v>
      </c>
      <c r="H75">
        <v>69120</v>
      </c>
    </row>
    <row r="76" spans="2:8" x14ac:dyDescent="0.35">
      <c r="B76" t="s">
        <v>132</v>
      </c>
      <c r="C76" t="s">
        <v>8</v>
      </c>
      <c r="D76">
        <v>34</v>
      </c>
      <c r="E76" t="s">
        <v>16</v>
      </c>
      <c r="F76" s="4">
        <v>44550</v>
      </c>
      <c r="G76" t="s">
        <v>21</v>
      </c>
      <c r="H76">
        <v>60130</v>
      </c>
    </row>
    <row r="77" spans="2:8" x14ac:dyDescent="0.35">
      <c r="B77" t="s">
        <v>161</v>
      </c>
      <c r="C77" t="s">
        <v>15</v>
      </c>
      <c r="D77">
        <v>23</v>
      </c>
      <c r="E77" t="s">
        <v>16</v>
      </c>
      <c r="F77" s="4">
        <v>44378</v>
      </c>
      <c r="G77" t="s">
        <v>9</v>
      </c>
      <c r="H77">
        <v>106460</v>
      </c>
    </row>
    <row r="78" spans="2:8" x14ac:dyDescent="0.35">
      <c r="B78" t="s">
        <v>148</v>
      </c>
      <c r="C78" t="s">
        <v>8</v>
      </c>
      <c r="D78">
        <v>37</v>
      </c>
      <c r="E78" t="s">
        <v>16</v>
      </c>
      <c r="F78" s="4">
        <v>44389</v>
      </c>
      <c r="G78" t="s">
        <v>56</v>
      </c>
      <c r="H78">
        <v>118100</v>
      </c>
    </row>
    <row r="79" spans="2:8" x14ac:dyDescent="0.35">
      <c r="B79" t="s">
        <v>164</v>
      </c>
      <c r="C79" t="s">
        <v>8</v>
      </c>
      <c r="D79">
        <v>36</v>
      </c>
      <c r="E79" t="s">
        <v>16</v>
      </c>
      <c r="F79" s="4">
        <v>44468</v>
      </c>
      <c r="G79" t="s">
        <v>9</v>
      </c>
      <c r="H79">
        <v>78390</v>
      </c>
    </row>
    <row r="80" spans="2:8" x14ac:dyDescent="0.35">
      <c r="B80" t="s">
        <v>147</v>
      </c>
      <c r="C80" t="s">
        <v>8</v>
      </c>
      <c r="D80">
        <v>30</v>
      </c>
      <c r="E80" t="s">
        <v>16</v>
      </c>
      <c r="F80" s="4">
        <v>44789</v>
      </c>
      <c r="G80" t="s">
        <v>9</v>
      </c>
      <c r="H80">
        <v>114180</v>
      </c>
    </row>
    <row r="81" spans="2:8" x14ac:dyDescent="0.35">
      <c r="B81" t="s">
        <v>189</v>
      </c>
      <c r="C81" t="s">
        <v>8</v>
      </c>
      <c r="D81">
        <v>28</v>
      </c>
      <c r="E81" t="s">
        <v>16</v>
      </c>
      <c r="F81" s="4">
        <v>44590</v>
      </c>
      <c r="G81" t="s">
        <v>9</v>
      </c>
      <c r="H81">
        <v>104120</v>
      </c>
    </row>
    <row r="82" spans="2:8" x14ac:dyDescent="0.35">
      <c r="B82" t="s">
        <v>138</v>
      </c>
      <c r="C82" t="s">
        <v>15</v>
      </c>
      <c r="D82">
        <v>30</v>
      </c>
      <c r="E82" t="s">
        <v>16</v>
      </c>
      <c r="F82" s="4">
        <v>44640</v>
      </c>
      <c r="G82" t="s">
        <v>9</v>
      </c>
      <c r="H82">
        <v>67950</v>
      </c>
    </row>
    <row r="83" spans="2:8" x14ac:dyDescent="0.35">
      <c r="B83" t="s">
        <v>137</v>
      </c>
      <c r="C83" t="s">
        <v>8</v>
      </c>
      <c r="D83">
        <v>29</v>
      </c>
      <c r="E83" t="s">
        <v>16</v>
      </c>
      <c r="F83" s="4">
        <v>43962</v>
      </c>
      <c r="G83" t="s">
        <v>12</v>
      </c>
      <c r="H83">
        <v>34980</v>
      </c>
    </row>
    <row r="84" spans="2:8" x14ac:dyDescent="0.35">
      <c r="B84" t="s">
        <v>153</v>
      </c>
      <c r="C84" t="s">
        <v>8</v>
      </c>
      <c r="D84">
        <v>24</v>
      </c>
      <c r="E84" t="s">
        <v>16</v>
      </c>
      <c r="F84" s="4">
        <v>44087</v>
      </c>
      <c r="G84" t="s">
        <v>12</v>
      </c>
      <c r="H84">
        <v>62780</v>
      </c>
    </row>
    <row r="85" spans="2:8" x14ac:dyDescent="0.35">
      <c r="B85" t="s">
        <v>117</v>
      </c>
      <c r="C85" t="s">
        <v>15</v>
      </c>
      <c r="D85">
        <v>20</v>
      </c>
      <c r="E85" t="s">
        <v>16</v>
      </c>
      <c r="F85" s="4">
        <v>44397</v>
      </c>
      <c r="G85" t="s">
        <v>12</v>
      </c>
      <c r="H85">
        <v>107700</v>
      </c>
    </row>
    <row r="86" spans="2:8" x14ac:dyDescent="0.35">
      <c r="B86" t="s">
        <v>168</v>
      </c>
      <c r="C86" t="s">
        <v>15</v>
      </c>
      <c r="D86">
        <v>25</v>
      </c>
      <c r="E86" t="s">
        <v>16</v>
      </c>
      <c r="F86" s="4">
        <v>44322</v>
      </c>
      <c r="G86" t="s">
        <v>19</v>
      </c>
      <c r="H86">
        <v>65700</v>
      </c>
    </row>
    <row r="87" spans="2:8" x14ac:dyDescent="0.35">
      <c r="B87" t="s">
        <v>135</v>
      </c>
      <c r="C87" t="s">
        <v>8</v>
      </c>
      <c r="D87">
        <v>33</v>
      </c>
      <c r="E87" t="s">
        <v>42</v>
      </c>
      <c r="F87" s="4">
        <v>44313</v>
      </c>
      <c r="G87" t="s">
        <v>12</v>
      </c>
      <c r="H87">
        <v>75480</v>
      </c>
    </row>
    <row r="88" spans="2:8" x14ac:dyDescent="0.35">
      <c r="B88" t="s">
        <v>174</v>
      </c>
      <c r="C88" t="s">
        <v>15</v>
      </c>
      <c r="D88">
        <v>33</v>
      </c>
      <c r="E88" t="s">
        <v>16</v>
      </c>
      <c r="F88" s="4">
        <v>44448</v>
      </c>
      <c r="G88" t="s">
        <v>12</v>
      </c>
      <c r="H88">
        <v>53870</v>
      </c>
    </row>
    <row r="89" spans="2:8" x14ac:dyDescent="0.35">
      <c r="B89" t="s">
        <v>141</v>
      </c>
      <c r="C89" t="s">
        <v>8</v>
      </c>
      <c r="D89">
        <v>36</v>
      </c>
      <c r="E89" t="s">
        <v>16</v>
      </c>
      <c r="F89" s="4">
        <v>44433</v>
      </c>
      <c r="G89" t="s">
        <v>19</v>
      </c>
      <c r="H89">
        <v>78540</v>
      </c>
    </row>
    <row r="90" spans="2:8" x14ac:dyDescent="0.35">
      <c r="B90" t="s">
        <v>193</v>
      </c>
      <c r="C90" t="s">
        <v>15</v>
      </c>
      <c r="D90">
        <v>19</v>
      </c>
      <c r="E90" t="s">
        <v>16</v>
      </c>
      <c r="F90" s="4">
        <v>44218</v>
      </c>
      <c r="G90" t="s">
        <v>9</v>
      </c>
      <c r="H90">
        <v>58960</v>
      </c>
    </row>
    <row r="91" spans="2:8" x14ac:dyDescent="0.35">
      <c r="B91" t="s">
        <v>162</v>
      </c>
      <c r="C91" t="s">
        <v>15</v>
      </c>
      <c r="D91">
        <v>46</v>
      </c>
      <c r="E91" t="s">
        <v>16</v>
      </c>
      <c r="F91" s="4">
        <v>44697</v>
      </c>
      <c r="G91" t="s">
        <v>9</v>
      </c>
      <c r="H91">
        <v>70610</v>
      </c>
    </row>
    <row r="92" spans="2:8" x14ac:dyDescent="0.35">
      <c r="B92" t="s">
        <v>171</v>
      </c>
      <c r="C92" t="s">
        <v>15</v>
      </c>
      <c r="D92">
        <v>33</v>
      </c>
      <c r="E92" t="s">
        <v>16</v>
      </c>
      <c r="F92" s="4">
        <v>44181</v>
      </c>
      <c r="G92" t="s">
        <v>21</v>
      </c>
      <c r="H92">
        <v>59430</v>
      </c>
    </row>
    <row r="93" spans="2:8" x14ac:dyDescent="0.35">
      <c r="B93" t="s">
        <v>144</v>
      </c>
      <c r="C93" t="s">
        <v>15</v>
      </c>
      <c r="D93">
        <v>33</v>
      </c>
      <c r="E93" t="s">
        <v>13</v>
      </c>
      <c r="F93" s="4">
        <v>44640</v>
      </c>
      <c r="G93" t="s">
        <v>9</v>
      </c>
      <c r="H93">
        <v>48530</v>
      </c>
    </row>
    <row r="94" spans="2:8" x14ac:dyDescent="0.35">
      <c r="B94" t="s">
        <v>163</v>
      </c>
      <c r="C94" t="s">
        <v>8</v>
      </c>
      <c r="D94">
        <v>33</v>
      </c>
      <c r="E94" t="s">
        <v>16</v>
      </c>
      <c r="F94" s="4">
        <v>44129</v>
      </c>
      <c r="G94" t="s">
        <v>12</v>
      </c>
      <c r="H94">
        <v>96140</v>
      </c>
    </row>
    <row r="95" spans="2:8" x14ac:dyDescent="0.35">
      <c r="B95" t="s">
        <v>156</v>
      </c>
      <c r="C95" t="s">
        <v>15</v>
      </c>
      <c r="D95">
        <v>20</v>
      </c>
      <c r="E95" t="s">
        <v>16</v>
      </c>
      <c r="F95" s="4">
        <v>44122</v>
      </c>
      <c r="G95" t="s">
        <v>12</v>
      </c>
      <c r="H95">
        <v>112650</v>
      </c>
    </row>
    <row r="96" spans="2:8" x14ac:dyDescent="0.35">
      <c r="B96" t="s">
        <v>176</v>
      </c>
      <c r="C96" t="s">
        <v>8</v>
      </c>
      <c r="D96">
        <v>32</v>
      </c>
      <c r="E96" t="s">
        <v>13</v>
      </c>
      <c r="F96" s="4">
        <v>44293</v>
      </c>
      <c r="G96" t="s">
        <v>12</v>
      </c>
      <c r="H96">
        <v>43840</v>
      </c>
    </row>
    <row r="97" spans="2:8" x14ac:dyDescent="0.35">
      <c r="B97" t="s">
        <v>143</v>
      </c>
      <c r="C97" t="s">
        <v>15</v>
      </c>
      <c r="D97">
        <v>31</v>
      </c>
      <c r="E97" t="s">
        <v>16</v>
      </c>
      <c r="F97" s="4">
        <v>44663</v>
      </c>
      <c r="G97" t="s">
        <v>9</v>
      </c>
      <c r="H97">
        <v>103550</v>
      </c>
    </row>
    <row r="98" spans="2:8" x14ac:dyDescent="0.35">
      <c r="B98" t="s">
        <v>201</v>
      </c>
      <c r="C98" t="s">
        <v>8</v>
      </c>
      <c r="D98">
        <v>32</v>
      </c>
      <c r="E98" t="s">
        <v>16</v>
      </c>
      <c r="F98" s="4">
        <v>44339</v>
      </c>
      <c r="G98" t="s">
        <v>56</v>
      </c>
      <c r="H98">
        <v>45510</v>
      </c>
    </row>
    <row r="99" spans="2:8" x14ac:dyDescent="0.35">
      <c r="B99" t="s">
        <v>142</v>
      </c>
      <c r="D99">
        <v>37</v>
      </c>
      <c r="E99" t="s">
        <v>24</v>
      </c>
      <c r="F99" s="4">
        <v>44085</v>
      </c>
      <c r="G99" t="s">
        <v>21</v>
      </c>
      <c r="H99">
        <v>115440</v>
      </c>
    </row>
    <row r="100" spans="2:8" x14ac:dyDescent="0.35">
      <c r="B100" t="s">
        <v>202</v>
      </c>
      <c r="C100" t="s">
        <v>8</v>
      </c>
      <c r="D100">
        <v>38</v>
      </c>
      <c r="E100" t="s">
        <v>13</v>
      </c>
      <c r="F100" s="4">
        <v>44268</v>
      </c>
      <c r="G100" t="s">
        <v>19</v>
      </c>
      <c r="H100">
        <v>56870</v>
      </c>
    </row>
    <row r="101" spans="2:8" x14ac:dyDescent="0.35">
      <c r="B101" t="s">
        <v>169</v>
      </c>
      <c r="C101" t="s">
        <v>8</v>
      </c>
      <c r="D101">
        <v>25</v>
      </c>
      <c r="E101" t="s">
        <v>16</v>
      </c>
      <c r="F101" s="4">
        <v>44144</v>
      </c>
      <c r="G101" t="s">
        <v>19</v>
      </c>
      <c r="H101">
        <v>92700</v>
      </c>
    </row>
    <row r="102" spans="2:8" x14ac:dyDescent="0.35">
      <c r="B102" t="s">
        <v>145</v>
      </c>
      <c r="D102">
        <v>32</v>
      </c>
      <c r="E102" t="s">
        <v>16</v>
      </c>
      <c r="F102" s="4">
        <v>44713</v>
      </c>
      <c r="G102" t="s">
        <v>12</v>
      </c>
      <c r="H102">
        <v>91310</v>
      </c>
    </row>
    <row r="103" spans="2:8" x14ac:dyDescent="0.35">
      <c r="B103" t="s">
        <v>115</v>
      </c>
      <c r="C103" t="s">
        <v>15</v>
      </c>
      <c r="D103">
        <v>33</v>
      </c>
      <c r="E103" t="s">
        <v>16</v>
      </c>
      <c r="F103" s="4">
        <v>44324</v>
      </c>
      <c r="G103" t="s">
        <v>19</v>
      </c>
      <c r="H103">
        <v>74550</v>
      </c>
    </row>
    <row r="104" spans="2:8" x14ac:dyDescent="0.35">
      <c r="B104" t="s">
        <v>128</v>
      </c>
      <c r="C104" t="s">
        <v>15</v>
      </c>
      <c r="D104">
        <v>25</v>
      </c>
      <c r="E104" t="s">
        <v>13</v>
      </c>
      <c r="F104" s="4">
        <v>44665</v>
      </c>
      <c r="G104" t="s">
        <v>9</v>
      </c>
      <c r="H104">
        <v>109190</v>
      </c>
    </row>
    <row r="105" spans="2:8" x14ac:dyDescent="0.35">
      <c r="B105" t="s">
        <v>194</v>
      </c>
      <c r="C105" t="s">
        <v>8</v>
      </c>
      <c r="D105">
        <v>40</v>
      </c>
      <c r="E105" t="s">
        <v>16</v>
      </c>
      <c r="F105" s="4">
        <v>44320</v>
      </c>
      <c r="G105" t="s">
        <v>12</v>
      </c>
      <c r="H105">
        <v>104410</v>
      </c>
    </row>
    <row r="106" spans="2:8" x14ac:dyDescent="0.35">
      <c r="B106" t="s">
        <v>177</v>
      </c>
      <c r="C106" t="s">
        <v>15</v>
      </c>
      <c r="D106">
        <v>30</v>
      </c>
      <c r="E106" t="s">
        <v>16</v>
      </c>
      <c r="F106" s="4">
        <v>44544</v>
      </c>
      <c r="G106" t="s">
        <v>21</v>
      </c>
      <c r="H106">
        <v>96800</v>
      </c>
    </row>
    <row r="107" spans="2:8" x14ac:dyDescent="0.35">
      <c r="B107" t="s">
        <v>123</v>
      </c>
      <c r="C107" t="s">
        <v>15</v>
      </c>
      <c r="D107">
        <v>28</v>
      </c>
      <c r="E107" t="s">
        <v>13</v>
      </c>
      <c r="F107" s="4">
        <v>43980</v>
      </c>
      <c r="G107" t="s">
        <v>21</v>
      </c>
      <c r="H107">
        <v>48170</v>
      </c>
    </row>
    <row r="108" spans="2:8" x14ac:dyDescent="0.35">
      <c r="B108" t="s">
        <v>140</v>
      </c>
      <c r="C108" t="s">
        <v>15</v>
      </c>
      <c r="D108">
        <v>21</v>
      </c>
      <c r="E108" t="s">
        <v>16</v>
      </c>
      <c r="F108" s="4">
        <v>44042</v>
      </c>
      <c r="G108" t="s">
        <v>9</v>
      </c>
      <c r="H108">
        <v>37920</v>
      </c>
    </row>
    <row r="109" spans="2:8" x14ac:dyDescent="0.35">
      <c r="B109" t="s">
        <v>178</v>
      </c>
      <c r="C109" t="s">
        <v>15</v>
      </c>
      <c r="D109">
        <v>34</v>
      </c>
      <c r="E109" t="s">
        <v>16</v>
      </c>
      <c r="F109" s="4">
        <v>44642</v>
      </c>
      <c r="G109" t="s">
        <v>9</v>
      </c>
      <c r="H109">
        <v>112650</v>
      </c>
    </row>
    <row r="110" spans="2:8" x14ac:dyDescent="0.35">
      <c r="B110" t="s">
        <v>165</v>
      </c>
      <c r="C110" t="s">
        <v>8</v>
      </c>
      <c r="D110">
        <v>34</v>
      </c>
      <c r="E110" t="s">
        <v>24</v>
      </c>
      <c r="F110" s="4">
        <v>44660</v>
      </c>
      <c r="G110" t="s">
        <v>19</v>
      </c>
      <c r="H110">
        <v>49630</v>
      </c>
    </row>
    <row r="111" spans="2:8" x14ac:dyDescent="0.35">
      <c r="B111" t="s">
        <v>199</v>
      </c>
      <c r="C111" t="s">
        <v>15</v>
      </c>
      <c r="D111">
        <v>36</v>
      </c>
      <c r="E111" t="s">
        <v>16</v>
      </c>
      <c r="F111" s="4">
        <v>43958</v>
      </c>
      <c r="G111" t="s">
        <v>12</v>
      </c>
      <c r="H111">
        <v>118840</v>
      </c>
    </row>
    <row r="112" spans="2:8" x14ac:dyDescent="0.35">
      <c r="B112" t="s">
        <v>159</v>
      </c>
      <c r="C112" t="s">
        <v>15</v>
      </c>
      <c r="D112">
        <v>30</v>
      </c>
      <c r="E112" t="s">
        <v>16</v>
      </c>
      <c r="F112" s="4">
        <v>44789</v>
      </c>
      <c r="G112" t="s">
        <v>12</v>
      </c>
      <c r="H112">
        <v>69710</v>
      </c>
    </row>
    <row r="113" spans="2:8" x14ac:dyDescent="0.35">
      <c r="B113" t="s">
        <v>197</v>
      </c>
      <c r="C113" t="s">
        <v>15</v>
      </c>
      <c r="D113">
        <v>20</v>
      </c>
      <c r="E113" t="s">
        <v>16</v>
      </c>
      <c r="F113" s="4">
        <v>44683</v>
      </c>
      <c r="G113" t="s">
        <v>9</v>
      </c>
      <c r="H113">
        <v>79570</v>
      </c>
    </row>
    <row r="114" spans="2:8" x14ac:dyDescent="0.3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05820-5FD1-46DF-987E-52EAC26EDAA5}">
  <sheetPr>
    <tabColor theme="5" tint="0.39997558519241921"/>
  </sheetPr>
  <dimension ref="A1:Q184"/>
  <sheetViews>
    <sheetView topLeftCell="G1" zoomScale="84" workbookViewId="0">
      <selection activeCell="K1" activeCellId="1" sqref="G1:G1048576 K1:K1048576"/>
    </sheetView>
  </sheetViews>
  <sheetFormatPr defaultRowHeight="14.5" x14ac:dyDescent="0.35"/>
  <cols>
    <col min="1" max="1" width="28.1796875" bestFit="1" customWidth="1"/>
    <col min="2" max="2" width="9.26953125" bestFit="1" customWidth="1"/>
    <col min="3" max="3" width="6.1796875" bestFit="1" customWidth="1"/>
    <col min="4" max="4" width="13.1796875" bestFit="1" customWidth="1"/>
    <col min="5" max="5" width="12.90625" bestFit="1" customWidth="1"/>
    <col min="6" max="6" width="13.36328125" bestFit="1" customWidth="1"/>
    <col min="7" max="7" width="12.7265625" style="5" bestFit="1" customWidth="1"/>
    <col min="8" max="8" width="9.81640625" bestFit="1" customWidth="1"/>
    <col min="9" max="9" width="10.08984375" style="8" bestFit="1" customWidth="1"/>
    <col min="10" max="10" width="10.08984375" style="8" customWidth="1"/>
    <col min="11" max="11" width="18.7265625" style="6" bestFit="1" customWidth="1"/>
    <col min="12" max="13" width="10.08984375" style="8" customWidth="1"/>
    <col min="14" max="14" width="17.6328125" bestFit="1" customWidth="1"/>
    <col min="15" max="15" width="16" bestFit="1" customWidth="1"/>
    <col min="16" max="16" width="13.6328125" bestFit="1" customWidth="1"/>
  </cols>
  <sheetData>
    <row r="1" spans="1:17" x14ac:dyDescent="0.35">
      <c r="A1" t="s">
        <v>0</v>
      </c>
      <c r="B1" t="s">
        <v>1</v>
      </c>
      <c r="C1" t="s">
        <v>3</v>
      </c>
      <c r="D1" t="s">
        <v>6</v>
      </c>
      <c r="E1" t="s">
        <v>4</v>
      </c>
      <c r="F1" t="s">
        <v>2</v>
      </c>
      <c r="G1" s="5" t="s">
        <v>5</v>
      </c>
      <c r="H1" t="s">
        <v>204</v>
      </c>
      <c r="I1" s="8" t="s">
        <v>215</v>
      </c>
      <c r="J1" s="8" t="s">
        <v>234</v>
      </c>
      <c r="K1" s="6" t="s">
        <v>236</v>
      </c>
      <c r="M1" s="10">
        <v>1</v>
      </c>
    </row>
    <row r="2" spans="1:17" x14ac:dyDescent="0.35">
      <c r="A2" s="6" t="s">
        <v>179</v>
      </c>
      <c r="B2" s="6" t="s">
        <v>8</v>
      </c>
      <c r="C2">
        <v>21</v>
      </c>
      <c r="D2" t="s">
        <v>16</v>
      </c>
      <c r="E2" s="7">
        <v>44619</v>
      </c>
      <c r="F2" s="6" t="s">
        <v>12</v>
      </c>
      <c r="G2" s="5">
        <v>33920</v>
      </c>
      <c r="H2" t="s">
        <v>205</v>
      </c>
      <c r="I2" s="8">
        <f ca="1">(TODAY()-Staff[[#This Row],[Date Joined]])/365</f>
        <v>2.6410958904109587</v>
      </c>
      <c r="J2" s="5">
        <f ca="1">ROUNDUP(IF(Staff[[#This Row],[Tenure]]&gt;2,3%,2%)*Staff[[#This Row],[Salary]],0)</f>
        <v>1018</v>
      </c>
      <c r="K2" s="6">
        <f>VLOOKUP(Staff[[#This Row],[Rating]], 'Rating No'!$B$2:$C$6, 2, FALSE)</f>
        <v>3</v>
      </c>
      <c r="N2" t="s">
        <v>208</v>
      </c>
      <c r="O2">
        <f>COUNTA(Staff[Name])</f>
        <v>183</v>
      </c>
    </row>
    <row r="3" spans="1:17" x14ac:dyDescent="0.35">
      <c r="A3" s="6" t="s">
        <v>86</v>
      </c>
      <c r="B3" s="6" t="s">
        <v>8</v>
      </c>
      <c r="C3">
        <v>21</v>
      </c>
      <c r="D3" t="s">
        <v>16</v>
      </c>
      <c r="E3" s="7">
        <v>44678</v>
      </c>
      <c r="F3" s="6" t="s">
        <v>12</v>
      </c>
      <c r="G3" s="5">
        <v>33920</v>
      </c>
      <c r="H3" t="s">
        <v>207</v>
      </c>
      <c r="I3" s="8">
        <f ca="1">(TODAY()-Staff[[#This Row],[Date Joined]])/365</f>
        <v>2.4794520547945207</v>
      </c>
      <c r="J3" s="5">
        <f ca="1">ROUNDUP(IF(Staff[[#This Row],[Tenure]]&gt;2,3%,2%)*Staff[[#This Row],[Salary]],0)</f>
        <v>1018</v>
      </c>
      <c r="K3" s="6">
        <f>VLOOKUP(Staff[[#This Row],[Rating]], 'Rating No'!$B$2:$C$6, 2, FALSE)</f>
        <v>3</v>
      </c>
      <c r="N3" t="s">
        <v>209</v>
      </c>
      <c r="O3" s="5">
        <f>AVERAGE(Staff[Salary])</f>
        <v>77173.715846994543</v>
      </c>
      <c r="P3" t="s">
        <v>212</v>
      </c>
      <c r="Q3">
        <f>MEDIAN(Staff[Salary])</f>
        <v>75000</v>
      </c>
    </row>
    <row r="4" spans="1:17" x14ac:dyDescent="0.35">
      <c r="A4" s="6" t="s">
        <v>137</v>
      </c>
      <c r="B4" s="6" t="s">
        <v>8</v>
      </c>
      <c r="C4">
        <v>29</v>
      </c>
      <c r="D4" t="s">
        <v>16</v>
      </c>
      <c r="E4" s="7">
        <v>43962</v>
      </c>
      <c r="F4" s="6" t="s">
        <v>12</v>
      </c>
      <c r="G4" s="5">
        <v>34980</v>
      </c>
      <c r="H4" t="s">
        <v>205</v>
      </c>
      <c r="I4" s="8">
        <f ca="1">(TODAY()-Staff[[#This Row],[Date Joined]])/365</f>
        <v>4.441095890410959</v>
      </c>
      <c r="J4" s="5">
        <f ca="1">ROUNDUP(IF(Staff[[#This Row],[Tenure]]&gt;2,3%,2%)*Staff[[#This Row],[Salary]],0)</f>
        <v>1050</v>
      </c>
      <c r="K4" s="6">
        <f>VLOOKUP(Staff[[#This Row],[Rating]], 'Rating No'!$B$2:$C$6, 2, FALSE)</f>
        <v>3</v>
      </c>
      <c r="N4" t="s">
        <v>210</v>
      </c>
      <c r="O4">
        <f>AVERAGE(Staff[Age])</f>
        <v>30.42622950819672</v>
      </c>
      <c r="P4" t="s">
        <v>213</v>
      </c>
      <c r="Q4">
        <f>MEDIAN(Staff[Age])</f>
        <v>30</v>
      </c>
    </row>
    <row r="5" spans="1:17" x14ac:dyDescent="0.35">
      <c r="A5" s="6" t="s">
        <v>44</v>
      </c>
      <c r="B5" s="6" t="s">
        <v>8</v>
      </c>
      <c r="C5">
        <v>29</v>
      </c>
      <c r="D5" t="s">
        <v>16</v>
      </c>
      <c r="E5" s="7">
        <v>44023</v>
      </c>
      <c r="F5" s="6" t="s">
        <v>12</v>
      </c>
      <c r="G5" s="5">
        <v>34980</v>
      </c>
      <c r="H5" t="s">
        <v>207</v>
      </c>
      <c r="I5" s="8">
        <f ca="1">(TODAY()-Staff[[#This Row],[Date Joined]])/365</f>
        <v>4.2739726027397262</v>
      </c>
      <c r="J5" s="5">
        <f ca="1">ROUNDUP(IF(Staff[[#This Row],[Tenure]]&gt;2,3%,2%)*Staff[[#This Row],[Salary]],0)</f>
        <v>1050</v>
      </c>
      <c r="K5" s="6">
        <f>VLOOKUP(Staff[[#This Row],[Rating]], 'Rating No'!$B$2:$C$6, 2, FALSE)</f>
        <v>3</v>
      </c>
      <c r="N5" t="s">
        <v>211</v>
      </c>
      <c r="O5">
        <f ca="1">AVERAGE(Staff[Tenure])</f>
        <v>3.1505951044239837</v>
      </c>
      <c r="P5" t="s">
        <v>214</v>
      </c>
      <c r="Q5">
        <f ca="1">MEDIAN(Staff[Tenure])</f>
        <v>3.1726027397260275</v>
      </c>
    </row>
    <row r="6" spans="1:17" x14ac:dyDescent="0.35">
      <c r="A6" s="6" t="s">
        <v>192</v>
      </c>
      <c r="B6" s="6" t="s">
        <v>15</v>
      </c>
      <c r="C6">
        <v>43</v>
      </c>
      <c r="D6" t="s">
        <v>16</v>
      </c>
      <c r="E6" s="7">
        <v>44558</v>
      </c>
      <c r="F6" s="6" t="s">
        <v>19</v>
      </c>
      <c r="G6" s="5">
        <v>36040</v>
      </c>
      <c r="H6" t="s">
        <v>205</v>
      </c>
      <c r="I6" s="8">
        <f ca="1">(TODAY()-Staff[[#This Row],[Date Joined]])/365</f>
        <v>2.8082191780821919</v>
      </c>
      <c r="J6" s="5">
        <f ca="1">ROUNDUP(IF(Staff[[#This Row],[Tenure]]&gt;2,3%,2%)*Staff[[#This Row],[Salary]],0)</f>
        <v>1082</v>
      </c>
      <c r="K6" s="6">
        <f>VLOOKUP(Staff[[#This Row],[Rating]], 'Rating No'!$B$2:$C$6, 2, FALSE)</f>
        <v>3</v>
      </c>
      <c r="N6" t="s">
        <v>216</v>
      </c>
      <c r="O6">
        <f>COUNTIFS(Staff[Gender],"Female")</f>
        <v>86</v>
      </c>
    </row>
    <row r="7" spans="1:17" x14ac:dyDescent="0.35">
      <c r="A7" s="6" t="s">
        <v>99</v>
      </c>
      <c r="B7" s="6" t="s">
        <v>15</v>
      </c>
      <c r="C7">
        <v>43</v>
      </c>
      <c r="D7" t="s">
        <v>16</v>
      </c>
      <c r="E7" s="7">
        <v>44620</v>
      </c>
      <c r="F7" s="6" t="s">
        <v>19</v>
      </c>
      <c r="G7" s="5">
        <v>36040</v>
      </c>
      <c r="H7" t="s">
        <v>207</v>
      </c>
      <c r="I7" s="8">
        <f ca="1">(TODAY()-Staff[[#This Row],[Date Joined]])/365</f>
        <v>2.6383561643835618</v>
      </c>
      <c r="J7" s="5">
        <f ca="1">ROUNDUP(IF(Staff[[#This Row],[Tenure]]&gt;2,3%,2%)*Staff[[#This Row],[Salary]],0)</f>
        <v>1082</v>
      </c>
      <c r="K7" s="6">
        <f>VLOOKUP(Staff[[#This Row],[Rating]], 'Rating No'!$B$2:$C$6, 2, FALSE)</f>
        <v>3</v>
      </c>
      <c r="N7" t="s">
        <v>217</v>
      </c>
      <c r="O7" s="9">
        <f>O6/O2</f>
        <v>0.46994535519125685</v>
      </c>
    </row>
    <row r="8" spans="1:17" x14ac:dyDescent="0.35">
      <c r="A8" s="6" t="s">
        <v>140</v>
      </c>
      <c r="B8" s="6" t="s">
        <v>15</v>
      </c>
      <c r="C8">
        <v>21</v>
      </c>
      <c r="D8" t="s">
        <v>16</v>
      </c>
      <c r="E8" s="7">
        <v>44042</v>
      </c>
      <c r="F8" s="6" t="s">
        <v>9</v>
      </c>
      <c r="G8" s="5">
        <v>37920</v>
      </c>
      <c r="H8" t="s">
        <v>205</v>
      </c>
      <c r="I8" s="8">
        <f ca="1">(TODAY()-Staff[[#This Row],[Date Joined]])/365</f>
        <v>4.2219178082191782</v>
      </c>
      <c r="J8" s="5">
        <f ca="1">ROUNDUP(IF(Staff[[#This Row],[Tenure]]&gt;2,3%,2%)*Staff[[#This Row],[Salary]],0)</f>
        <v>1138</v>
      </c>
      <c r="K8" s="6">
        <f>VLOOKUP(Staff[[#This Row],[Rating]], 'Rating No'!$B$2:$C$6, 2, FALSE)</f>
        <v>3</v>
      </c>
      <c r="N8" t="s">
        <v>218</v>
      </c>
    </row>
    <row r="9" spans="1:17" x14ac:dyDescent="0.35">
      <c r="A9" s="6" t="s">
        <v>47</v>
      </c>
      <c r="B9" s="6" t="s">
        <v>15</v>
      </c>
      <c r="C9">
        <v>21</v>
      </c>
      <c r="D9" t="s">
        <v>16</v>
      </c>
      <c r="E9" s="7">
        <v>44104</v>
      </c>
      <c r="F9" s="6" t="s">
        <v>9</v>
      </c>
      <c r="G9" s="5">
        <v>37920</v>
      </c>
      <c r="H9" t="s">
        <v>207</v>
      </c>
      <c r="I9" s="8">
        <f ca="1">(TODAY()-Staff[[#This Row],[Date Joined]])/365</f>
        <v>4.0520547945205481</v>
      </c>
      <c r="J9" s="5">
        <f ca="1">ROUNDUP(IF(Staff[[#This Row],[Tenure]]&gt;2,3%,2%)*Staff[[#This Row],[Salary]],0)</f>
        <v>1138</v>
      </c>
      <c r="K9" s="6">
        <f>VLOOKUP(Staff[[#This Row],[Rating]], 'Rating No'!$B$2:$C$6, 2, FALSE)</f>
        <v>3</v>
      </c>
    </row>
    <row r="10" spans="1:17" x14ac:dyDescent="0.35">
      <c r="A10" s="6" t="s">
        <v>149</v>
      </c>
      <c r="B10" s="6" t="s">
        <v>15</v>
      </c>
      <c r="C10">
        <v>35</v>
      </c>
      <c r="D10" t="s">
        <v>16</v>
      </c>
      <c r="E10" s="7">
        <v>44666</v>
      </c>
      <c r="F10" s="6" t="s">
        <v>9</v>
      </c>
      <c r="G10" s="5">
        <v>40400</v>
      </c>
      <c r="H10" t="s">
        <v>205</v>
      </c>
      <c r="I10" s="8">
        <f ca="1">(TODAY()-Staff[[#This Row],[Date Joined]])/365</f>
        <v>2.5123287671232877</v>
      </c>
      <c r="J10" s="5">
        <f ca="1">ROUNDUP(IF(Staff[[#This Row],[Tenure]]&gt;2,3%,2%)*Staff[[#This Row],[Salary]],0)</f>
        <v>1212</v>
      </c>
      <c r="K10" s="6">
        <f>VLOOKUP(Staff[[#This Row],[Rating]], 'Rating No'!$B$2:$C$6, 2, FALSE)</f>
        <v>3</v>
      </c>
      <c r="M10" s="10">
        <v>2</v>
      </c>
    </row>
    <row r="11" spans="1:17" x14ac:dyDescent="0.35">
      <c r="A11" s="6" t="s">
        <v>57</v>
      </c>
      <c r="B11" s="6" t="s">
        <v>15</v>
      </c>
      <c r="C11">
        <v>35</v>
      </c>
      <c r="D11" t="s">
        <v>16</v>
      </c>
      <c r="E11" s="7">
        <v>44727</v>
      </c>
      <c r="F11" s="6" t="s">
        <v>9</v>
      </c>
      <c r="G11" s="5">
        <v>40400</v>
      </c>
      <c r="H11" t="s">
        <v>207</v>
      </c>
      <c r="I11" s="8">
        <f ca="1">(TODAY()-Staff[[#This Row],[Date Joined]])/365</f>
        <v>2.3452054794520549</v>
      </c>
      <c r="J11" s="5">
        <f ca="1">ROUNDUP(IF(Staff[[#This Row],[Tenure]]&gt;2,3%,2%)*Staff[[#This Row],[Salary]],0)</f>
        <v>1212</v>
      </c>
      <c r="K11" s="6">
        <f>VLOOKUP(Staff[[#This Row],[Rating]], 'Rating No'!$B$2:$C$6, 2, FALSE)</f>
        <v>3</v>
      </c>
      <c r="N11" s="11" t="s">
        <v>115</v>
      </c>
      <c r="O11" t="s">
        <v>221</v>
      </c>
    </row>
    <row r="12" spans="1:17" x14ac:dyDescent="0.35">
      <c r="A12" s="6" t="s">
        <v>158</v>
      </c>
      <c r="B12" s="6" t="s">
        <v>8</v>
      </c>
      <c r="C12">
        <v>32</v>
      </c>
      <c r="D12" t="s">
        <v>16</v>
      </c>
      <c r="E12" s="7">
        <v>44549</v>
      </c>
      <c r="F12" s="6" t="s">
        <v>9</v>
      </c>
      <c r="G12" s="5">
        <v>41570</v>
      </c>
      <c r="H12" t="s">
        <v>205</v>
      </c>
      <c r="I12" s="8">
        <f ca="1">(TODAY()-Staff[[#This Row],[Date Joined]])/365</f>
        <v>2.8328767123287673</v>
      </c>
      <c r="J12" s="5">
        <f ca="1">ROUNDUP(IF(Staff[[#This Row],[Tenure]]&gt;2,3%,2%)*Staff[[#This Row],[Salary]],0)</f>
        <v>1248</v>
      </c>
      <c r="K12" s="6">
        <f>VLOOKUP(Staff[[#This Row],[Rating]], 'Rating No'!$B$2:$C$6, 2, FALSE)</f>
        <v>3</v>
      </c>
      <c r="M12" s="8" t="s">
        <v>220</v>
      </c>
    </row>
    <row r="13" spans="1:17" x14ac:dyDescent="0.35">
      <c r="A13" s="6" t="s">
        <v>66</v>
      </c>
      <c r="B13" s="6" t="s">
        <v>8</v>
      </c>
      <c r="C13">
        <v>32</v>
      </c>
      <c r="D13" t="s">
        <v>16</v>
      </c>
      <c r="E13" s="7">
        <v>44611</v>
      </c>
      <c r="F13" s="6" t="s">
        <v>9</v>
      </c>
      <c r="G13" s="5">
        <v>41570</v>
      </c>
      <c r="H13" t="s">
        <v>207</v>
      </c>
      <c r="I13" s="8">
        <f ca="1">(TODAY()-Staff[[#This Row],[Date Joined]])/365</f>
        <v>2.6630136986301371</v>
      </c>
      <c r="J13" s="5">
        <f ca="1">ROUNDUP(IF(Staff[[#This Row],[Tenure]]&gt;2,3%,2%)*Staff[[#This Row],[Salary]],0)</f>
        <v>1248</v>
      </c>
      <c r="K13" s="6">
        <f>VLOOKUP(Staff[[#This Row],[Rating]], 'Rating No'!$B$2:$C$6, 2, FALSE)</f>
        <v>3</v>
      </c>
      <c r="N13" s="12" t="s">
        <v>1</v>
      </c>
      <c r="O13" s="12" t="str">
        <f>VLOOKUP(N11,Staff[],2,FALSE)</f>
        <v>Male</v>
      </c>
    </row>
    <row r="14" spans="1:17" x14ac:dyDescent="0.35">
      <c r="A14" s="6" t="s">
        <v>124</v>
      </c>
      <c r="B14" s="6" t="s">
        <v>8</v>
      </c>
      <c r="C14">
        <v>31</v>
      </c>
      <c r="D14" t="s">
        <v>16</v>
      </c>
      <c r="E14" s="7">
        <v>44084</v>
      </c>
      <c r="F14" s="6" t="s">
        <v>12</v>
      </c>
      <c r="G14" s="5">
        <v>41980</v>
      </c>
      <c r="H14" t="s">
        <v>205</v>
      </c>
      <c r="I14" s="8">
        <f ca="1">(TODAY()-Staff[[#This Row],[Date Joined]])/365</f>
        <v>4.1068493150684935</v>
      </c>
      <c r="J14" s="5">
        <f ca="1">ROUNDUP(IF(Staff[[#This Row],[Tenure]]&gt;2,3%,2%)*Staff[[#This Row],[Salary]],0)</f>
        <v>1260</v>
      </c>
      <c r="K14" s="6">
        <f>VLOOKUP(Staff[[#This Row],[Rating]], 'Rating No'!$B$2:$C$6, 2, FALSE)</f>
        <v>3</v>
      </c>
      <c r="N14" s="12" t="s">
        <v>3</v>
      </c>
      <c r="O14" s="12">
        <f>VLOOKUP(N11,Staff[],3,FALSE)</f>
        <v>33</v>
      </c>
    </row>
    <row r="15" spans="1:17" x14ac:dyDescent="0.35">
      <c r="A15" s="6" t="s">
        <v>30</v>
      </c>
      <c r="B15" s="6" t="s">
        <v>8</v>
      </c>
      <c r="C15">
        <v>31</v>
      </c>
      <c r="D15" t="s">
        <v>16</v>
      </c>
      <c r="E15" s="7">
        <v>44145</v>
      </c>
      <c r="F15" s="6" t="s">
        <v>12</v>
      </c>
      <c r="G15" s="5">
        <v>41980</v>
      </c>
      <c r="H15" t="s">
        <v>207</v>
      </c>
      <c r="I15" s="8">
        <f ca="1">(TODAY()-Staff[[#This Row],[Date Joined]])/365</f>
        <v>3.9397260273972603</v>
      </c>
      <c r="J15" s="5">
        <f ca="1">ROUNDUP(IF(Staff[[#This Row],[Tenure]]&gt;2,3%,2%)*Staff[[#This Row],[Salary]],0)</f>
        <v>1260</v>
      </c>
      <c r="K15" s="6">
        <f>VLOOKUP(Staff[[#This Row],[Rating]], 'Rating No'!$B$2:$C$6, 2, FALSE)</f>
        <v>3</v>
      </c>
      <c r="N15" s="12" t="s">
        <v>6</v>
      </c>
      <c r="O15" s="12" t="str">
        <f>VLOOKUP(N11,Staff[],4,FALSE)</f>
        <v>Average</v>
      </c>
    </row>
    <row r="16" spans="1:17" x14ac:dyDescent="0.35">
      <c r="A16" s="6" t="s">
        <v>172</v>
      </c>
      <c r="B16" s="6" t="s">
        <v>15</v>
      </c>
      <c r="C16">
        <v>28</v>
      </c>
      <c r="D16" t="s">
        <v>42</v>
      </c>
      <c r="E16" s="7">
        <v>44758</v>
      </c>
      <c r="F16" s="6" t="s">
        <v>19</v>
      </c>
      <c r="G16" s="5">
        <v>43510</v>
      </c>
      <c r="H16" t="s">
        <v>205</v>
      </c>
      <c r="I16" s="8">
        <f ca="1">(TODAY()-Staff[[#This Row],[Date Joined]])/365</f>
        <v>2.2602739726027399</v>
      </c>
      <c r="J16" s="5">
        <f ca="1">ROUNDUP(IF(Staff[[#This Row],[Tenure]]&gt;2,3%,2%)*Staff[[#This Row],[Salary]],0)</f>
        <v>1306</v>
      </c>
      <c r="K16" s="6">
        <f>VLOOKUP(Staff[[#This Row],[Rating]], 'Rating No'!$B$2:$C$6, 2, FALSE)</f>
        <v>1</v>
      </c>
      <c r="N16" s="12" t="s">
        <v>219</v>
      </c>
      <c r="O16" s="12">
        <f>VLOOKUP(N11,Staff[],5,FALSE)</f>
        <v>44324</v>
      </c>
    </row>
    <row r="17" spans="1:15" x14ac:dyDescent="0.35">
      <c r="A17" s="6" t="s">
        <v>80</v>
      </c>
      <c r="B17" s="6" t="s">
        <v>15</v>
      </c>
      <c r="C17">
        <v>28</v>
      </c>
      <c r="D17" t="s">
        <v>42</v>
      </c>
      <c r="E17" s="7">
        <v>44820</v>
      </c>
      <c r="F17" s="6" t="s">
        <v>19</v>
      </c>
      <c r="G17" s="5">
        <v>43510</v>
      </c>
      <c r="H17" t="s">
        <v>207</v>
      </c>
      <c r="I17" s="8">
        <f ca="1">(TODAY()-Staff[[#This Row],[Date Joined]])/365</f>
        <v>2.0904109589041098</v>
      </c>
      <c r="J17" s="5">
        <f ca="1">ROUNDUP(IF(Staff[[#This Row],[Tenure]]&gt;2,3%,2%)*Staff[[#This Row],[Salary]],0)</f>
        <v>1306</v>
      </c>
      <c r="K17" s="6">
        <f>VLOOKUP(Staff[[#This Row],[Rating]], 'Rating No'!$B$2:$C$6, 2, FALSE)</f>
        <v>1</v>
      </c>
      <c r="N17" s="12" t="s">
        <v>2</v>
      </c>
      <c r="O17" s="12" t="str">
        <f>VLOOKUP(N11,Staff[],6,FALSE)</f>
        <v>Sales</v>
      </c>
    </row>
    <row r="18" spans="1:15" x14ac:dyDescent="0.35">
      <c r="A18" s="6" t="s">
        <v>176</v>
      </c>
      <c r="B18" s="6" t="s">
        <v>8</v>
      </c>
      <c r="C18">
        <v>32</v>
      </c>
      <c r="D18" t="s">
        <v>13</v>
      </c>
      <c r="E18" s="7">
        <v>44293</v>
      </c>
      <c r="F18" s="6" t="s">
        <v>12</v>
      </c>
      <c r="G18" s="5">
        <v>43840</v>
      </c>
      <c r="H18" t="s">
        <v>205</v>
      </c>
      <c r="I18" s="8">
        <f ca="1">(TODAY()-Staff[[#This Row],[Date Joined]])/365</f>
        <v>3.5342465753424657</v>
      </c>
      <c r="J18" s="5">
        <f ca="1">ROUNDUP(IF(Staff[[#This Row],[Tenure]]&gt;2,3%,2%)*Staff[[#This Row],[Salary]],0)</f>
        <v>1316</v>
      </c>
      <c r="K18" s="6">
        <f>VLOOKUP(Staff[[#This Row],[Rating]], 'Rating No'!$B$2:$C$6, 2, FALSE)</f>
        <v>4</v>
      </c>
      <c r="N18" s="12" t="s">
        <v>5</v>
      </c>
      <c r="O18" s="12">
        <f>VLOOKUP(N11,Staff[],7,FALSE)</f>
        <v>74550</v>
      </c>
    </row>
    <row r="19" spans="1:15" x14ac:dyDescent="0.35">
      <c r="A19" s="6" t="s">
        <v>84</v>
      </c>
      <c r="B19" s="6" t="s">
        <v>8</v>
      </c>
      <c r="C19">
        <v>32</v>
      </c>
      <c r="D19" t="s">
        <v>13</v>
      </c>
      <c r="E19" s="7">
        <v>44354</v>
      </c>
      <c r="F19" s="6" t="s">
        <v>12</v>
      </c>
      <c r="G19" s="5">
        <v>43840</v>
      </c>
      <c r="H19" t="s">
        <v>207</v>
      </c>
      <c r="I19" s="8">
        <f ca="1">(TODAY()-Staff[[#This Row],[Date Joined]])/365</f>
        <v>3.3671232876712329</v>
      </c>
      <c r="J19" s="5">
        <f ca="1">ROUNDUP(IF(Staff[[#This Row],[Tenure]]&gt;2,3%,2%)*Staff[[#This Row],[Salary]],0)</f>
        <v>1316</v>
      </c>
      <c r="K19" s="6">
        <f>VLOOKUP(Staff[[#This Row],[Rating]], 'Rating No'!$B$2:$C$6, 2, FALSE)</f>
        <v>4</v>
      </c>
      <c r="N19" s="12" t="s">
        <v>204</v>
      </c>
      <c r="O19" s="12" t="str">
        <f>VLOOKUP(N11,Staff[],8,FALSE)</f>
        <v>India</v>
      </c>
    </row>
    <row r="20" spans="1:15" x14ac:dyDescent="0.35">
      <c r="A20" s="6" t="s">
        <v>201</v>
      </c>
      <c r="B20" s="6" t="s">
        <v>8</v>
      </c>
      <c r="C20">
        <v>32</v>
      </c>
      <c r="D20" t="s">
        <v>16</v>
      </c>
      <c r="E20" s="7">
        <v>44339</v>
      </c>
      <c r="F20" s="6" t="s">
        <v>56</v>
      </c>
      <c r="G20" s="5">
        <v>45510</v>
      </c>
      <c r="H20" t="s">
        <v>205</v>
      </c>
      <c r="I20" s="8">
        <f ca="1">(TODAY()-Staff[[#This Row],[Date Joined]])/365</f>
        <v>3.408219178082192</v>
      </c>
      <c r="J20" s="5">
        <f ca="1">ROUNDUP(IF(Staff[[#This Row],[Tenure]]&gt;2,3%,2%)*Staff[[#This Row],[Salary]],0)</f>
        <v>1366</v>
      </c>
      <c r="K20" s="6">
        <f>VLOOKUP(Staff[[#This Row],[Rating]], 'Rating No'!$B$2:$C$6, 2, FALSE)</f>
        <v>3</v>
      </c>
      <c r="N20" s="12" t="s">
        <v>215</v>
      </c>
      <c r="O20" s="12">
        <f ca="1">VLOOKUP(N11,Staff[],9,FALSE)</f>
        <v>3.4493150684931506</v>
      </c>
    </row>
    <row r="21" spans="1:15" x14ac:dyDescent="0.35">
      <c r="A21" s="6" t="s">
        <v>108</v>
      </c>
      <c r="B21" s="6" t="s">
        <v>8</v>
      </c>
      <c r="C21">
        <v>32</v>
      </c>
      <c r="D21" t="s">
        <v>16</v>
      </c>
      <c r="E21" s="7">
        <v>44400</v>
      </c>
      <c r="F21" s="6" t="s">
        <v>56</v>
      </c>
      <c r="G21" s="5">
        <v>45510</v>
      </c>
      <c r="H21" t="s">
        <v>207</v>
      </c>
      <c r="I21" s="8">
        <f ca="1">(TODAY()-Staff[[#This Row],[Date Joined]])/365</f>
        <v>3.2410958904109588</v>
      </c>
      <c r="J21" s="5">
        <f ca="1">ROUNDUP(IF(Staff[[#This Row],[Tenure]]&gt;2,3%,2%)*Staff[[#This Row],[Salary]],0)</f>
        <v>1366</v>
      </c>
      <c r="K21" s="6">
        <f>VLOOKUP(Staff[[#This Row],[Rating]], 'Rating No'!$B$2:$C$6, 2, FALSE)</f>
        <v>3</v>
      </c>
    </row>
    <row r="22" spans="1:15" x14ac:dyDescent="0.35">
      <c r="A22" s="6" t="s">
        <v>151</v>
      </c>
      <c r="B22" s="6" t="s">
        <v>15</v>
      </c>
      <c r="C22">
        <v>26</v>
      </c>
      <c r="D22" t="s">
        <v>16</v>
      </c>
      <c r="E22" s="7">
        <v>44164</v>
      </c>
      <c r="F22" s="6" t="s">
        <v>9</v>
      </c>
      <c r="G22" s="5">
        <v>47360</v>
      </c>
      <c r="H22" t="s">
        <v>205</v>
      </c>
      <c r="I22" s="8">
        <f ca="1">(TODAY()-Staff[[#This Row],[Date Joined]])/365</f>
        <v>3.8876712328767122</v>
      </c>
      <c r="J22" s="5">
        <f ca="1">ROUNDUP(IF(Staff[[#This Row],[Tenure]]&gt;2,3%,2%)*Staff[[#This Row],[Salary]],0)</f>
        <v>1421</v>
      </c>
      <c r="K22" s="6">
        <f>VLOOKUP(Staff[[#This Row],[Rating]], 'Rating No'!$B$2:$C$6, 2, FALSE)</f>
        <v>3</v>
      </c>
    </row>
    <row r="23" spans="1:15" x14ac:dyDescent="0.35">
      <c r="A23" s="6" t="s">
        <v>59</v>
      </c>
      <c r="B23" s="6" t="s">
        <v>15</v>
      </c>
      <c r="C23">
        <v>26</v>
      </c>
      <c r="D23" t="s">
        <v>16</v>
      </c>
      <c r="E23" s="7">
        <v>44225</v>
      </c>
      <c r="F23" s="6" t="s">
        <v>9</v>
      </c>
      <c r="G23" s="5">
        <v>47360</v>
      </c>
      <c r="H23" t="s">
        <v>207</v>
      </c>
      <c r="I23" s="8">
        <f ca="1">(TODAY()-Staff[[#This Row],[Date Joined]])/365</f>
        <v>3.7205479452054795</v>
      </c>
      <c r="J23" s="5">
        <f ca="1">ROUNDUP(IF(Staff[[#This Row],[Tenure]]&gt;2,3%,2%)*Staff[[#This Row],[Salary]],0)</f>
        <v>1421</v>
      </c>
      <c r="K23" s="6">
        <f>VLOOKUP(Staff[[#This Row],[Rating]], 'Rating No'!$B$2:$C$6, 2, FALSE)</f>
        <v>3</v>
      </c>
    </row>
    <row r="24" spans="1:15" x14ac:dyDescent="0.35">
      <c r="A24" s="6" t="s">
        <v>123</v>
      </c>
      <c r="B24" s="6" t="s">
        <v>15</v>
      </c>
      <c r="C24">
        <v>28</v>
      </c>
      <c r="D24" t="s">
        <v>13</v>
      </c>
      <c r="E24" s="7">
        <v>43980</v>
      </c>
      <c r="F24" s="6" t="s">
        <v>21</v>
      </c>
      <c r="G24" s="5">
        <v>48170</v>
      </c>
      <c r="H24" t="s">
        <v>205</v>
      </c>
      <c r="I24" s="8">
        <f ca="1">(TODAY()-Staff[[#This Row],[Date Joined]])/365</f>
        <v>4.3917808219178083</v>
      </c>
      <c r="J24" s="5">
        <f ca="1">ROUNDUP(IF(Staff[[#This Row],[Tenure]]&gt;2,3%,2%)*Staff[[#This Row],[Salary]],0)</f>
        <v>1446</v>
      </c>
      <c r="K24" s="6">
        <f>VLOOKUP(Staff[[#This Row],[Rating]], 'Rating No'!$B$2:$C$6, 2, FALSE)</f>
        <v>4</v>
      </c>
    </row>
    <row r="25" spans="1:15" x14ac:dyDescent="0.35">
      <c r="A25" s="6" t="s">
        <v>29</v>
      </c>
      <c r="B25" s="6" t="s">
        <v>15</v>
      </c>
      <c r="C25">
        <v>28</v>
      </c>
      <c r="D25" t="s">
        <v>13</v>
      </c>
      <c r="E25" s="7">
        <v>44041</v>
      </c>
      <c r="F25" s="6" t="s">
        <v>21</v>
      </c>
      <c r="G25" s="5">
        <v>48170</v>
      </c>
      <c r="H25" t="s">
        <v>207</v>
      </c>
      <c r="I25" s="8">
        <f ca="1">(TODAY()-Staff[[#This Row],[Date Joined]])/365</f>
        <v>4.2246575342465755</v>
      </c>
      <c r="J25" s="5">
        <f ca="1">ROUNDUP(IF(Staff[[#This Row],[Tenure]]&gt;2,3%,2%)*Staff[[#This Row],[Salary]],0)</f>
        <v>1446</v>
      </c>
      <c r="K25" s="6">
        <f>VLOOKUP(Staff[[#This Row],[Rating]], 'Rating No'!$B$2:$C$6, 2, FALSE)</f>
        <v>4</v>
      </c>
    </row>
    <row r="26" spans="1:15" x14ac:dyDescent="0.35">
      <c r="A26" s="6" t="s">
        <v>144</v>
      </c>
      <c r="B26" s="6" t="s">
        <v>15</v>
      </c>
      <c r="C26">
        <v>33</v>
      </c>
      <c r="D26" t="s">
        <v>13</v>
      </c>
      <c r="E26" s="7">
        <v>44640</v>
      </c>
      <c r="F26" s="6" t="s">
        <v>9</v>
      </c>
      <c r="G26" s="5">
        <v>48530</v>
      </c>
      <c r="H26" t="s">
        <v>205</v>
      </c>
      <c r="I26" s="8">
        <f ca="1">(TODAY()-Staff[[#This Row],[Date Joined]])/365</f>
        <v>2.5835616438356164</v>
      </c>
      <c r="J26" s="5">
        <f ca="1">ROUNDUP(IF(Staff[[#This Row],[Tenure]]&gt;2,3%,2%)*Staff[[#This Row],[Salary]],0)</f>
        <v>1456</v>
      </c>
      <c r="K26" s="6">
        <f>VLOOKUP(Staff[[#This Row],[Rating]], 'Rating No'!$B$2:$C$6, 2, FALSE)</f>
        <v>4</v>
      </c>
    </row>
    <row r="27" spans="1:15" x14ac:dyDescent="0.35">
      <c r="A27" s="6" t="s">
        <v>51</v>
      </c>
      <c r="B27" s="6" t="s">
        <v>15</v>
      </c>
      <c r="C27">
        <v>33</v>
      </c>
      <c r="D27" t="s">
        <v>13</v>
      </c>
      <c r="E27" s="7">
        <v>44701</v>
      </c>
      <c r="F27" s="6" t="s">
        <v>9</v>
      </c>
      <c r="G27" s="5">
        <v>48530</v>
      </c>
      <c r="H27" t="s">
        <v>207</v>
      </c>
      <c r="I27" s="8">
        <f ca="1">(TODAY()-Staff[[#This Row],[Date Joined]])/365</f>
        <v>2.4164383561643836</v>
      </c>
      <c r="J27" s="5">
        <f ca="1">ROUNDUP(IF(Staff[[#This Row],[Tenure]]&gt;2,3%,2%)*Staff[[#This Row],[Salary]],0)</f>
        <v>1456</v>
      </c>
      <c r="K27" s="6">
        <f>VLOOKUP(Staff[[#This Row],[Rating]], 'Rating No'!$B$2:$C$6, 2, FALSE)</f>
        <v>4</v>
      </c>
    </row>
    <row r="28" spans="1:15" x14ac:dyDescent="0.35">
      <c r="A28" s="6" t="s">
        <v>113</v>
      </c>
      <c r="B28" s="6" t="s">
        <v>15</v>
      </c>
      <c r="C28">
        <v>31</v>
      </c>
      <c r="D28" t="s">
        <v>16</v>
      </c>
      <c r="E28" s="7">
        <v>44450</v>
      </c>
      <c r="F28" s="6" t="s">
        <v>12</v>
      </c>
      <c r="G28" s="5">
        <v>48950</v>
      </c>
      <c r="H28" t="s">
        <v>205</v>
      </c>
      <c r="I28" s="8">
        <f ca="1">(TODAY()-Staff[[#This Row],[Date Joined]])/365</f>
        <v>3.1041095890410957</v>
      </c>
      <c r="J28" s="5">
        <f ca="1">ROUNDUP(IF(Staff[[#This Row],[Tenure]]&gt;2,3%,2%)*Staff[[#This Row],[Salary]],0)</f>
        <v>1469</v>
      </c>
      <c r="K28" s="6">
        <f>VLOOKUP(Staff[[#This Row],[Rating]], 'Rating No'!$B$2:$C$6, 2, FALSE)</f>
        <v>3</v>
      </c>
    </row>
    <row r="29" spans="1:15" x14ac:dyDescent="0.35">
      <c r="A29" s="6" t="s">
        <v>14</v>
      </c>
      <c r="B29" s="6" t="s">
        <v>15</v>
      </c>
      <c r="C29">
        <v>31</v>
      </c>
      <c r="D29" t="s">
        <v>16</v>
      </c>
      <c r="E29" s="7">
        <v>44511</v>
      </c>
      <c r="F29" s="6" t="s">
        <v>12</v>
      </c>
      <c r="G29" s="5">
        <v>48950</v>
      </c>
      <c r="H29" t="s">
        <v>207</v>
      </c>
      <c r="I29" s="8">
        <f ca="1">(TODAY()-Staff[[#This Row],[Date Joined]])/365</f>
        <v>2.9369863013698629</v>
      </c>
      <c r="J29" s="5">
        <f ca="1">ROUNDUP(IF(Staff[[#This Row],[Tenure]]&gt;2,3%,2%)*Staff[[#This Row],[Salary]],0)</f>
        <v>1469</v>
      </c>
      <c r="K29" s="6">
        <f>VLOOKUP(Staff[[#This Row],[Rating]], 'Rating No'!$B$2:$C$6, 2, FALSE)</f>
        <v>3</v>
      </c>
    </row>
    <row r="30" spans="1:15" x14ac:dyDescent="0.35">
      <c r="A30" s="6" t="s">
        <v>146</v>
      </c>
      <c r="B30" s="6" t="s">
        <v>15</v>
      </c>
      <c r="C30">
        <v>27</v>
      </c>
      <c r="D30" t="s">
        <v>16</v>
      </c>
      <c r="E30" s="7">
        <v>44506</v>
      </c>
      <c r="F30" s="6" t="s">
        <v>21</v>
      </c>
      <c r="G30" s="5">
        <v>48980</v>
      </c>
      <c r="H30" t="s">
        <v>205</v>
      </c>
      <c r="I30" s="8">
        <f ca="1">(TODAY()-Staff[[#This Row],[Date Joined]])/365</f>
        <v>2.9506849315068493</v>
      </c>
      <c r="J30" s="5">
        <f ca="1">ROUNDUP(IF(Staff[[#This Row],[Tenure]]&gt;2,3%,2%)*Staff[[#This Row],[Salary]],0)</f>
        <v>1470</v>
      </c>
      <c r="K30" s="6">
        <f>VLOOKUP(Staff[[#This Row],[Rating]], 'Rating No'!$B$2:$C$6, 2, FALSE)</f>
        <v>3</v>
      </c>
    </row>
    <row r="31" spans="1:15" x14ac:dyDescent="0.35">
      <c r="A31" s="6" t="s">
        <v>53</v>
      </c>
      <c r="B31" s="6" t="s">
        <v>15</v>
      </c>
      <c r="C31">
        <v>27</v>
      </c>
      <c r="D31" t="s">
        <v>16</v>
      </c>
      <c r="E31" s="7">
        <v>44567</v>
      </c>
      <c r="F31" s="6" t="s">
        <v>21</v>
      </c>
      <c r="G31" s="5">
        <v>48980</v>
      </c>
      <c r="H31" t="s">
        <v>207</v>
      </c>
      <c r="I31" s="8">
        <f ca="1">(TODAY()-Staff[[#This Row],[Date Joined]])/365</f>
        <v>2.7835616438356166</v>
      </c>
      <c r="J31" s="5">
        <f ca="1">ROUNDUP(IF(Staff[[#This Row],[Tenure]]&gt;2,3%,2%)*Staff[[#This Row],[Salary]],0)</f>
        <v>1470</v>
      </c>
      <c r="K31" s="6">
        <f>VLOOKUP(Staff[[#This Row],[Rating]], 'Rating No'!$B$2:$C$6, 2, FALSE)</f>
        <v>3</v>
      </c>
    </row>
    <row r="32" spans="1:15" x14ac:dyDescent="0.35">
      <c r="A32" s="6" t="s">
        <v>165</v>
      </c>
      <c r="B32" s="6" t="s">
        <v>8</v>
      </c>
      <c r="C32">
        <v>34</v>
      </c>
      <c r="D32" t="s">
        <v>24</v>
      </c>
      <c r="E32" s="7">
        <v>44660</v>
      </c>
      <c r="F32" s="6" t="s">
        <v>19</v>
      </c>
      <c r="G32" s="5">
        <v>49630</v>
      </c>
      <c r="H32" t="s">
        <v>205</v>
      </c>
      <c r="I32" s="8">
        <f ca="1">(TODAY()-Staff[[#This Row],[Date Joined]])/365</f>
        <v>2.5287671232876714</v>
      </c>
      <c r="J32" s="5">
        <f ca="1">ROUNDUP(IF(Staff[[#This Row],[Tenure]]&gt;2,3%,2%)*Staff[[#This Row],[Salary]],0)</f>
        <v>1489</v>
      </c>
      <c r="K32" s="6">
        <f>VLOOKUP(Staff[[#This Row],[Rating]], 'Rating No'!$B$2:$C$6, 2, FALSE)</f>
        <v>2</v>
      </c>
    </row>
    <row r="33" spans="1:11" x14ac:dyDescent="0.35">
      <c r="A33" s="6" t="s">
        <v>73</v>
      </c>
      <c r="B33" s="6" t="s">
        <v>8</v>
      </c>
      <c r="C33">
        <v>34</v>
      </c>
      <c r="D33" t="s">
        <v>24</v>
      </c>
      <c r="E33" s="7">
        <v>44721</v>
      </c>
      <c r="F33" s="6" t="s">
        <v>19</v>
      </c>
      <c r="G33" s="5">
        <v>49630</v>
      </c>
      <c r="H33" t="s">
        <v>207</v>
      </c>
      <c r="I33" s="8">
        <f ca="1">(TODAY()-Staff[[#This Row],[Date Joined]])/365</f>
        <v>2.3616438356164382</v>
      </c>
      <c r="J33" s="5">
        <f ca="1">ROUNDUP(IF(Staff[[#This Row],[Tenure]]&gt;2,3%,2%)*Staff[[#This Row],[Salary]],0)</f>
        <v>1489</v>
      </c>
      <c r="K33" s="6">
        <f>VLOOKUP(Staff[[#This Row],[Rating]], 'Rating No'!$B$2:$C$6, 2, FALSE)</f>
        <v>2</v>
      </c>
    </row>
    <row r="34" spans="1:11" x14ac:dyDescent="0.35">
      <c r="A34" s="6" t="s">
        <v>155</v>
      </c>
      <c r="B34" s="6" t="s">
        <v>15</v>
      </c>
      <c r="C34">
        <v>24</v>
      </c>
      <c r="D34" t="s">
        <v>24</v>
      </c>
      <c r="E34" s="7">
        <v>44375</v>
      </c>
      <c r="F34" s="6" t="s">
        <v>21</v>
      </c>
      <c r="G34" s="5">
        <v>52610</v>
      </c>
      <c r="H34" t="s">
        <v>205</v>
      </c>
      <c r="I34" s="8">
        <f ca="1">(TODAY()-Staff[[#This Row],[Date Joined]])/365</f>
        <v>3.3095890410958906</v>
      </c>
      <c r="J34" s="5">
        <f ca="1">ROUNDUP(IF(Staff[[#This Row],[Tenure]]&gt;2,3%,2%)*Staff[[#This Row],[Salary]],0)</f>
        <v>1579</v>
      </c>
      <c r="K34" s="6">
        <f>VLOOKUP(Staff[[#This Row],[Rating]], 'Rating No'!$B$2:$C$6, 2, FALSE)</f>
        <v>2</v>
      </c>
    </row>
    <row r="35" spans="1:11" x14ac:dyDescent="0.35">
      <c r="A35" s="6" t="s">
        <v>63</v>
      </c>
      <c r="B35" s="6" t="s">
        <v>15</v>
      </c>
      <c r="C35">
        <v>24</v>
      </c>
      <c r="D35" t="s">
        <v>24</v>
      </c>
      <c r="E35" s="7">
        <v>44436</v>
      </c>
      <c r="F35" s="6" t="s">
        <v>21</v>
      </c>
      <c r="G35" s="5">
        <v>52610</v>
      </c>
      <c r="H35" t="s">
        <v>207</v>
      </c>
      <c r="I35" s="8">
        <f ca="1">(TODAY()-Staff[[#This Row],[Date Joined]])/365</f>
        <v>3.1424657534246574</v>
      </c>
      <c r="J35" s="5">
        <f ca="1">ROUNDUP(IF(Staff[[#This Row],[Tenure]]&gt;2,3%,2%)*Staff[[#This Row],[Salary]],0)</f>
        <v>1579</v>
      </c>
      <c r="K35" s="6">
        <f>VLOOKUP(Staff[[#This Row],[Rating]], 'Rating No'!$B$2:$C$6, 2, FALSE)</f>
        <v>2</v>
      </c>
    </row>
    <row r="36" spans="1:11" x14ac:dyDescent="0.35">
      <c r="A36" s="6" t="s">
        <v>167</v>
      </c>
      <c r="B36" s="6" t="s">
        <v>8</v>
      </c>
      <c r="C36">
        <v>28</v>
      </c>
      <c r="D36" t="s">
        <v>16</v>
      </c>
      <c r="E36" s="7">
        <v>44296</v>
      </c>
      <c r="F36" s="6" t="s">
        <v>19</v>
      </c>
      <c r="G36" s="5">
        <v>53240</v>
      </c>
      <c r="H36" t="s">
        <v>205</v>
      </c>
      <c r="I36" s="8">
        <f ca="1">(TODAY()-Staff[[#This Row],[Date Joined]])/365</f>
        <v>3.526027397260274</v>
      </c>
      <c r="J36" s="5">
        <f ca="1">ROUNDUP(IF(Staff[[#This Row],[Tenure]]&gt;2,3%,2%)*Staff[[#This Row],[Salary]],0)</f>
        <v>1598</v>
      </c>
      <c r="K36" s="6">
        <f>VLOOKUP(Staff[[#This Row],[Rating]], 'Rating No'!$B$2:$C$6, 2, FALSE)</f>
        <v>3</v>
      </c>
    </row>
    <row r="37" spans="1:11" x14ac:dyDescent="0.35">
      <c r="A37" s="6" t="s">
        <v>75</v>
      </c>
      <c r="B37" s="6" t="s">
        <v>8</v>
      </c>
      <c r="C37">
        <v>28</v>
      </c>
      <c r="D37" t="s">
        <v>16</v>
      </c>
      <c r="E37" s="7">
        <v>44357</v>
      </c>
      <c r="F37" s="6" t="s">
        <v>19</v>
      </c>
      <c r="G37" s="5">
        <v>53240</v>
      </c>
      <c r="H37" t="s">
        <v>207</v>
      </c>
      <c r="I37" s="8">
        <f ca="1">(TODAY()-Staff[[#This Row],[Date Joined]])/365</f>
        <v>3.3589041095890413</v>
      </c>
      <c r="J37" s="5">
        <f ca="1">ROUNDUP(IF(Staff[[#This Row],[Tenure]]&gt;2,3%,2%)*Staff[[#This Row],[Salary]],0)</f>
        <v>1598</v>
      </c>
      <c r="K37" s="6">
        <f>VLOOKUP(Staff[[#This Row],[Rating]], 'Rating No'!$B$2:$C$6, 2, FALSE)</f>
        <v>3</v>
      </c>
    </row>
    <row r="38" spans="1:11" x14ac:dyDescent="0.35">
      <c r="A38" s="6" t="s">
        <v>157</v>
      </c>
      <c r="B38" s="6" t="s">
        <v>15</v>
      </c>
      <c r="C38">
        <v>32</v>
      </c>
      <c r="D38" t="s">
        <v>16</v>
      </c>
      <c r="E38" s="7">
        <v>44403</v>
      </c>
      <c r="F38" s="6" t="s">
        <v>19</v>
      </c>
      <c r="G38" s="5">
        <v>53540</v>
      </c>
      <c r="H38" t="s">
        <v>205</v>
      </c>
      <c r="I38" s="8">
        <f ca="1">(TODAY()-Staff[[#This Row],[Date Joined]])/365</f>
        <v>3.2328767123287672</v>
      </c>
      <c r="J38" s="5">
        <f ca="1">ROUNDUP(IF(Staff[[#This Row],[Tenure]]&gt;2,3%,2%)*Staff[[#This Row],[Salary]],0)</f>
        <v>1607</v>
      </c>
      <c r="K38" s="6">
        <f>VLOOKUP(Staff[[#This Row],[Rating]], 'Rating No'!$B$2:$C$6, 2, FALSE)</f>
        <v>3</v>
      </c>
    </row>
    <row r="39" spans="1:11" x14ac:dyDescent="0.35">
      <c r="A39" s="6" t="s">
        <v>139</v>
      </c>
      <c r="B39" s="6" t="s">
        <v>15</v>
      </c>
      <c r="C39">
        <v>26</v>
      </c>
      <c r="D39" t="s">
        <v>16</v>
      </c>
      <c r="E39" s="7">
        <v>44350</v>
      </c>
      <c r="F39" s="6" t="s">
        <v>9</v>
      </c>
      <c r="G39" s="5">
        <v>53540</v>
      </c>
      <c r="H39" t="s">
        <v>205</v>
      </c>
      <c r="I39" s="8">
        <f ca="1">(TODAY()-Staff[[#This Row],[Date Joined]])/365</f>
        <v>3.3780821917808219</v>
      </c>
      <c r="J39" s="5">
        <f ca="1">ROUNDUP(IF(Staff[[#This Row],[Tenure]]&gt;2,3%,2%)*Staff[[#This Row],[Salary]],0)</f>
        <v>1607</v>
      </c>
      <c r="K39" s="6">
        <f>VLOOKUP(Staff[[#This Row],[Rating]], 'Rating No'!$B$2:$C$6, 2, FALSE)</f>
        <v>3</v>
      </c>
    </row>
    <row r="40" spans="1:11" x14ac:dyDescent="0.35">
      <c r="A40" s="6" t="s">
        <v>65</v>
      </c>
      <c r="B40" s="6" t="s">
        <v>15</v>
      </c>
      <c r="C40">
        <v>32</v>
      </c>
      <c r="D40" t="s">
        <v>16</v>
      </c>
      <c r="E40" s="7">
        <v>44465</v>
      </c>
      <c r="F40" s="6" t="s">
        <v>19</v>
      </c>
      <c r="G40" s="5">
        <v>53540</v>
      </c>
      <c r="H40" t="s">
        <v>207</v>
      </c>
      <c r="I40" s="8">
        <f ca="1">(TODAY()-Staff[[#This Row],[Date Joined]])/365</f>
        <v>3.0630136986301371</v>
      </c>
      <c r="J40" s="5">
        <f ca="1">ROUNDUP(IF(Staff[[#This Row],[Tenure]]&gt;2,3%,2%)*Staff[[#This Row],[Salary]],0)</f>
        <v>1607</v>
      </c>
      <c r="K40" s="6">
        <f>VLOOKUP(Staff[[#This Row],[Rating]], 'Rating No'!$B$2:$C$6, 2, FALSE)</f>
        <v>3</v>
      </c>
    </row>
    <row r="41" spans="1:11" x14ac:dyDescent="0.35">
      <c r="A41" s="6" t="s">
        <v>46</v>
      </c>
      <c r="B41" s="6" t="s">
        <v>15</v>
      </c>
      <c r="C41">
        <v>26</v>
      </c>
      <c r="D41" t="s">
        <v>16</v>
      </c>
      <c r="E41" s="7">
        <v>44411</v>
      </c>
      <c r="F41" s="6" t="s">
        <v>9</v>
      </c>
      <c r="G41" s="5">
        <v>53540</v>
      </c>
      <c r="H41" t="s">
        <v>207</v>
      </c>
      <c r="I41" s="8">
        <f ca="1">(TODAY()-Staff[[#This Row],[Date Joined]])/365</f>
        <v>3.2109589041095892</v>
      </c>
      <c r="J41" s="5">
        <f ca="1">ROUNDUP(IF(Staff[[#This Row],[Tenure]]&gt;2,3%,2%)*Staff[[#This Row],[Salary]],0)</f>
        <v>1607</v>
      </c>
      <c r="K41" s="6">
        <f>VLOOKUP(Staff[[#This Row],[Rating]], 'Rating No'!$B$2:$C$6, 2, FALSE)</f>
        <v>3</v>
      </c>
    </row>
    <row r="42" spans="1:11" x14ac:dyDescent="0.35">
      <c r="A42" s="6" t="s">
        <v>174</v>
      </c>
      <c r="B42" s="6" t="s">
        <v>15</v>
      </c>
      <c r="C42">
        <v>33</v>
      </c>
      <c r="D42" t="s">
        <v>16</v>
      </c>
      <c r="E42" s="7">
        <v>44448</v>
      </c>
      <c r="F42" s="6" t="s">
        <v>12</v>
      </c>
      <c r="G42" s="5">
        <v>53870</v>
      </c>
      <c r="H42" t="s">
        <v>205</v>
      </c>
      <c r="I42" s="8">
        <f ca="1">(TODAY()-Staff[[#This Row],[Date Joined]])/365</f>
        <v>3.1095890410958904</v>
      </c>
      <c r="J42" s="5">
        <f ca="1">ROUNDUP(IF(Staff[[#This Row],[Tenure]]&gt;2,3%,2%)*Staff[[#This Row],[Salary]],0)</f>
        <v>1617</v>
      </c>
      <c r="K42" s="6">
        <f>VLOOKUP(Staff[[#This Row],[Rating]], 'Rating No'!$B$2:$C$6, 2, FALSE)</f>
        <v>3</v>
      </c>
    </row>
    <row r="43" spans="1:11" x14ac:dyDescent="0.35">
      <c r="A43" s="6" t="s">
        <v>82</v>
      </c>
      <c r="B43" s="6" t="s">
        <v>15</v>
      </c>
      <c r="C43">
        <v>33</v>
      </c>
      <c r="D43" t="s">
        <v>16</v>
      </c>
      <c r="E43" s="7">
        <v>44509</v>
      </c>
      <c r="F43" s="6" t="s">
        <v>12</v>
      </c>
      <c r="G43" s="5">
        <v>53870</v>
      </c>
      <c r="H43" t="s">
        <v>207</v>
      </c>
      <c r="I43" s="8">
        <f ca="1">(TODAY()-Staff[[#This Row],[Date Joined]])/365</f>
        <v>2.9424657534246577</v>
      </c>
      <c r="J43" s="5">
        <f ca="1">ROUNDUP(IF(Staff[[#This Row],[Tenure]]&gt;2,3%,2%)*Staff[[#This Row],[Salary]],0)</f>
        <v>1617</v>
      </c>
      <c r="K43" s="6">
        <f>VLOOKUP(Staff[[#This Row],[Rating]], 'Rating No'!$B$2:$C$6, 2, FALSE)</f>
        <v>3</v>
      </c>
    </row>
    <row r="44" spans="1:11" x14ac:dyDescent="0.35">
      <c r="A44" s="6" t="s">
        <v>182</v>
      </c>
      <c r="B44" s="6" t="s">
        <v>15</v>
      </c>
      <c r="C44">
        <v>27</v>
      </c>
      <c r="D44" t="s">
        <v>16</v>
      </c>
      <c r="E44" s="7">
        <v>44073</v>
      </c>
      <c r="F44" s="6" t="s">
        <v>19</v>
      </c>
      <c r="G44" s="5">
        <v>54970</v>
      </c>
      <c r="H44" t="s">
        <v>205</v>
      </c>
      <c r="I44" s="8">
        <f ca="1">(TODAY()-Staff[[#This Row],[Date Joined]])/365</f>
        <v>4.1369863013698627</v>
      </c>
      <c r="J44" s="5">
        <f ca="1">ROUNDUP(IF(Staff[[#This Row],[Tenure]]&gt;2,3%,2%)*Staff[[#This Row],[Salary]],0)</f>
        <v>1650</v>
      </c>
      <c r="K44" s="6">
        <f>VLOOKUP(Staff[[#This Row],[Rating]], 'Rating No'!$B$2:$C$6, 2, FALSE)</f>
        <v>3</v>
      </c>
    </row>
    <row r="45" spans="1:11" x14ac:dyDescent="0.35">
      <c r="A45" s="6" t="s">
        <v>89</v>
      </c>
      <c r="B45" s="6" t="s">
        <v>15</v>
      </c>
      <c r="C45">
        <v>27</v>
      </c>
      <c r="D45" t="s">
        <v>16</v>
      </c>
      <c r="E45" s="7">
        <v>44134</v>
      </c>
      <c r="F45" s="6" t="s">
        <v>19</v>
      </c>
      <c r="G45" s="5">
        <v>54970</v>
      </c>
      <c r="H45" t="s">
        <v>207</v>
      </c>
      <c r="I45" s="8">
        <f ca="1">(TODAY()-Staff[[#This Row],[Date Joined]])/365</f>
        <v>3.9698630136986299</v>
      </c>
      <c r="J45" s="5">
        <f ca="1">ROUNDUP(IF(Staff[[#This Row],[Tenure]]&gt;2,3%,2%)*Staff[[#This Row],[Salary]],0)</f>
        <v>1650</v>
      </c>
      <c r="K45" s="6">
        <f>VLOOKUP(Staff[[#This Row],[Rating]], 'Rating No'!$B$2:$C$6, 2, FALSE)</f>
        <v>3</v>
      </c>
    </row>
    <row r="46" spans="1:11" x14ac:dyDescent="0.35">
      <c r="A46" s="6" t="s">
        <v>202</v>
      </c>
      <c r="B46" s="6" t="s">
        <v>8</v>
      </c>
      <c r="C46">
        <v>38</v>
      </c>
      <c r="D46" t="s">
        <v>13</v>
      </c>
      <c r="E46" s="7">
        <v>44268</v>
      </c>
      <c r="F46" s="6" t="s">
        <v>19</v>
      </c>
      <c r="G46" s="5">
        <v>56870</v>
      </c>
      <c r="H46" t="s">
        <v>205</v>
      </c>
      <c r="I46" s="8">
        <f ca="1">(TODAY()-Staff[[#This Row],[Date Joined]])/365</f>
        <v>3.6027397260273974</v>
      </c>
      <c r="J46" s="5">
        <f ca="1">ROUNDUP(IF(Staff[[#This Row],[Tenure]]&gt;2,3%,2%)*Staff[[#This Row],[Salary]],0)</f>
        <v>1707</v>
      </c>
      <c r="K46" s="6">
        <f>VLOOKUP(Staff[[#This Row],[Rating]], 'Rating No'!$B$2:$C$6, 2, FALSE)</f>
        <v>4</v>
      </c>
    </row>
    <row r="47" spans="1:11" x14ac:dyDescent="0.35">
      <c r="A47" s="6" t="s">
        <v>109</v>
      </c>
      <c r="B47" s="6" t="s">
        <v>8</v>
      </c>
      <c r="C47">
        <v>38</v>
      </c>
      <c r="D47" t="s">
        <v>13</v>
      </c>
      <c r="E47" s="7">
        <v>44329</v>
      </c>
      <c r="F47" s="6" t="s">
        <v>19</v>
      </c>
      <c r="G47" s="5">
        <v>56870</v>
      </c>
      <c r="H47" t="s">
        <v>207</v>
      </c>
      <c r="I47" s="8">
        <f ca="1">(TODAY()-Staff[[#This Row],[Date Joined]])/365</f>
        <v>3.4356164383561643</v>
      </c>
      <c r="J47" s="5">
        <f ca="1">ROUNDUP(IF(Staff[[#This Row],[Tenure]]&gt;2,3%,2%)*Staff[[#This Row],[Salary]],0)</f>
        <v>1707</v>
      </c>
      <c r="K47" s="6">
        <f>VLOOKUP(Staff[[#This Row],[Rating]], 'Rating No'!$B$2:$C$6, 2, FALSE)</f>
        <v>4</v>
      </c>
    </row>
    <row r="48" spans="1:11" x14ac:dyDescent="0.35">
      <c r="A48" s="6" t="s">
        <v>125</v>
      </c>
      <c r="B48" s="6" t="s">
        <v>15</v>
      </c>
      <c r="C48">
        <v>21</v>
      </c>
      <c r="D48" t="s">
        <v>16</v>
      </c>
      <c r="E48" s="7">
        <v>44701</v>
      </c>
      <c r="F48" s="6" t="s">
        <v>9</v>
      </c>
      <c r="G48" s="5">
        <v>57090</v>
      </c>
      <c r="H48" t="s">
        <v>205</v>
      </c>
      <c r="I48" s="8">
        <f ca="1">(TODAY()-Staff[[#This Row],[Date Joined]])/365</f>
        <v>2.4164383561643836</v>
      </c>
      <c r="J48" s="5">
        <f ca="1">ROUNDUP(IF(Staff[[#This Row],[Tenure]]&gt;2,3%,2%)*Staff[[#This Row],[Salary]],0)</f>
        <v>1713</v>
      </c>
      <c r="K48" s="6">
        <f>VLOOKUP(Staff[[#This Row],[Rating]], 'Rating No'!$B$2:$C$6, 2, FALSE)</f>
        <v>3</v>
      </c>
    </row>
    <row r="49" spans="1:11" x14ac:dyDescent="0.35">
      <c r="A49" s="6" t="s">
        <v>31</v>
      </c>
      <c r="B49" s="6" t="s">
        <v>15</v>
      </c>
      <c r="C49">
        <v>21</v>
      </c>
      <c r="D49" t="s">
        <v>16</v>
      </c>
      <c r="E49" s="7">
        <v>44762</v>
      </c>
      <c r="F49" s="6" t="s">
        <v>9</v>
      </c>
      <c r="G49" s="5">
        <v>57090</v>
      </c>
      <c r="H49" t="s">
        <v>207</v>
      </c>
      <c r="I49" s="8">
        <f ca="1">(TODAY()-Staff[[#This Row],[Date Joined]])/365</f>
        <v>2.2493150684931509</v>
      </c>
      <c r="J49" s="5">
        <f ca="1">ROUNDUP(IF(Staff[[#This Row],[Tenure]]&gt;2,3%,2%)*Staff[[#This Row],[Salary]],0)</f>
        <v>1713</v>
      </c>
      <c r="K49" s="6">
        <f>VLOOKUP(Staff[[#This Row],[Rating]], 'Rating No'!$B$2:$C$6, 2, FALSE)</f>
        <v>3</v>
      </c>
    </row>
    <row r="50" spans="1:11" x14ac:dyDescent="0.35">
      <c r="A50" s="6" t="s">
        <v>120</v>
      </c>
      <c r="B50" s="6" t="s">
        <v>8</v>
      </c>
      <c r="C50">
        <v>31</v>
      </c>
      <c r="D50" t="s">
        <v>16</v>
      </c>
      <c r="E50" s="7">
        <v>44604</v>
      </c>
      <c r="F50" s="6" t="s">
        <v>12</v>
      </c>
      <c r="G50" s="5">
        <v>58100</v>
      </c>
      <c r="H50" t="s">
        <v>205</v>
      </c>
      <c r="I50" s="8">
        <f ca="1">(TODAY()-Staff[[#This Row],[Date Joined]])/365</f>
        <v>2.6821917808219178</v>
      </c>
      <c r="J50" s="5">
        <f ca="1">ROUNDUP(IF(Staff[[#This Row],[Tenure]]&gt;2,3%,2%)*Staff[[#This Row],[Salary]],0)</f>
        <v>1743</v>
      </c>
      <c r="K50" s="6">
        <f>VLOOKUP(Staff[[#This Row],[Rating]], 'Rating No'!$B$2:$C$6, 2, FALSE)</f>
        <v>3</v>
      </c>
    </row>
    <row r="51" spans="1:11" x14ac:dyDescent="0.35">
      <c r="A51" s="6" t="s">
        <v>26</v>
      </c>
      <c r="B51" s="6" t="s">
        <v>8</v>
      </c>
      <c r="C51">
        <v>31</v>
      </c>
      <c r="D51" t="s">
        <v>16</v>
      </c>
      <c r="E51" s="7">
        <v>44663</v>
      </c>
      <c r="F51" s="6" t="s">
        <v>12</v>
      </c>
      <c r="G51" s="5">
        <v>58100</v>
      </c>
      <c r="H51" t="s">
        <v>207</v>
      </c>
      <c r="I51" s="8">
        <f ca="1">(TODAY()-Staff[[#This Row],[Date Joined]])/365</f>
        <v>2.5205479452054793</v>
      </c>
      <c r="J51" s="5">
        <f ca="1">ROUNDUP(IF(Staff[[#This Row],[Tenure]]&gt;2,3%,2%)*Staff[[#This Row],[Salary]],0)</f>
        <v>1743</v>
      </c>
      <c r="K51" s="6">
        <f>VLOOKUP(Staff[[#This Row],[Rating]], 'Rating No'!$B$2:$C$6, 2, FALSE)</f>
        <v>3</v>
      </c>
    </row>
    <row r="52" spans="1:11" x14ac:dyDescent="0.35">
      <c r="A52" s="6" t="s">
        <v>130</v>
      </c>
      <c r="B52" s="6" t="s">
        <v>8</v>
      </c>
      <c r="C52">
        <v>34</v>
      </c>
      <c r="D52" t="s">
        <v>16</v>
      </c>
      <c r="E52" s="7">
        <v>44594</v>
      </c>
      <c r="F52" s="6" t="s">
        <v>21</v>
      </c>
      <c r="G52" s="5">
        <v>58940</v>
      </c>
      <c r="H52" t="s">
        <v>205</v>
      </c>
      <c r="I52" s="8">
        <f ca="1">(TODAY()-Staff[[#This Row],[Date Joined]])/365</f>
        <v>2.7095890410958905</v>
      </c>
      <c r="J52" s="5">
        <f ca="1">ROUNDUP(IF(Staff[[#This Row],[Tenure]]&gt;2,3%,2%)*Staff[[#This Row],[Salary]],0)</f>
        <v>1769</v>
      </c>
      <c r="K52" s="6">
        <f>VLOOKUP(Staff[[#This Row],[Rating]], 'Rating No'!$B$2:$C$6, 2, FALSE)</f>
        <v>3</v>
      </c>
    </row>
    <row r="53" spans="1:11" x14ac:dyDescent="0.35">
      <c r="A53" s="6" t="s">
        <v>36</v>
      </c>
      <c r="B53" s="6" t="s">
        <v>8</v>
      </c>
      <c r="C53">
        <v>34</v>
      </c>
      <c r="D53" t="s">
        <v>16</v>
      </c>
      <c r="E53" s="7">
        <v>44653</v>
      </c>
      <c r="F53" s="6" t="s">
        <v>21</v>
      </c>
      <c r="G53" s="5">
        <v>58940</v>
      </c>
      <c r="H53" t="s">
        <v>207</v>
      </c>
      <c r="I53" s="8">
        <f ca="1">(TODAY()-Staff[[#This Row],[Date Joined]])/365</f>
        <v>2.547945205479452</v>
      </c>
      <c r="J53" s="5">
        <f ca="1">ROUNDUP(IF(Staff[[#This Row],[Tenure]]&gt;2,3%,2%)*Staff[[#This Row],[Salary]],0)</f>
        <v>1769</v>
      </c>
      <c r="K53" s="6">
        <f>VLOOKUP(Staff[[#This Row],[Rating]], 'Rating No'!$B$2:$C$6, 2, FALSE)</f>
        <v>3</v>
      </c>
    </row>
    <row r="54" spans="1:11" x14ac:dyDescent="0.35">
      <c r="A54" s="6" t="s">
        <v>193</v>
      </c>
      <c r="B54" s="6" t="s">
        <v>15</v>
      </c>
      <c r="C54">
        <v>19</v>
      </c>
      <c r="D54" t="s">
        <v>16</v>
      </c>
      <c r="E54" s="7">
        <v>44218</v>
      </c>
      <c r="F54" s="6" t="s">
        <v>9</v>
      </c>
      <c r="G54" s="5">
        <v>58960</v>
      </c>
      <c r="H54" t="s">
        <v>205</v>
      </c>
      <c r="I54" s="8">
        <f ca="1">(TODAY()-Staff[[#This Row],[Date Joined]])/365</f>
        <v>3.7397260273972601</v>
      </c>
      <c r="J54" s="5">
        <f ca="1">ROUNDUP(IF(Staff[[#This Row],[Tenure]]&gt;2,3%,2%)*Staff[[#This Row],[Salary]],0)</f>
        <v>1769</v>
      </c>
      <c r="K54" s="6">
        <f>VLOOKUP(Staff[[#This Row],[Rating]], 'Rating No'!$B$2:$C$6, 2, FALSE)</f>
        <v>3</v>
      </c>
    </row>
    <row r="55" spans="1:11" x14ac:dyDescent="0.35">
      <c r="A55" s="6" t="s">
        <v>100</v>
      </c>
      <c r="B55" s="6" t="s">
        <v>15</v>
      </c>
      <c r="C55">
        <v>19</v>
      </c>
      <c r="D55" t="s">
        <v>16</v>
      </c>
      <c r="E55" s="7">
        <v>44277</v>
      </c>
      <c r="F55" s="6" t="s">
        <v>9</v>
      </c>
      <c r="G55" s="5">
        <v>58960</v>
      </c>
      <c r="H55" t="s">
        <v>207</v>
      </c>
      <c r="I55" s="8">
        <f ca="1">(TODAY()-Staff[[#This Row],[Date Joined]])/365</f>
        <v>3.5780821917808221</v>
      </c>
      <c r="J55" s="5">
        <f ca="1">ROUNDUP(IF(Staff[[#This Row],[Tenure]]&gt;2,3%,2%)*Staff[[#This Row],[Salary]],0)</f>
        <v>1769</v>
      </c>
      <c r="K55" s="6">
        <f>VLOOKUP(Staff[[#This Row],[Rating]], 'Rating No'!$B$2:$C$6, 2, FALSE)</f>
        <v>3</v>
      </c>
    </row>
    <row r="56" spans="1:11" x14ac:dyDescent="0.35">
      <c r="A56" s="6" t="s">
        <v>171</v>
      </c>
      <c r="B56" s="6" t="s">
        <v>15</v>
      </c>
      <c r="C56">
        <v>33</v>
      </c>
      <c r="D56" t="s">
        <v>16</v>
      </c>
      <c r="E56" s="7">
        <v>44181</v>
      </c>
      <c r="F56" s="6" t="s">
        <v>21</v>
      </c>
      <c r="G56" s="5">
        <v>59430</v>
      </c>
      <c r="H56" t="s">
        <v>205</v>
      </c>
      <c r="I56" s="8">
        <f ca="1">(TODAY()-Staff[[#This Row],[Date Joined]])/365</f>
        <v>3.8410958904109589</v>
      </c>
      <c r="J56" s="5">
        <f ca="1">ROUNDUP(IF(Staff[[#This Row],[Tenure]]&gt;2,3%,2%)*Staff[[#This Row],[Salary]],0)</f>
        <v>1783</v>
      </c>
      <c r="K56" s="6">
        <f>VLOOKUP(Staff[[#This Row],[Rating]], 'Rating No'!$B$2:$C$6, 2, FALSE)</f>
        <v>3</v>
      </c>
    </row>
    <row r="57" spans="1:11" x14ac:dyDescent="0.35">
      <c r="A57" s="6" t="s">
        <v>79</v>
      </c>
      <c r="B57" s="6" t="s">
        <v>15</v>
      </c>
      <c r="C57">
        <v>33</v>
      </c>
      <c r="D57" t="s">
        <v>16</v>
      </c>
      <c r="E57" s="7">
        <v>44243</v>
      </c>
      <c r="F57" s="6" t="s">
        <v>21</v>
      </c>
      <c r="G57" s="5">
        <v>59430</v>
      </c>
      <c r="H57" t="s">
        <v>207</v>
      </c>
      <c r="I57" s="8">
        <f ca="1">(TODAY()-Staff[[#This Row],[Date Joined]])/365</f>
        <v>3.6712328767123288</v>
      </c>
      <c r="J57" s="5">
        <f ca="1">ROUNDUP(IF(Staff[[#This Row],[Tenure]]&gt;2,3%,2%)*Staff[[#This Row],[Salary]],0)</f>
        <v>1783</v>
      </c>
      <c r="K57" s="6">
        <f>VLOOKUP(Staff[[#This Row],[Rating]], 'Rating No'!$B$2:$C$6, 2, FALSE)</f>
        <v>3</v>
      </c>
    </row>
    <row r="58" spans="1:11" x14ac:dyDescent="0.35">
      <c r="A58" s="6" t="s">
        <v>132</v>
      </c>
      <c r="B58" s="6" t="s">
        <v>8</v>
      </c>
      <c r="C58">
        <v>34</v>
      </c>
      <c r="D58" t="s">
        <v>16</v>
      </c>
      <c r="E58" s="7">
        <v>44550</v>
      </c>
      <c r="F58" s="6" t="s">
        <v>21</v>
      </c>
      <c r="G58" s="5">
        <v>60130</v>
      </c>
      <c r="H58" t="s">
        <v>205</v>
      </c>
      <c r="I58" s="8">
        <f ca="1">(TODAY()-Staff[[#This Row],[Date Joined]])/365</f>
        <v>2.8301369863013699</v>
      </c>
      <c r="J58" s="5">
        <f ca="1">ROUNDUP(IF(Staff[[#This Row],[Tenure]]&gt;2,3%,2%)*Staff[[#This Row],[Salary]],0)</f>
        <v>1804</v>
      </c>
      <c r="K58" s="6">
        <f>VLOOKUP(Staff[[#This Row],[Rating]], 'Rating No'!$B$2:$C$6, 2, FALSE)</f>
        <v>3</v>
      </c>
    </row>
    <row r="59" spans="1:11" x14ac:dyDescent="0.35">
      <c r="A59" s="6" t="s">
        <v>38</v>
      </c>
      <c r="B59" s="6" t="s">
        <v>8</v>
      </c>
      <c r="C59">
        <v>34</v>
      </c>
      <c r="D59" t="s">
        <v>16</v>
      </c>
      <c r="E59" s="7">
        <v>44612</v>
      </c>
      <c r="F59" s="6" t="s">
        <v>21</v>
      </c>
      <c r="G59" s="5">
        <v>60130</v>
      </c>
      <c r="H59" t="s">
        <v>207</v>
      </c>
      <c r="I59" s="8">
        <f ca="1">(TODAY()-Staff[[#This Row],[Date Joined]])/365</f>
        <v>2.6602739726027398</v>
      </c>
      <c r="J59" s="5">
        <f ca="1">ROUNDUP(IF(Staff[[#This Row],[Tenure]]&gt;2,3%,2%)*Staff[[#This Row],[Salary]],0)</f>
        <v>1804</v>
      </c>
      <c r="K59" s="6">
        <f>VLOOKUP(Staff[[#This Row],[Rating]], 'Rating No'!$B$2:$C$6, 2, FALSE)</f>
        <v>3</v>
      </c>
    </row>
    <row r="60" spans="1:11" x14ac:dyDescent="0.35">
      <c r="A60" s="6" t="s">
        <v>131</v>
      </c>
      <c r="B60" s="6" t="s">
        <v>15</v>
      </c>
      <c r="C60">
        <v>30</v>
      </c>
      <c r="D60" t="s">
        <v>16</v>
      </c>
      <c r="E60" s="7">
        <v>44607</v>
      </c>
      <c r="F60" s="6" t="s">
        <v>9</v>
      </c>
      <c r="G60" s="5">
        <v>60570</v>
      </c>
      <c r="H60" t="s">
        <v>205</v>
      </c>
      <c r="I60" s="8">
        <f ca="1">(TODAY()-Staff[[#This Row],[Date Joined]])/365</f>
        <v>2.6739726027397261</v>
      </c>
      <c r="J60" s="5">
        <f ca="1">ROUNDUP(IF(Staff[[#This Row],[Tenure]]&gt;2,3%,2%)*Staff[[#This Row],[Salary]],0)</f>
        <v>1818</v>
      </c>
      <c r="K60" s="6">
        <f>VLOOKUP(Staff[[#This Row],[Rating]], 'Rating No'!$B$2:$C$6, 2, FALSE)</f>
        <v>3</v>
      </c>
    </row>
    <row r="61" spans="1:11" x14ac:dyDescent="0.35">
      <c r="A61" s="6" t="s">
        <v>37</v>
      </c>
      <c r="B61" s="6" t="s">
        <v>15</v>
      </c>
      <c r="C61">
        <v>30</v>
      </c>
      <c r="D61" t="s">
        <v>16</v>
      </c>
      <c r="E61" s="7">
        <v>44666</v>
      </c>
      <c r="F61" s="6" t="s">
        <v>9</v>
      </c>
      <c r="G61" s="5">
        <v>60570</v>
      </c>
      <c r="H61" t="s">
        <v>207</v>
      </c>
      <c r="I61" s="8">
        <f ca="1">(TODAY()-Staff[[#This Row],[Date Joined]])/365</f>
        <v>2.5123287671232877</v>
      </c>
      <c r="J61" s="5">
        <f ca="1">ROUNDUP(IF(Staff[[#This Row],[Tenure]]&gt;2,3%,2%)*Staff[[#This Row],[Salary]],0)</f>
        <v>1818</v>
      </c>
      <c r="K61" s="6">
        <f>VLOOKUP(Staff[[#This Row],[Rating]], 'Rating No'!$B$2:$C$6, 2, FALSE)</f>
        <v>3</v>
      </c>
    </row>
    <row r="62" spans="1:11" x14ac:dyDescent="0.35">
      <c r="A62" s="6" t="s">
        <v>153</v>
      </c>
      <c r="B62" s="6" t="s">
        <v>8</v>
      </c>
      <c r="C62">
        <v>24</v>
      </c>
      <c r="D62" t="s">
        <v>16</v>
      </c>
      <c r="E62" s="7">
        <v>44087</v>
      </c>
      <c r="F62" s="6" t="s">
        <v>12</v>
      </c>
      <c r="G62" s="5">
        <v>62780</v>
      </c>
      <c r="H62" t="s">
        <v>205</v>
      </c>
      <c r="I62" s="8">
        <f ca="1">(TODAY()-Staff[[#This Row],[Date Joined]])/365</f>
        <v>4.0986301369863014</v>
      </c>
      <c r="J62" s="5">
        <f ca="1">ROUNDUP(IF(Staff[[#This Row],[Tenure]]&gt;2,3%,2%)*Staff[[#This Row],[Salary]],0)</f>
        <v>1884</v>
      </c>
      <c r="K62" s="6">
        <f>VLOOKUP(Staff[[#This Row],[Rating]], 'Rating No'!$B$2:$C$6, 2, FALSE)</f>
        <v>3</v>
      </c>
    </row>
    <row r="63" spans="1:11" x14ac:dyDescent="0.35">
      <c r="A63" s="6" t="s">
        <v>61</v>
      </c>
      <c r="B63" s="6" t="s">
        <v>8</v>
      </c>
      <c r="C63">
        <v>24</v>
      </c>
      <c r="D63" t="s">
        <v>16</v>
      </c>
      <c r="E63" s="7">
        <v>44148</v>
      </c>
      <c r="F63" s="6" t="s">
        <v>12</v>
      </c>
      <c r="G63" s="5">
        <v>62780</v>
      </c>
      <c r="H63" t="s">
        <v>207</v>
      </c>
      <c r="I63" s="8">
        <f ca="1">(TODAY()-Staff[[#This Row],[Date Joined]])/365</f>
        <v>3.9315068493150687</v>
      </c>
      <c r="J63" s="5">
        <f ca="1">ROUNDUP(IF(Staff[[#This Row],[Tenure]]&gt;2,3%,2%)*Staff[[#This Row],[Salary]],0)</f>
        <v>1884</v>
      </c>
      <c r="K63" s="6">
        <f>VLOOKUP(Staff[[#This Row],[Rating]], 'Rating No'!$B$2:$C$6, 2, FALSE)</f>
        <v>3</v>
      </c>
    </row>
    <row r="64" spans="1:11" x14ac:dyDescent="0.35">
      <c r="A64" s="6" t="s">
        <v>116</v>
      </c>
      <c r="B64" s="6" t="s">
        <v>206</v>
      </c>
      <c r="C64">
        <v>30</v>
      </c>
      <c r="D64" t="s">
        <v>16</v>
      </c>
      <c r="E64" s="7">
        <v>44535</v>
      </c>
      <c r="F64" s="6" t="s">
        <v>21</v>
      </c>
      <c r="G64" s="5">
        <v>64000</v>
      </c>
      <c r="H64" t="s">
        <v>205</v>
      </c>
      <c r="I64" s="8">
        <f ca="1">(TODAY()-Staff[[#This Row],[Date Joined]])/365</f>
        <v>2.871232876712329</v>
      </c>
      <c r="J64" s="5">
        <f ca="1">ROUNDUP(IF(Staff[[#This Row],[Tenure]]&gt;2,3%,2%)*Staff[[#This Row],[Salary]],0)</f>
        <v>1920</v>
      </c>
      <c r="K64" s="6">
        <f>VLOOKUP(Staff[[#This Row],[Rating]], 'Rating No'!$B$2:$C$6, 2, FALSE)</f>
        <v>3</v>
      </c>
    </row>
    <row r="65" spans="1:11" x14ac:dyDescent="0.35">
      <c r="A65" s="6" t="s">
        <v>20</v>
      </c>
      <c r="B65" s="6" t="s">
        <v>206</v>
      </c>
      <c r="C65">
        <v>30</v>
      </c>
      <c r="D65" t="s">
        <v>16</v>
      </c>
      <c r="E65" s="7">
        <v>44597</v>
      </c>
      <c r="F65" s="6" t="s">
        <v>21</v>
      </c>
      <c r="G65" s="5">
        <v>64000</v>
      </c>
      <c r="H65" t="s">
        <v>207</v>
      </c>
      <c r="I65" s="8">
        <f ca="1">(TODAY()-Staff[[#This Row],[Date Joined]])/365</f>
        <v>2.7013698630136984</v>
      </c>
      <c r="J65" s="5">
        <f ca="1">ROUNDUP(IF(Staff[[#This Row],[Tenure]]&gt;2,3%,2%)*Staff[[#This Row],[Salary]],0)</f>
        <v>1920</v>
      </c>
      <c r="K65" s="6">
        <f>VLOOKUP(Staff[[#This Row],[Rating]], 'Rating No'!$B$2:$C$6, 2, FALSE)</f>
        <v>3</v>
      </c>
    </row>
    <row r="66" spans="1:11" x14ac:dyDescent="0.35">
      <c r="A66" s="6" t="s">
        <v>186</v>
      </c>
      <c r="B66" s="6" t="s">
        <v>8</v>
      </c>
      <c r="C66">
        <v>33</v>
      </c>
      <c r="D66" t="s">
        <v>16</v>
      </c>
      <c r="E66" s="7">
        <v>44006</v>
      </c>
      <c r="F66" s="6" t="s">
        <v>21</v>
      </c>
      <c r="G66" s="5">
        <v>65360</v>
      </c>
      <c r="H66" t="s">
        <v>205</v>
      </c>
      <c r="I66" s="8">
        <f ca="1">(TODAY()-Staff[[#This Row],[Date Joined]])/365</f>
        <v>4.3205479452054796</v>
      </c>
      <c r="J66" s="5">
        <f ca="1">ROUNDUP(IF(Staff[[#This Row],[Tenure]]&gt;2,3%,2%)*Staff[[#This Row],[Salary]],0)</f>
        <v>1961</v>
      </c>
      <c r="K66" s="6">
        <f>VLOOKUP(Staff[[#This Row],[Rating]], 'Rating No'!$B$2:$C$6, 2, FALSE)</f>
        <v>3</v>
      </c>
    </row>
    <row r="67" spans="1:11" x14ac:dyDescent="0.35">
      <c r="A67" s="6" t="s">
        <v>93</v>
      </c>
      <c r="B67" s="6" t="s">
        <v>8</v>
      </c>
      <c r="C67">
        <v>33</v>
      </c>
      <c r="D67" t="s">
        <v>16</v>
      </c>
      <c r="E67" s="7">
        <v>44067</v>
      </c>
      <c r="F67" s="6" t="s">
        <v>21</v>
      </c>
      <c r="G67" s="5">
        <v>65360</v>
      </c>
      <c r="H67" t="s">
        <v>207</v>
      </c>
      <c r="I67" s="8">
        <f ca="1">(TODAY()-Staff[[#This Row],[Date Joined]])/365</f>
        <v>4.1534246575342468</v>
      </c>
      <c r="J67" s="5">
        <f ca="1">ROUNDUP(IF(Staff[[#This Row],[Tenure]]&gt;2,3%,2%)*Staff[[#This Row],[Salary]],0)</f>
        <v>1961</v>
      </c>
      <c r="K67" s="6">
        <f>VLOOKUP(Staff[[#This Row],[Rating]], 'Rating No'!$B$2:$C$6, 2, FALSE)</f>
        <v>3</v>
      </c>
    </row>
    <row r="68" spans="1:11" x14ac:dyDescent="0.35">
      <c r="A68" s="6" t="s">
        <v>168</v>
      </c>
      <c r="B68" s="6" t="s">
        <v>15</v>
      </c>
      <c r="C68">
        <v>25</v>
      </c>
      <c r="D68" t="s">
        <v>16</v>
      </c>
      <c r="E68" s="7">
        <v>44322</v>
      </c>
      <c r="F68" s="6" t="s">
        <v>19</v>
      </c>
      <c r="G68" s="5">
        <v>65700</v>
      </c>
      <c r="H68" t="s">
        <v>205</v>
      </c>
      <c r="I68" s="8">
        <f ca="1">(TODAY()-Staff[[#This Row],[Date Joined]])/365</f>
        <v>3.4547945205479453</v>
      </c>
      <c r="J68" s="5">
        <f ca="1">ROUNDUP(IF(Staff[[#This Row],[Tenure]]&gt;2,3%,2%)*Staff[[#This Row],[Salary]],0)</f>
        <v>1971</v>
      </c>
      <c r="K68" s="6">
        <f>VLOOKUP(Staff[[#This Row],[Rating]], 'Rating No'!$B$2:$C$6, 2, FALSE)</f>
        <v>3</v>
      </c>
    </row>
    <row r="69" spans="1:11" x14ac:dyDescent="0.35">
      <c r="A69" s="6" t="s">
        <v>76</v>
      </c>
      <c r="B69" s="6" t="s">
        <v>15</v>
      </c>
      <c r="C69">
        <v>25</v>
      </c>
      <c r="D69" t="s">
        <v>16</v>
      </c>
      <c r="E69" s="7">
        <v>44383</v>
      </c>
      <c r="F69" s="6" t="s">
        <v>19</v>
      </c>
      <c r="G69" s="5">
        <v>65700</v>
      </c>
      <c r="H69" t="s">
        <v>207</v>
      </c>
      <c r="I69" s="8">
        <f ca="1">(TODAY()-Staff[[#This Row],[Date Joined]])/365</f>
        <v>3.2876712328767121</v>
      </c>
      <c r="J69" s="5">
        <f ca="1">ROUNDUP(IF(Staff[[#This Row],[Tenure]]&gt;2,3%,2%)*Staff[[#This Row],[Salary]],0)</f>
        <v>1971</v>
      </c>
      <c r="K69" s="6">
        <f>VLOOKUP(Staff[[#This Row],[Rating]], 'Rating No'!$B$2:$C$6, 2, FALSE)</f>
        <v>3</v>
      </c>
    </row>
    <row r="70" spans="1:11" x14ac:dyDescent="0.35">
      <c r="A70" s="6" t="s">
        <v>126</v>
      </c>
      <c r="B70" s="6" t="s">
        <v>8</v>
      </c>
      <c r="C70">
        <v>21</v>
      </c>
      <c r="D70" t="s">
        <v>16</v>
      </c>
      <c r="E70" s="7">
        <v>44256</v>
      </c>
      <c r="F70" s="6" t="s">
        <v>21</v>
      </c>
      <c r="G70" s="5">
        <v>65920</v>
      </c>
      <c r="H70" t="s">
        <v>205</v>
      </c>
      <c r="I70" s="8">
        <f ca="1">(TODAY()-Staff[[#This Row],[Date Joined]])/365</f>
        <v>3.6356164383561644</v>
      </c>
      <c r="J70" s="5">
        <f ca="1">ROUNDUP(IF(Staff[[#This Row],[Tenure]]&gt;2,3%,2%)*Staff[[#This Row],[Salary]],0)</f>
        <v>1978</v>
      </c>
      <c r="K70" s="6">
        <f>VLOOKUP(Staff[[#This Row],[Rating]], 'Rating No'!$B$2:$C$6, 2, FALSE)</f>
        <v>3</v>
      </c>
    </row>
    <row r="71" spans="1:11" x14ac:dyDescent="0.35">
      <c r="A71" s="6" t="s">
        <v>32</v>
      </c>
      <c r="B71" s="6" t="s">
        <v>8</v>
      </c>
      <c r="C71">
        <v>21</v>
      </c>
      <c r="D71" t="s">
        <v>16</v>
      </c>
      <c r="E71" s="7">
        <v>44317</v>
      </c>
      <c r="F71" s="6" t="s">
        <v>21</v>
      </c>
      <c r="G71" s="5">
        <v>65920</v>
      </c>
      <c r="H71" t="s">
        <v>207</v>
      </c>
      <c r="I71" s="8">
        <f ca="1">(TODAY()-Staff[[#This Row],[Date Joined]])/365</f>
        <v>3.4684931506849317</v>
      </c>
      <c r="J71" s="5">
        <f ca="1">ROUNDUP(IF(Staff[[#This Row],[Tenure]]&gt;2,3%,2%)*Staff[[#This Row],[Salary]],0)</f>
        <v>1978</v>
      </c>
      <c r="K71" s="6">
        <f>VLOOKUP(Staff[[#This Row],[Rating]], 'Rating No'!$B$2:$C$6, 2, FALSE)</f>
        <v>3</v>
      </c>
    </row>
    <row r="72" spans="1:11" x14ac:dyDescent="0.35">
      <c r="A72" s="6" t="s">
        <v>121</v>
      </c>
      <c r="B72" s="6" t="s">
        <v>8</v>
      </c>
      <c r="C72">
        <v>30</v>
      </c>
      <c r="D72" t="s">
        <v>24</v>
      </c>
      <c r="E72" s="7">
        <v>44328</v>
      </c>
      <c r="F72" s="6" t="s">
        <v>21</v>
      </c>
      <c r="G72" s="5">
        <v>67910</v>
      </c>
      <c r="H72" t="s">
        <v>205</v>
      </c>
      <c r="I72" s="8">
        <f ca="1">(TODAY()-Staff[[#This Row],[Date Joined]])/365</f>
        <v>3.4383561643835616</v>
      </c>
      <c r="J72" s="5">
        <f ca="1">ROUNDUP(IF(Staff[[#This Row],[Tenure]]&gt;2,3%,2%)*Staff[[#This Row],[Salary]],0)</f>
        <v>2038</v>
      </c>
      <c r="K72" s="6">
        <f>VLOOKUP(Staff[[#This Row],[Rating]], 'Rating No'!$B$2:$C$6, 2, FALSE)</f>
        <v>2</v>
      </c>
    </row>
    <row r="73" spans="1:11" x14ac:dyDescent="0.35">
      <c r="A73" s="6" t="s">
        <v>27</v>
      </c>
      <c r="B73" s="6" t="s">
        <v>8</v>
      </c>
      <c r="C73">
        <v>30</v>
      </c>
      <c r="D73" t="s">
        <v>24</v>
      </c>
      <c r="E73" s="7">
        <v>44389</v>
      </c>
      <c r="F73" s="6" t="s">
        <v>21</v>
      </c>
      <c r="G73" s="5">
        <v>67910</v>
      </c>
      <c r="H73" t="s">
        <v>207</v>
      </c>
      <c r="I73" s="8">
        <f ca="1">(TODAY()-Staff[[#This Row],[Date Joined]])/365</f>
        <v>3.2712328767123289</v>
      </c>
      <c r="J73" s="5">
        <f ca="1">ROUNDUP(IF(Staff[[#This Row],[Tenure]]&gt;2,3%,2%)*Staff[[#This Row],[Salary]],0)</f>
        <v>2038</v>
      </c>
      <c r="K73" s="6">
        <f>VLOOKUP(Staff[[#This Row],[Rating]], 'Rating No'!$B$2:$C$6, 2, FALSE)</f>
        <v>2</v>
      </c>
    </row>
    <row r="74" spans="1:11" x14ac:dyDescent="0.35">
      <c r="A74" s="6" t="s">
        <v>138</v>
      </c>
      <c r="B74" s="6" t="s">
        <v>15</v>
      </c>
      <c r="C74">
        <v>30</v>
      </c>
      <c r="D74" t="s">
        <v>16</v>
      </c>
      <c r="E74" s="7">
        <v>44640</v>
      </c>
      <c r="F74" s="6" t="s">
        <v>9</v>
      </c>
      <c r="G74" s="5">
        <v>67950</v>
      </c>
      <c r="H74" t="s">
        <v>205</v>
      </c>
      <c r="I74" s="8">
        <f ca="1">(TODAY()-Staff[[#This Row],[Date Joined]])/365</f>
        <v>2.5835616438356164</v>
      </c>
      <c r="J74" s="5">
        <f ca="1">ROUNDUP(IF(Staff[[#This Row],[Tenure]]&gt;2,3%,2%)*Staff[[#This Row],[Salary]],0)</f>
        <v>2039</v>
      </c>
      <c r="K74" s="6">
        <f>VLOOKUP(Staff[[#This Row],[Rating]], 'Rating No'!$B$2:$C$6, 2, FALSE)</f>
        <v>3</v>
      </c>
    </row>
    <row r="75" spans="1:11" x14ac:dyDescent="0.35">
      <c r="A75" s="6" t="s">
        <v>45</v>
      </c>
      <c r="B75" s="6" t="s">
        <v>15</v>
      </c>
      <c r="C75">
        <v>30</v>
      </c>
      <c r="D75" t="s">
        <v>16</v>
      </c>
      <c r="E75" s="7">
        <v>44701</v>
      </c>
      <c r="F75" s="6" t="s">
        <v>9</v>
      </c>
      <c r="G75" s="5">
        <v>67950</v>
      </c>
      <c r="H75" t="s">
        <v>207</v>
      </c>
      <c r="I75" s="8">
        <f ca="1">(TODAY()-Staff[[#This Row],[Date Joined]])/365</f>
        <v>2.4164383561643836</v>
      </c>
      <c r="J75" s="5">
        <f ca="1">ROUNDUP(IF(Staff[[#This Row],[Tenure]]&gt;2,3%,2%)*Staff[[#This Row],[Salary]],0)</f>
        <v>2039</v>
      </c>
      <c r="K75" s="6">
        <f>VLOOKUP(Staff[[#This Row],[Rating]], 'Rating No'!$B$2:$C$6, 2, FALSE)</f>
        <v>3</v>
      </c>
    </row>
    <row r="76" spans="1:11" x14ac:dyDescent="0.35">
      <c r="A76" s="6" t="s">
        <v>184</v>
      </c>
      <c r="B76" s="6" t="s">
        <v>8</v>
      </c>
      <c r="C76">
        <v>20</v>
      </c>
      <c r="D76" t="s">
        <v>24</v>
      </c>
      <c r="E76" s="7">
        <v>44476</v>
      </c>
      <c r="F76" s="6" t="s">
        <v>19</v>
      </c>
      <c r="G76" s="5">
        <v>68900</v>
      </c>
      <c r="H76" t="s">
        <v>205</v>
      </c>
      <c r="I76" s="8">
        <f ca="1">(TODAY()-Staff[[#This Row],[Date Joined]])/365</f>
        <v>3.032876712328767</v>
      </c>
      <c r="J76" s="5">
        <f ca="1">ROUNDUP(IF(Staff[[#This Row],[Tenure]]&gt;2,3%,2%)*Staff[[#This Row],[Salary]],0)</f>
        <v>2067</v>
      </c>
      <c r="K76" s="6">
        <f>VLOOKUP(Staff[[#This Row],[Rating]], 'Rating No'!$B$2:$C$6, 2, FALSE)</f>
        <v>2</v>
      </c>
    </row>
    <row r="77" spans="1:11" x14ac:dyDescent="0.35">
      <c r="A77" s="6" t="s">
        <v>91</v>
      </c>
      <c r="B77" s="6" t="s">
        <v>8</v>
      </c>
      <c r="C77">
        <v>20</v>
      </c>
      <c r="D77" t="s">
        <v>24</v>
      </c>
      <c r="E77" s="7">
        <v>44537</v>
      </c>
      <c r="F77" s="6" t="s">
        <v>19</v>
      </c>
      <c r="G77" s="5">
        <v>68900</v>
      </c>
      <c r="H77" t="s">
        <v>207</v>
      </c>
      <c r="I77" s="8">
        <f ca="1">(TODAY()-Staff[[#This Row],[Date Joined]])/365</f>
        <v>2.8657534246575342</v>
      </c>
      <c r="J77" s="5">
        <f ca="1">ROUNDUP(IF(Staff[[#This Row],[Tenure]]&gt;2,3%,2%)*Staff[[#This Row],[Salary]],0)</f>
        <v>2067</v>
      </c>
      <c r="K77" s="6">
        <f>VLOOKUP(Staff[[#This Row],[Rating]], 'Rating No'!$B$2:$C$6, 2, FALSE)</f>
        <v>2</v>
      </c>
    </row>
    <row r="78" spans="1:11" x14ac:dyDescent="0.35">
      <c r="A78" s="6" t="s">
        <v>190</v>
      </c>
      <c r="B78" s="6" t="s">
        <v>15</v>
      </c>
      <c r="C78">
        <v>37</v>
      </c>
      <c r="D78" t="s">
        <v>16</v>
      </c>
      <c r="E78" s="7">
        <v>44640</v>
      </c>
      <c r="F78" s="6" t="s">
        <v>12</v>
      </c>
      <c r="G78" s="5">
        <v>69070</v>
      </c>
      <c r="H78" t="s">
        <v>205</v>
      </c>
      <c r="I78" s="8">
        <f ca="1">(TODAY()-Staff[[#This Row],[Date Joined]])/365</f>
        <v>2.5835616438356164</v>
      </c>
      <c r="J78" s="5">
        <f ca="1">ROUNDUP(IF(Staff[[#This Row],[Tenure]]&gt;2,3%,2%)*Staff[[#This Row],[Salary]],0)</f>
        <v>2073</v>
      </c>
      <c r="K78" s="6">
        <f>VLOOKUP(Staff[[#This Row],[Rating]], 'Rating No'!$B$2:$C$6, 2, FALSE)</f>
        <v>3</v>
      </c>
    </row>
    <row r="79" spans="1:11" x14ac:dyDescent="0.35">
      <c r="A79" s="6" t="s">
        <v>97</v>
      </c>
      <c r="B79" s="6" t="s">
        <v>15</v>
      </c>
      <c r="C79">
        <v>37</v>
      </c>
      <c r="D79" t="s">
        <v>16</v>
      </c>
      <c r="E79" s="7">
        <v>44701</v>
      </c>
      <c r="F79" s="6" t="s">
        <v>12</v>
      </c>
      <c r="G79" s="5">
        <v>69070</v>
      </c>
      <c r="H79" t="s">
        <v>207</v>
      </c>
      <c r="I79" s="8">
        <f ca="1">(TODAY()-Staff[[#This Row],[Date Joined]])/365</f>
        <v>2.4164383561643836</v>
      </c>
      <c r="J79" s="5">
        <f ca="1">ROUNDUP(IF(Staff[[#This Row],[Tenure]]&gt;2,3%,2%)*Staff[[#This Row],[Salary]],0)</f>
        <v>2073</v>
      </c>
      <c r="K79" s="6">
        <f>VLOOKUP(Staff[[#This Row],[Rating]], 'Rating No'!$B$2:$C$6, 2, FALSE)</f>
        <v>3</v>
      </c>
    </row>
    <row r="80" spans="1:11" x14ac:dyDescent="0.35">
      <c r="A80" s="6" t="s">
        <v>119</v>
      </c>
      <c r="B80" s="6" t="s">
        <v>15</v>
      </c>
      <c r="C80">
        <v>30</v>
      </c>
      <c r="D80" t="s">
        <v>16</v>
      </c>
      <c r="E80" s="7">
        <v>44214</v>
      </c>
      <c r="F80" s="6" t="s">
        <v>12</v>
      </c>
      <c r="G80" s="5">
        <v>69120</v>
      </c>
      <c r="H80" t="s">
        <v>205</v>
      </c>
      <c r="I80" s="8">
        <f ca="1">(TODAY()-Staff[[#This Row],[Date Joined]])/365</f>
        <v>3.7506849315068491</v>
      </c>
      <c r="J80" s="5">
        <f ca="1">ROUNDUP(IF(Staff[[#This Row],[Tenure]]&gt;2,3%,2%)*Staff[[#This Row],[Salary]],0)</f>
        <v>2074</v>
      </c>
      <c r="K80" s="6">
        <f>VLOOKUP(Staff[[#This Row],[Rating]], 'Rating No'!$B$2:$C$6, 2, FALSE)</f>
        <v>3</v>
      </c>
    </row>
    <row r="81" spans="1:11" x14ac:dyDescent="0.35">
      <c r="A81" s="6" t="s">
        <v>25</v>
      </c>
      <c r="B81" s="6" t="s">
        <v>15</v>
      </c>
      <c r="C81">
        <v>30</v>
      </c>
      <c r="D81" t="s">
        <v>16</v>
      </c>
      <c r="E81" s="7">
        <v>44273</v>
      </c>
      <c r="F81" s="6" t="s">
        <v>12</v>
      </c>
      <c r="G81" s="5">
        <v>69120</v>
      </c>
      <c r="H81" t="s">
        <v>207</v>
      </c>
      <c r="I81" s="8">
        <f ca="1">(TODAY()-Staff[[#This Row],[Date Joined]])/365</f>
        <v>3.5890410958904111</v>
      </c>
      <c r="J81" s="5">
        <f ca="1">ROUNDUP(IF(Staff[[#This Row],[Tenure]]&gt;2,3%,2%)*Staff[[#This Row],[Salary]],0)</f>
        <v>2074</v>
      </c>
      <c r="K81" s="6">
        <f>VLOOKUP(Staff[[#This Row],[Rating]], 'Rating No'!$B$2:$C$6, 2, FALSE)</f>
        <v>3</v>
      </c>
    </row>
    <row r="82" spans="1:11" x14ac:dyDescent="0.35">
      <c r="A82" s="6" t="s">
        <v>159</v>
      </c>
      <c r="B82" s="6" t="s">
        <v>15</v>
      </c>
      <c r="C82">
        <v>30</v>
      </c>
      <c r="D82" t="s">
        <v>16</v>
      </c>
      <c r="E82" s="7">
        <v>44789</v>
      </c>
      <c r="F82" s="6" t="s">
        <v>12</v>
      </c>
      <c r="G82" s="5">
        <v>69710</v>
      </c>
      <c r="H82" t="s">
        <v>205</v>
      </c>
      <c r="I82" s="8">
        <f ca="1">(TODAY()-Staff[[#This Row],[Date Joined]])/365</f>
        <v>2.1753424657534248</v>
      </c>
      <c r="J82" s="5">
        <f ca="1">ROUNDUP(IF(Staff[[#This Row],[Tenure]]&gt;2,3%,2%)*Staff[[#This Row],[Salary]],0)</f>
        <v>2092</v>
      </c>
      <c r="K82" s="6">
        <f>VLOOKUP(Staff[[#This Row],[Rating]], 'Rating No'!$B$2:$C$6, 2, FALSE)</f>
        <v>3</v>
      </c>
    </row>
    <row r="83" spans="1:11" x14ac:dyDescent="0.35">
      <c r="A83" s="6" t="s">
        <v>67</v>
      </c>
      <c r="B83" s="6" t="s">
        <v>15</v>
      </c>
      <c r="C83">
        <v>30</v>
      </c>
      <c r="D83" t="s">
        <v>16</v>
      </c>
      <c r="E83" s="7">
        <v>44850</v>
      </c>
      <c r="F83" s="6" t="s">
        <v>12</v>
      </c>
      <c r="G83" s="5">
        <v>69710</v>
      </c>
      <c r="H83" t="s">
        <v>207</v>
      </c>
      <c r="I83" s="8">
        <f ca="1">(TODAY()-Staff[[#This Row],[Date Joined]])/365</f>
        <v>2.0082191780821916</v>
      </c>
      <c r="J83" s="5">
        <f ca="1">ROUNDUP(IF(Staff[[#This Row],[Tenure]]&gt;2,3%,2%)*Staff[[#This Row],[Salary]],0)</f>
        <v>2092</v>
      </c>
      <c r="K83" s="6">
        <f>VLOOKUP(Staff[[#This Row],[Rating]], 'Rating No'!$B$2:$C$6, 2, FALSE)</f>
        <v>3</v>
      </c>
    </row>
    <row r="84" spans="1:11" x14ac:dyDescent="0.35">
      <c r="A84" s="6" t="s">
        <v>183</v>
      </c>
      <c r="B84" s="6" t="s">
        <v>15</v>
      </c>
      <c r="C84">
        <v>42</v>
      </c>
      <c r="D84" t="s">
        <v>24</v>
      </c>
      <c r="E84" s="7">
        <v>44670</v>
      </c>
      <c r="F84" s="6" t="s">
        <v>21</v>
      </c>
      <c r="G84" s="5">
        <v>70270</v>
      </c>
      <c r="H84" t="s">
        <v>205</v>
      </c>
      <c r="I84" s="8">
        <f ca="1">(TODAY()-Staff[[#This Row],[Date Joined]])/365</f>
        <v>2.5013698630136987</v>
      </c>
      <c r="J84" s="5">
        <f ca="1">ROUNDUP(IF(Staff[[#This Row],[Tenure]]&gt;2,3%,2%)*Staff[[#This Row],[Salary]],0)</f>
        <v>2109</v>
      </c>
      <c r="K84" s="6">
        <f>VLOOKUP(Staff[[#This Row],[Rating]], 'Rating No'!$B$2:$C$6, 2, FALSE)</f>
        <v>2</v>
      </c>
    </row>
    <row r="85" spans="1:11" x14ac:dyDescent="0.35">
      <c r="A85" s="6" t="s">
        <v>90</v>
      </c>
      <c r="B85" s="6" t="s">
        <v>15</v>
      </c>
      <c r="C85">
        <v>42</v>
      </c>
      <c r="D85" t="s">
        <v>24</v>
      </c>
      <c r="E85" s="7">
        <v>44731</v>
      </c>
      <c r="F85" s="6" t="s">
        <v>21</v>
      </c>
      <c r="G85" s="5">
        <v>70270</v>
      </c>
      <c r="H85" t="s">
        <v>207</v>
      </c>
      <c r="I85" s="8">
        <f ca="1">(TODAY()-Staff[[#This Row],[Date Joined]])/365</f>
        <v>2.3342465753424659</v>
      </c>
      <c r="J85" s="5">
        <f ca="1">ROUNDUP(IF(Staff[[#This Row],[Tenure]]&gt;2,3%,2%)*Staff[[#This Row],[Salary]],0)</f>
        <v>2109</v>
      </c>
      <c r="K85" s="6">
        <f>VLOOKUP(Staff[[#This Row],[Rating]], 'Rating No'!$B$2:$C$6, 2, FALSE)</f>
        <v>2</v>
      </c>
    </row>
    <row r="86" spans="1:11" x14ac:dyDescent="0.35">
      <c r="A86" s="6" t="s">
        <v>162</v>
      </c>
      <c r="B86" s="6" t="s">
        <v>15</v>
      </c>
      <c r="C86">
        <v>46</v>
      </c>
      <c r="D86" t="s">
        <v>16</v>
      </c>
      <c r="E86" s="7">
        <v>44697</v>
      </c>
      <c r="F86" s="6" t="s">
        <v>9</v>
      </c>
      <c r="G86" s="5">
        <v>70610</v>
      </c>
      <c r="H86" t="s">
        <v>205</v>
      </c>
      <c r="I86" s="8">
        <f ca="1">(TODAY()-Staff[[#This Row],[Date Joined]])/365</f>
        <v>2.4273972602739726</v>
      </c>
      <c r="J86" s="5">
        <f ca="1">ROUNDUP(IF(Staff[[#This Row],[Tenure]]&gt;2,3%,2%)*Staff[[#This Row],[Salary]],0)</f>
        <v>2119</v>
      </c>
      <c r="K86" s="6">
        <f>VLOOKUP(Staff[[#This Row],[Rating]], 'Rating No'!$B$2:$C$6, 2, FALSE)</f>
        <v>3</v>
      </c>
    </row>
    <row r="87" spans="1:11" x14ac:dyDescent="0.35">
      <c r="A87" s="6" t="s">
        <v>70</v>
      </c>
      <c r="B87" s="6" t="s">
        <v>15</v>
      </c>
      <c r="C87">
        <v>46</v>
      </c>
      <c r="D87" t="s">
        <v>16</v>
      </c>
      <c r="E87" s="7">
        <v>44758</v>
      </c>
      <c r="F87" s="6" t="s">
        <v>9</v>
      </c>
      <c r="G87" s="5">
        <v>70610</v>
      </c>
      <c r="H87" t="s">
        <v>207</v>
      </c>
      <c r="I87" s="8">
        <f ca="1">(TODAY()-Staff[[#This Row],[Date Joined]])/365</f>
        <v>2.2602739726027399</v>
      </c>
      <c r="J87" s="5">
        <f ca="1">ROUNDUP(IF(Staff[[#This Row],[Tenure]]&gt;2,3%,2%)*Staff[[#This Row],[Salary]],0)</f>
        <v>2119</v>
      </c>
      <c r="K87" s="6">
        <f>VLOOKUP(Staff[[#This Row],[Rating]], 'Rating No'!$B$2:$C$6, 2, FALSE)</f>
        <v>3</v>
      </c>
    </row>
    <row r="88" spans="1:11" x14ac:dyDescent="0.35">
      <c r="A88" s="6" t="s">
        <v>187</v>
      </c>
      <c r="B88" s="6" t="s">
        <v>15</v>
      </c>
      <c r="C88">
        <v>36</v>
      </c>
      <c r="D88" t="s">
        <v>16</v>
      </c>
      <c r="E88" s="7">
        <v>44272</v>
      </c>
      <c r="F88" s="6" t="s">
        <v>21</v>
      </c>
      <c r="G88" s="5">
        <v>71380</v>
      </c>
      <c r="H88" t="s">
        <v>205</v>
      </c>
      <c r="I88" s="8">
        <f ca="1">(TODAY()-Staff[[#This Row],[Date Joined]])/365</f>
        <v>3.591780821917808</v>
      </c>
      <c r="J88" s="5">
        <f ca="1">ROUNDUP(IF(Staff[[#This Row],[Tenure]]&gt;2,3%,2%)*Staff[[#This Row],[Salary]],0)</f>
        <v>2142</v>
      </c>
      <c r="K88" s="6">
        <f>VLOOKUP(Staff[[#This Row],[Rating]], 'Rating No'!$B$2:$C$6, 2, FALSE)</f>
        <v>3</v>
      </c>
    </row>
    <row r="89" spans="1:11" x14ac:dyDescent="0.35">
      <c r="A89" s="6" t="s">
        <v>94</v>
      </c>
      <c r="B89" s="6" t="s">
        <v>15</v>
      </c>
      <c r="C89">
        <v>36</v>
      </c>
      <c r="D89" t="s">
        <v>16</v>
      </c>
      <c r="E89" s="7">
        <v>44333</v>
      </c>
      <c r="F89" s="6" t="s">
        <v>21</v>
      </c>
      <c r="G89" s="5">
        <v>71380</v>
      </c>
      <c r="H89" t="s">
        <v>207</v>
      </c>
      <c r="I89" s="8">
        <f ca="1">(TODAY()-Staff[[#This Row],[Date Joined]])/365</f>
        <v>3.4246575342465753</v>
      </c>
      <c r="J89" s="5">
        <f ca="1">ROUNDUP(IF(Staff[[#This Row],[Tenure]]&gt;2,3%,2%)*Staff[[#This Row],[Salary]],0)</f>
        <v>2142</v>
      </c>
      <c r="K89" s="6">
        <f>VLOOKUP(Staff[[#This Row],[Rating]], 'Rating No'!$B$2:$C$6, 2, FALSE)</f>
        <v>3</v>
      </c>
    </row>
    <row r="90" spans="1:11" x14ac:dyDescent="0.35">
      <c r="A90" s="6" t="s">
        <v>115</v>
      </c>
      <c r="B90" s="6" t="s">
        <v>15</v>
      </c>
      <c r="C90">
        <v>33</v>
      </c>
      <c r="D90" t="s">
        <v>16</v>
      </c>
      <c r="E90" s="7">
        <v>44324</v>
      </c>
      <c r="F90" s="6" t="s">
        <v>19</v>
      </c>
      <c r="G90" s="5">
        <v>74550</v>
      </c>
      <c r="H90" t="s">
        <v>205</v>
      </c>
      <c r="I90" s="8">
        <f ca="1">(TODAY()-Staff[[#This Row],[Date Joined]])/365</f>
        <v>3.4493150684931506</v>
      </c>
      <c r="J90" s="5">
        <f ca="1">ROUNDUP(IF(Staff[[#This Row],[Tenure]]&gt;2,3%,2%)*Staff[[#This Row],[Salary]],0)</f>
        <v>2237</v>
      </c>
      <c r="K90" s="6">
        <f>VLOOKUP(Staff[[#This Row],[Rating]], 'Rating No'!$B$2:$C$6, 2, FALSE)</f>
        <v>3</v>
      </c>
    </row>
    <row r="91" spans="1:11" x14ac:dyDescent="0.35">
      <c r="A91" s="6" t="s">
        <v>18</v>
      </c>
      <c r="B91" s="6" t="s">
        <v>15</v>
      </c>
      <c r="C91">
        <v>33</v>
      </c>
      <c r="D91" t="s">
        <v>16</v>
      </c>
      <c r="E91" s="7">
        <v>44385</v>
      </c>
      <c r="F91" s="6" t="s">
        <v>19</v>
      </c>
      <c r="G91" s="5">
        <v>74550</v>
      </c>
      <c r="H91" t="s">
        <v>207</v>
      </c>
      <c r="I91" s="8">
        <f ca="1">(TODAY()-Staff[[#This Row],[Date Joined]])/365</f>
        <v>3.2821917808219179</v>
      </c>
      <c r="J91" s="5">
        <f ca="1">ROUNDUP(IF(Staff[[#This Row],[Tenure]]&gt;2,3%,2%)*Staff[[#This Row],[Salary]],0)</f>
        <v>2237</v>
      </c>
      <c r="K91" s="6">
        <f>VLOOKUP(Staff[[#This Row],[Rating]], 'Rating No'!$B$2:$C$6, 2, FALSE)</f>
        <v>3</v>
      </c>
    </row>
    <row r="92" spans="1:11" x14ac:dyDescent="0.35">
      <c r="A92" s="6" t="s">
        <v>111</v>
      </c>
      <c r="B92" s="6" t="s">
        <v>8</v>
      </c>
      <c r="C92">
        <v>42</v>
      </c>
      <c r="D92" t="s">
        <v>10</v>
      </c>
      <c r="E92" s="7">
        <v>44718</v>
      </c>
      <c r="F92" s="6" t="s">
        <v>9</v>
      </c>
      <c r="G92" s="5">
        <v>75000</v>
      </c>
      <c r="H92" t="s">
        <v>205</v>
      </c>
      <c r="I92" s="8">
        <f ca="1">(TODAY()-Staff[[#This Row],[Date Joined]])/365</f>
        <v>2.3698630136986303</v>
      </c>
      <c r="J92" s="5">
        <f ca="1">ROUNDUP(IF(Staff[[#This Row],[Tenure]]&gt;2,3%,2%)*Staff[[#This Row],[Salary]],0)</f>
        <v>2250</v>
      </c>
      <c r="K92" s="6">
        <f>VLOOKUP(Staff[[#This Row],[Rating]], 'Rating No'!$B$2:$C$6, 2, FALSE)</f>
        <v>5</v>
      </c>
    </row>
    <row r="93" spans="1:11" x14ac:dyDescent="0.35">
      <c r="A93" s="6" t="s">
        <v>7</v>
      </c>
      <c r="B93" s="6" t="s">
        <v>8</v>
      </c>
      <c r="C93">
        <v>42</v>
      </c>
      <c r="D93" t="s">
        <v>10</v>
      </c>
      <c r="E93" s="7">
        <v>44779</v>
      </c>
      <c r="F93" s="6" t="s">
        <v>9</v>
      </c>
      <c r="G93" s="5">
        <v>75000</v>
      </c>
      <c r="H93" t="s">
        <v>207</v>
      </c>
      <c r="I93" s="8">
        <f ca="1">(TODAY()-Staff[[#This Row],[Date Joined]])/365</f>
        <v>2.2027397260273971</v>
      </c>
      <c r="J93" s="5">
        <f ca="1">ROUNDUP(IF(Staff[[#This Row],[Tenure]]&gt;2,3%,2%)*Staff[[#This Row],[Salary]],0)</f>
        <v>2250</v>
      </c>
      <c r="K93" s="6">
        <f>VLOOKUP(Staff[[#This Row],[Rating]], 'Rating No'!$B$2:$C$6, 2, FALSE)</f>
        <v>5</v>
      </c>
    </row>
    <row r="94" spans="1:11" x14ac:dyDescent="0.35">
      <c r="A94" s="6" t="s">
        <v>188</v>
      </c>
      <c r="B94" s="6" t="s">
        <v>8</v>
      </c>
      <c r="C94">
        <v>33</v>
      </c>
      <c r="D94" t="s">
        <v>16</v>
      </c>
      <c r="E94" s="7">
        <v>44253</v>
      </c>
      <c r="F94" s="6" t="s">
        <v>12</v>
      </c>
      <c r="G94" s="5">
        <v>75280</v>
      </c>
      <c r="H94" t="s">
        <v>205</v>
      </c>
      <c r="I94" s="8">
        <f ca="1">(TODAY()-Staff[[#This Row],[Date Joined]])/365</f>
        <v>3.6438356164383561</v>
      </c>
      <c r="J94" s="5">
        <f ca="1">ROUNDUP(IF(Staff[[#This Row],[Tenure]]&gt;2,3%,2%)*Staff[[#This Row],[Salary]],0)</f>
        <v>2259</v>
      </c>
      <c r="K94" s="6">
        <f>VLOOKUP(Staff[[#This Row],[Rating]], 'Rating No'!$B$2:$C$6, 2, FALSE)</f>
        <v>3</v>
      </c>
    </row>
    <row r="95" spans="1:11" x14ac:dyDescent="0.35">
      <c r="A95" s="6" t="s">
        <v>95</v>
      </c>
      <c r="B95" s="6" t="s">
        <v>8</v>
      </c>
      <c r="C95">
        <v>33</v>
      </c>
      <c r="D95" t="s">
        <v>16</v>
      </c>
      <c r="E95" s="7">
        <v>44312</v>
      </c>
      <c r="F95" s="6" t="s">
        <v>12</v>
      </c>
      <c r="G95" s="5">
        <v>75280</v>
      </c>
      <c r="H95" t="s">
        <v>207</v>
      </c>
      <c r="I95" s="8">
        <f ca="1">(TODAY()-Staff[[#This Row],[Date Joined]])/365</f>
        <v>3.4821917808219176</v>
      </c>
      <c r="J95" s="5">
        <f ca="1">ROUNDUP(IF(Staff[[#This Row],[Tenure]]&gt;2,3%,2%)*Staff[[#This Row],[Salary]],0)</f>
        <v>2259</v>
      </c>
      <c r="K95" s="6">
        <f>VLOOKUP(Staff[[#This Row],[Rating]], 'Rating No'!$B$2:$C$6, 2, FALSE)</f>
        <v>3</v>
      </c>
    </row>
    <row r="96" spans="1:11" x14ac:dyDescent="0.35">
      <c r="A96" s="6" t="s">
        <v>135</v>
      </c>
      <c r="B96" s="6" t="s">
        <v>8</v>
      </c>
      <c r="C96">
        <v>33</v>
      </c>
      <c r="D96" t="s">
        <v>42</v>
      </c>
      <c r="E96" s="7">
        <v>44313</v>
      </c>
      <c r="F96" s="6" t="s">
        <v>12</v>
      </c>
      <c r="G96" s="5">
        <v>75480</v>
      </c>
      <c r="H96" t="s">
        <v>205</v>
      </c>
      <c r="I96" s="8">
        <f ca="1">(TODAY()-Staff[[#This Row],[Date Joined]])/365</f>
        <v>3.4794520547945207</v>
      </c>
      <c r="J96" s="5">
        <f ca="1">ROUNDUP(IF(Staff[[#This Row],[Tenure]]&gt;2,3%,2%)*Staff[[#This Row],[Salary]],0)</f>
        <v>2265</v>
      </c>
      <c r="K96" s="6">
        <f>VLOOKUP(Staff[[#This Row],[Rating]], 'Rating No'!$B$2:$C$6, 2, FALSE)</f>
        <v>1</v>
      </c>
    </row>
    <row r="97" spans="1:11" x14ac:dyDescent="0.35">
      <c r="A97" s="6" t="s">
        <v>41</v>
      </c>
      <c r="B97" s="6" t="s">
        <v>8</v>
      </c>
      <c r="C97">
        <v>33</v>
      </c>
      <c r="D97" t="s">
        <v>42</v>
      </c>
      <c r="E97" s="7">
        <v>44374</v>
      </c>
      <c r="F97" s="6" t="s">
        <v>12</v>
      </c>
      <c r="G97" s="5">
        <v>75480</v>
      </c>
      <c r="H97" t="s">
        <v>207</v>
      </c>
      <c r="I97" s="8">
        <f ca="1">(TODAY()-Staff[[#This Row],[Date Joined]])/365</f>
        <v>3.3123287671232875</v>
      </c>
      <c r="J97" s="5">
        <f ca="1">ROUNDUP(IF(Staff[[#This Row],[Tenure]]&gt;2,3%,2%)*Staff[[#This Row],[Salary]],0)</f>
        <v>2265</v>
      </c>
      <c r="K97" s="6">
        <f>VLOOKUP(Staff[[#This Row],[Rating]], 'Rating No'!$B$2:$C$6, 2, FALSE)</f>
        <v>1</v>
      </c>
    </row>
    <row r="98" spans="1:11" x14ac:dyDescent="0.35">
      <c r="A98" s="6" t="s">
        <v>170</v>
      </c>
      <c r="B98" s="6" t="s">
        <v>15</v>
      </c>
      <c r="C98">
        <v>21</v>
      </c>
      <c r="D98" t="s">
        <v>16</v>
      </c>
      <c r="E98" s="7">
        <v>44180</v>
      </c>
      <c r="F98" s="6" t="s">
        <v>56</v>
      </c>
      <c r="G98" s="5">
        <v>75880</v>
      </c>
      <c r="H98" t="s">
        <v>205</v>
      </c>
      <c r="I98" s="8">
        <f ca="1">(TODAY()-Staff[[#This Row],[Date Joined]])/365</f>
        <v>3.8438356164383563</v>
      </c>
      <c r="J98" s="5">
        <f ca="1">ROUNDUP(IF(Staff[[#This Row],[Tenure]]&gt;2,3%,2%)*Staff[[#This Row],[Salary]],0)</f>
        <v>2277</v>
      </c>
      <c r="K98" s="6">
        <f>VLOOKUP(Staff[[#This Row],[Rating]], 'Rating No'!$B$2:$C$6, 2, FALSE)</f>
        <v>3</v>
      </c>
    </row>
    <row r="99" spans="1:11" x14ac:dyDescent="0.35">
      <c r="A99" s="6" t="s">
        <v>78</v>
      </c>
      <c r="B99" s="6" t="s">
        <v>15</v>
      </c>
      <c r="C99">
        <v>21</v>
      </c>
      <c r="D99" t="s">
        <v>16</v>
      </c>
      <c r="E99" s="7">
        <v>44242</v>
      </c>
      <c r="F99" s="6" t="s">
        <v>56</v>
      </c>
      <c r="G99" s="5">
        <v>75880</v>
      </c>
      <c r="H99" t="s">
        <v>207</v>
      </c>
      <c r="I99" s="8">
        <f ca="1">(TODAY()-Staff[[#This Row],[Date Joined]])/365</f>
        <v>3.6739726027397261</v>
      </c>
      <c r="J99" s="5">
        <f ca="1">ROUNDUP(IF(Staff[[#This Row],[Tenure]]&gt;2,3%,2%)*Staff[[#This Row],[Salary]],0)</f>
        <v>2277</v>
      </c>
      <c r="K99" s="6">
        <f>VLOOKUP(Staff[[#This Row],[Rating]], 'Rating No'!$B$2:$C$6, 2, FALSE)</f>
        <v>3</v>
      </c>
    </row>
    <row r="100" spans="1:11" x14ac:dyDescent="0.35">
      <c r="A100" s="6" t="s">
        <v>129</v>
      </c>
      <c r="B100" s="6" t="s">
        <v>8</v>
      </c>
      <c r="C100">
        <v>28</v>
      </c>
      <c r="D100" t="s">
        <v>16</v>
      </c>
      <c r="E100" s="7">
        <v>44124</v>
      </c>
      <c r="F100" s="6" t="s">
        <v>21</v>
      </c>
      <c r="G100" s="5">
        <v>75970</v>
      </c>
      <c r="H100" t="s">
        <v>205</v>
      </c>
      <c r="I100" s="8">
        <f ca="1">(TODAY()-Staff[[#This Row],[Date Joined]])/365</f>
        <v>3.9972602739726026</v>
      </c>
      <c r="J100" s="5">
        <f ca="1">ROUNDUP(IF(Staff[[#This Row],[Tenure]]&gt;2,3%,2%)*Staff[[#This Row],[Salary]],0)</f>
        <v>2280</v>
      </c>
      <c r="K100" s="6">
        <f>VLOOKUP(Staff[[#This Row],[Rating]], 'Rating No'!$B$2:$C$6, 2, FALSE)</f>
        <v>3</v>
      </c>
    </row>
    <row r="101" spans="1:11" x14ac:dyDescent="0.35">
      <c r="A101" s="6" t="s">
        <v>35</v>
      </c>
      <c r="B101" s="6" t="s">
        <v>8</v>
      </c>
      <c r="C101">
        <v>28</v>
      </c>
      <c r="D101" t="s">
        <v>16</v>
      </c>
      <c r="E101" s="7">
        <v>44185</v>
      </c>
      <c r="F101" s="6" t="s">
        <v>21</v>
      </c>
      <c r="G101" s="5">
        <v>75970</v>
      </c>
      <c r="H101" t="s">
        <v>207</v>
      </c>
      <c r="I101" s="8">
        <f ca="1">(TODAY()-Staff[[#This Row],[Date Joined]])/365</f>
        <v>3.8301369863013699</v>
      </c>
      <c r="J101" s="5">
        <f ca="1">ROUNDUP(IF(Staff[[#This Row],[Tenure]]&gt;2,3%,2%)*Staff[[#This Row],[Salary]],0)</f>
        <v>2280</v>
      </c>
      <c r="K101" s="6">
        <f>VLOOKUP(Staff[[#This Row],[Rating]], 'Rating No'!$B$2:$C$6, 2, FALSE)</f>
        <v>3</v>
      </c>
    </row>
    <row r="102" spans="1:11" x14ac:dyDescent="0.35">
      <c r="A102" s="6" t="s">
        <v>154</v>
      </c>
      <c r="B102" s="6" t="s">
        <v>8</v>
      </c>
      <c r="C102">
        <v>22</v>
      </c>
      <c r="D102" t="s">
        <v>13</v>
      </c>
      <c r="E102" s="7">
        <v>44388</v>
      </c>
      <c r="F102" s="6" t="s">
        <v>9</v>
      </c>
      <c r="G102" s="5">
        <v>76900</v>
      </c>
      <c r="H102" t="s">
        <v>205</v>
      </c>
      <c r="I102" s="8">
        <f ca="1">(TODAY()-Staff[[#This Row],[Date Joined]])/365</f>
        <v>3.2739726027397262</v>
      </c>
      <c r="J102" s="5">
        <f ca="1">ROUNDUP(IF(Staff[[#This Row],[Tenure]]&gt;2,3%,2%)*Staff[[#This Row],[Salary]],0)</f>
        <v>2307</v>
      </c>
      <c r="K102" s="6">
        <f>VLOOKUP(Staff[[#This Row],[Rating]], 'Rating No'!$B$2:$C$6, 2, FALSE)</f>
        <v>4</v>
      </c>
    </row>
    <row r="103" spans="1:11" x14ac:dyDescent="0.35">
      <c r="A103" s="6" t="s">
        <v>62</v>
      </c>
      <c r="B103" s="6" t="s">
        <v>8</v>
      </c>
      <c r="C103">
        <v>22</v>
      </c>
      <c r="D103" t="s">
        <v>13</v>
      </c>
      <c r="E103" s="7">
        <v>44450</v>
      </c>
      <c r="F103" s="6" t="s">
        <v>9</v>
      </c>
      <c r="G103" s="5">
        <v>76900</v>
      </c>
      <c r="H103" t="s">
        <v>207</v>
      </c>
      <c r="I103" s="8">
        <f ca="1">(TODAY()-Staff[[#This Row],[Date Joined]])/365</f>
        <v>3.1041095890410957</v>
      </c>
      <c r="J103" s="5">
        <f ca="1">ROUNDUP(IF(Staff[[#This Row],[Tenure]]&gt;2,3%,2%)*Staff[[#This Row],[Salary]],0)</f>
        <v>2307</v>
      </c>
      <c r="K103" s="6">
        <f>VLOOKUP(Staff[[#This Row],[Rating]], 'Rating No'!$B$2:$C$6, 2, FALSE)</f>
        <v>4</v>
      </c>
    </row>
    <row r="104" spans="1:11" x14ac:dyDescent="0.35">
      <c r="A104" s="6" t="s">
        <v>164</v>
      </c>
      <c r="B104" s="6" t="s">
        <v>8</v>
      </c>
      <c r="C104">
        <v>36</v>
      </c>
      <c r="D104" t="s">
        <v>16</v>
      </c>
      <c r="E104" s="7">
        <v>44468</v>
      </c>
      <c r="F104" s="6" t="s">
        <v>9</v>
      </c>
      <c r="G104" s="5">
        <v>78390</v>
      </c>
      <c r="H104" t="s">
        <v>205</v>
      </c>
      <c r="I104" s="8">
        <f ca="1">(TODAY()-Staff[[#This Row],[Date Joined]])/365</f>
        <v>3.0547945205479454</v>
      </c>
      <c r="J104" s="5">
        <f ca="1">ROUNDUP(IF(Staff[[#This Row],[Tenure]]&gt;2,3%,2%)*Staff[[#This Row],[Salary]],0)</f>
        <v>2352</v>
      </c>
      <c r="K104" s="6">
        <f>VLOOKUP(Staff[[#This Row],[Rating]], 'Rating No'!$B$2:$C$6, 2, FALSE)</f>
        <v>3</v>
      </c>
    </row>
    <row r="105" spans="1:11" x14ac:dyDescent="0.35">
      <c r="A105" s="6" t="s">
        <v>72</v>
      </c>
      <c r="B105" s="6" t="s">
        <v>8</v>
      </c>
      <c r="C105">
        <v>36</v>
      </c>
      <c r="D105" t="s">
        <v>16</v>
      </c>
      <c r="E105" s="7">
        <v>44529</v>
      </c>
      <c r="F105" s="6" t="s">
        <v>9</v>
      </c>
      <c r="G105" s="5">
        <v>78390</v>
      </c>
      <c r="H105" t="s">
        <v>207</v>
      </c>
      <c r="I105" s="8">
        <f ca="1">(TODAY()-Staff[[#This Row],[Date Joined]])/365</f>
        <v>2.8876712328767122</v>
      </c>
      <c r="J105" s="5">
        <f ca="1">ROUNDUP(IF(Staff[[#This Row],[Tenure]]&gt;2,3%,2%)*Staff[[#This Row],[Salary]],0)</f>
        <v>2352</v>
      </c>
      <c r="K105" s="6">
        <f>VLOOKUP(Staff[[#This Row],[Rating]], 'Rating No'!$B$2:$C$6, 2, FALSE)</f>
        <v>3</v>
      </c>
    </row>
    <row r="106" spans="1:11" x14ac:dyDescent="0.35">
      <c r="A106" s="6" t="s">
        <v>141</v>
      </c>
      <c r="B106" s="6" t="s">
        <v>8</v>
      </c>
      <c r="C106">
        <v>36</v>
      </c>
      <c r="D106" t="s">
        <v>16</v>
      </c>
      <c r="E106" s="7">
        <v>44433</v>
      </c>
      <c r="F106" s="6" t="s">
        <v>19</v>
      </c>
      <c r="G106" s="5">
        <v>78540</v>
      </c>
      <c r="H106" t="s">
        <v>205</v>
      </c>
      <c r="I106" s="8">
        <f ca="1">(TODAY()-Staff[[#This Row],[Date Joined]])/365</f>
        <v>3.1506849315068495</v>
      </c>
      <c r="J106" s="5">
        <f ca="1">ROUNDUP(IF(Staff[[#This Row],[Tenure]]&gt;2,3%,2%)*Staff[[#This Row],[Salary]],0)</f>
        <v>2357</v>
      </c>
      <c r="K106" s="6">
        <f>VLOOKUP(Staff[[#This Row],[Rating]], 'Rating No'!$B$2:$C$6, 2, FALSE)</f>
        <v>3</v>
      </c>
    </row>
    <row r="107" spans="1:11" x14ac:dyDescent="0.35">
      <c r="A107" s="6" t="s">
        <v>48</v>
      </c>
      <c r="B107" s="6" t="s">
        <v>8</v>
      </c>
      <c r="C107">
        <v>36</v>
      </c>
      <c r="D107" t="s">
        <v>16</v>
      </c>
      <c r="E107" s="7">
        <v>44494</v>
      </c>
      <c r="F107" s="6" t="s">
        <v>19</v>
      </c>
      <c r="G107" s="5">
        <v>78540</v>
      </c>
      <c r="H107" t="s">
        <v>207</v>
      </c>
      <c r="I107" s="8">
        <f ca="1">(TODAY()-Staff[[#This Row],[Date Joined]])/365</f>
        <v>2.9835616438356163</v>
      </c>
      <c r="J107" s="5">
        <f ca="1">ROUNDUP(IF(Staff[[#This Row],[Tenure]]&gt;2,3%,2%)*Staff[[#This Row],[Salary]],0)</f>
        <v>2357</v>
      </c>
      <c r="K107" s="6">
        <f>VLOOKUP(Staff[[#This Row],[Rating]], 'Rating No'!$B$2:$C$6, 2, FALSE)</f>
        <v>3</v>
      </c>
    </row>
    <row r="108" spans="1:11" x14ac:dyDescent="0.35">
      <c r="A108" s="6" t="s">
        <v>197</v>
      </c>
      <c r="B108" s="6" t="s">
        <v>15</v>
      </c>
      <c r="C108">
        <v>20</v>
      </c>
      <c r="D108" t="s">
        <v>16</v>
      </c>
      <c r="E108" s="7">
        <v>44683</v>
      </c>
      <c r="F108" s="6" t="s">
        <v>9</v>
      </c>
      <c r="G108" s="5">
        <v>79570</v>
      </c>
      <c r="H108" t="s">
        <v>205</v>
      </c>
      <c r="I108" s="8">
        <f ca="1">(TODAY()-Staff[[#This Row],[Date Joined]])/365</f>
        <v>2.4657534246575343</v>
      </c>
      <c r="J108" s="5">
        <f ca="1">ROUNDUP(IF(Staff[[#This Row],[Tenure]]&gt;2,3%,2%)*Staff[[#This Row],[Salary]],0)</f>
        <v>2388</v>
      </c>
      <c r="K108" s="6">
        <f>VLOOKUP(Staff[[#This Row],[Rating]], 'Rating No'!$B$2:$C$6, 2, FALSE)</f>
        <v>3</v>
      </c>
    </row>
    <row r="109" spans="1:11" x14ac:dyDescent="0.35">
      <c r="A109" s="6" t="s">
        <v>104</v>
      </c>
      <c r="B109" s="6" t="s">
        <v>15</v>
      </c>
      <c r="C109">
        <v>20</v>
      </c>
      <c r="D109" t="s">
        <v>16</v>
      </c>
      <c r="E109" s="7">
        <v>44744</v>
      </c>
      <c r="F109" s="6" t="s">
        <v>9</v>
      </c>
      <c r="G109" s="5">
        <v>79570</v>
      </c>
      <c r="H109" t="s">
        <v>207</v>
      </c>
      <c r="I109" s="8">
        <f ca="1">(TODAY()-Staff[[#This Row],[Date Joined]])/365</f>
        <v>2.2986301369863016</v>
      </c>
      <c r="J109" s="5">
        <f ca="1">ROUNDUP(IF(Staff[[#This Row],[Tenure]]&gt;2,3%,2%)*Staff[[#This Row],[Salary]],0)</f>
        <v>2388</v>
      </c>
      <c r="K109" s="6">
        <f>VLOOKUP(Staff[[#This Row],[Rating]], 'Rating No'!$B$2:$C$6, 2, FALSE)</f>
        <v>3</v>
      </c>
    </row>
    <row r="110" spans="1:11" x14ac:dyDescent="0.35">
      <c r="A110" s="6" t="s">
        <v>133</v>
      </c>
      <c r="B110" s="6" t="s">
        <v>8</v>
      </c>
      <c r="C110">
        <v>25</v>
      </c>
      <c r="D110" t="s">
        <v>13</v>
      </c>
      <c r="E110" s="7">
        <v>44633</v>
      </c>
      <c r="F110" s="6" t="s">
        <v>12</v>
      </c>
      <c r="G110" s="5">
        <v>80700</v>
      </c>
      <c r="H110" t="s">
        <v>205</v>
      </c>
      <c r="I110" s="8">
        <f ca="1">(TODAY()-Staff[[#This Row],[Date Joined]])/365</f>
        <v>2.6027397260273974</v>
      </c>
      <c r="J110" s="5">
        <f ca="1">ROUNDUP(IF(Staff[[#This Row],[Tenure]]&gt;2,3%,2%)*Staff[[#This Row],[Salary]],0)</f>
        <v>2421</v>
      </c>
      <c r="K110" s="6">
        <f>VLOOKUP(Staff[[#This Row],[Rating]], 'Rating No'!$B$2:$C$6, 2, FALSE)</f>
        <v>4</v>
      </c>
    </row>
    <row r="111" spans="1:11" x14ac:dyDescent="0.35">
      <c r="A111" s="6" t="s">
        <v>39</v>
      </c>
      <c r="B111" s="6" t="s">
        <v>8</v>
      </c>
      <c r="C111">
        <v>25</v>
      </c>
      <c r="D111" t="s">
        <v>13</v>
      </c>
      <c r="E111" s="7">
        <v>44694</v>
      </c>
      <c r="F111" s="6" t="s">
        <v>12</v>
      </c>
      <c r="G111" s="5">
        <v>80700</v>
      </c>
      <c r="H111" t="s">
        <v>207</v>
      </c>
      <c r="I111" s="8">
        <f ca="1">(TODAY()-Staff[[#This Row],[Date Joined]])/365</f>
        <v>2.4356164383561643</v>
      </c>
      <c r="J111" s="5">
        <f ca="1">ROUNDUP(IF(Staff[[#This Row],[Tenure]]&gt;2,3%,2%)*Staff[[#This Row],[Salary]],0)</f>
        <v>2421</v>
      </c>
      <c r="K111" s="6">
        <f>VLOOKUP(Staff[[#This Row],[Rating]], 'Rating No'!$B$2:$C$6, 2, FALSE)</f>
        <v>4</v>
      </c>
    </row>
    <row r="112" spans="1:11" x14ac:dyDescent="0.35">
      <c r="A112" s="6" t="s">
        <v>185</v>
      </c>
      <c r="B112" s="6" t="s">
        <v>8</v>
      </c>
      <c r="C112">
        <v>27</v>
      </c>
      <c r="D112" t="s">
        <v>16</v>
      </c>
      <c r="E112" s="7">
        <v>44625</v>
      </c>
      <c r="F112" s="6" t="s">
        <v>12</v>
      </c>
      <c r="G112" s="5">
        <v>83750</v>
      </c>
      <c r="H112" t="s">
        <v>205</v>
      </c>
      <c r="I112" s="8">
        <f ca="1">(TODAY()-Staff[[#This Row],[Date Joined]])/365</f>
        <v>2.6246575342465754</v>
      </c>
      <c r="J112" s="5">
        <f ca="1">ROUNDUP(IF(Staff[[#This Row],[Tenure]]&gt;2,3%,2%)*Staff[[#This Row],[Salary]],0)</f>
        <v>2513</v>
      </c>
      <c r="K112" s="6">
        <f>VLOOKUP(Staff[[#This Row],[Rating]], 'Rating No'!$B$2:$C$6, 2, FALSE)</f>
        <v>3</v>
      </c>
    </row>
    <row r="113" spans="1:11" x14ac:dyDescent="0.35">
      <c r="A113" s="6" t="s">
        <v>92</v>
      </c>
      <c r="B113" s="6" t="s">
        <v>8</v>
      </c>
      <c r="C113">
        <v>27</v>
      </c>
      <c r="D113" t="s">
        <v>16</v>
      </c>
      <c r="E113" s="7">
        <v>44686</v>
      </c>
      <c r="F113" s="6" t="s">
        <v>12</v>
      </c>
      <c r="G113" s="5">
        <v>83750</v>
      </c>
      <c r="H113" t="s">
        <v>207</v>
      </c>
      <c r="I113" s="8">
        <f ca="1">(TODAY()-Staff[[#This Row],[Date Joined]])/365</f>
        <v>2.4575342465753423</v>
      </c>
      <c r="J113" s="5">
        <f ca="1">ROUNDUP(IF(Staff[[#This Row],[Tenure]]&gt;2,3%,2%)*Staff[[#This Row],[Salary]],0)</f>
        <v>2513</v>
      </c>
      <c r="K113" s="6">
        <f>VLOOKUP(Staff[[#This Row],[Rating]], 'Rating No'!$B$2:$C$6, 2, FALSE)</f>
        <v>3</v>
      </c>
    </row>
    <row r="114" spans="1:11" x14ac:dyDescent="0.35">
      <c r="A114" s="6" t="s">
        <v>122</v>
      </c>
      <c r="B114" s="6" t="s">
        <v>8</v>
      </c>
      <c r="C114">
        <v>34</v>
      </c>
      <c r="D114" t="s">
        <v>16</v>
      </c>
      <c r="E114" s="7">
        <v>44397</v>
      </c>
      <c r="F114" s="6" t="s">
        <v>21</v>
      </c>
      <c r="G114" s="5">
        <v>85000</v>
      </c>
      <c r="H114" t="s">
        <v>205</v>
      </c>
      <c r="I114" s="8">
        <f ca="1">(TODAY()-Staff[[#This Row],[Date Joined]])/365</f>
        <v>3.2493150684931509</v>
      </c>
      <c r="J114" s="5">
        <f ca="1">ROUNDUP(IF(Staff[[#This Row],[Tenure]]&gt;2,3%,2%)*Staff[[#This Row],[Salary]],0)</f>
        <v>2550</v>
      </c>
      <c r="K114" s="6">
        <f>VLOOKUP(Staff[[#This Row],[Rating]], 'Rating No'!$B$2:$C$6, 2, FALSE)</f>
        <v>3</v>
      </c>
    </row>
    <row r="115" spans="1:11" x14ac:dyDescent="0.35">
      <c r="A115" s="6" t="s">
        <v>28</v>
      </c>
      <c r="B115" s="6" t="s">
        <v>8</v>
      </c>
      <c r="C115">
        <v>34</v>
      </c>
      <c r="D115" t="s">
        <v>16</v>
      </c>
      <c r="E115" s="7">
        <v>44459</v>
      </c>
      <c r="F115" s="6" t="s">
        <v>21</v>
      </c>
      <c r="G115" s="5">
        <v>85000</v>
      </c>
      <c r="H115" t="s">
        <v>207</v>
      </c>
      <c r="I115" s="8">
        <f ca="1">(TODAY()-Staff[[#This Row],[Date Joined]])/365</f>
        <v>3.0794520547945203</v>
      </c>
      <c r="J115" s="5">
        <f ca="1">ROUNDUP(IF(Staff[[#This Row],[Tenure]]&gt;2,3%,2%)*Staff[[#This Row],[Salary]],0)</f>
        <v>2550</v>
      </c>
      <c r="K115" s="6">
        <f>VLOOKUP(Staff[[#This Row],[Rating]], 'Rating No'!$B$2:$C$6, 2, FALSE)</f>
        <v>3</v>
      </c>
    </row>
    <row r="116" spans="1:11" x14ac:dyDescent="0.35">
      <c r="A116" s="6" t="s">
        <v>181</v>
      </c>
      <c r="B116" s="6" t="s">
        <v>8</v>
      </c>
      <c r="C116">
        <v>33</v>
      </c>
      <c r="D116" t="s">
        <v>16</v>
      </c>
      <c r="E116" s="7">
        <v>44747</v>
      </c>
      <c r="F116" s="6" t="s">
        <v>21</v>
      </c>
      <c r="G116" s="5">
        <v>86570</v>
      </c>
      <c r="H116" t="s">
        <v>205</v>
      </c>
      <c r="I116" s="8">
        <f ca="1">(TODAY()-Staff[[#This Row],[Date Joined]])/365</f>
        <v>2.2904109589041095</v>
      </c>
      <c r="J116" s="5">
        <f ca="1">ROUNDUP(IF(Staff[[#This Row],[Tenure]]&gt;2,3%,2%)*Staff[[#This Row],[Salary]],0)</f>
        <v>2598</v>
      </c>
      <c r="K116" s="6">
        <f>VLOOKUP(Staff[[#This Row],[Rating]], 'Rating No'!$B$2:$C$6, 2, FALSE)</f>
        <v>3</v>
      </c>
    </row>
    <row r="117" spans="1:11" x14ac:dyDescent="0.35">
      <c r="A117" s="6" t="s">
        <v>88</v>
      </c>
      <c r="B117" s="6" t="s">
        <v>8</v>
      </c>
      <c r="C117">
        <v>33</v>
      </c>
      <c r="D117" t="s">
        <v>16</v>
      </c>
      <c r="E117" s="7">
        <v>44809</v>
      </c>
      <c r="F117" s="6" t="s">
        <v>21</v>
      </c>
      <c r="G117" s="5">
        <v>86570</v>
      </c>
      <c r="H117" t="s">
        <v>207</v>
      </c>
      <c r="I117" s="8">
        <f ca="1">(TODAY()-Staff[[#This Row],[Date Joined]])/365</f>
        <v>2.1205479452054794</v>
      </c>
      <c r="J117" s="5">
        <f ca="1">ROUNDUP(IF(Staff[[#This Row],[Tenure]]&gt;2,3%,2%)*Staff[[#This Row],[Salary]],0)</f>
        <v>2598</v>
      </c>
      <c r="K117" s="6">
        <f>VLOOKUP(Staff[[#This Row],[Rating]], 'Rating No'!$B$2:$C$6, 2, FALSE)</f>
        <v>3</v>
      </c>
    </row>
    <row r="118" spans="1:11" x14ac:dyDescent="0.35">
      <c r="A118" s="6" t="s">
        <v>166</v>
      </c>
      <c r="B118" s="6" t="s">
        <v>8</v>
      </c>
      <c r="C118">
        <v>40</v>
      </c>
      <c r="D118" t="s">
        <v>16</v>
      </c>
      <c r="E118" s="7">
        <v>44276</v>
      </c>
      <c r="F118" s="6" t="s">
        <v>12</v>
      </c>
      <c r="G118" s="5">
        <v>87620</v>
      </c>
      <c r="H118" t="s">
        <v>205</v>
      </c>
      <c r="I118" s="8">
        <f ca="1">(TODAY()-Staff[[#This Row],[Date Joined]])/365</f>
        <v>3.580821917808219</v>
      </c>
      <c r="J118" s="5">
        <f ca="1">ROUNDUP(IF(Staff[[#This Row],[Tenure]]&gt;2,3%,2%)*Staff[[#This Row],[Salary]],0)</f>
        <v>2629</v>
      </c>
      <c r="K118" s="6">
        <f>VLOOKUP(Staff[[#This Row],[Rating]], 'Rating No'!$B$2:$C$6, 2, FALSE)</f>
        <v>3</v>
      </c>
    </row>
    <row r="119" spans="1:11" x14ac:dyDescent="0.35">
      <c r="A119" s="6" t="s">
        <v>74</v>
      </c>
      <c r="B119" s="6" t="s">
        <v>8</v>
      </c>
      <c r="C119">
        <v>40</v>
      </c>
      <c r="D119" t="s">
        <v>16</v>
      </c>
      <c r="E119" s="7">
        <v>44337</v>
      </c>
      <c r="F119" s="6" t="s">
        <v>12</v>
      </c>
      <c r="G119" s="5">
        <v>87620</v>
      </c>
      <c r="H119" t="s">
        <v>207</v>
      </c>
      <c r="I119" s="8">
        <f ca="1">(TODAY()-Staff[[#This Row],[Date Joined]])/365</f>
        <v>3.4136986301369863</v>
      </c>
      <c r="J119" s="5">
        <f ca="1">ROUNDUP(IF(Staff[[#This Row],[Tenure]]&gt;2,3%,2%)*Staff[[#This Row],[Salary]],0)</f>
        <v>2629</v>
      </c>
      <c r="K119" s="6">
        <f>VLOOKUP(Staff[[#This Row],[Rating]], 'Rating No'!$B$2:$C$6, 2, FALSE)</f>
        <v>3</v>
      </c>
    </row>
    <row r="120" spans="1:11" x14ac:dyDescent="0.35">
      <c r="A120" s="6" t="s">
        <v>118</v>
      </c>
      <c r="B120" s="6" t="s">
        <v>15</v>
      </c>
      <c r="C120">
        <v>37</v>
      </c>
      <c r="D120" t="s">
        <v>24</v>
      </c>
      <c r="E120" s="7">
        <v>44277</v>
      </c>
      <c r="F120" s="6" t="s">
        <v>12</v>
      </c>
      <c r="G120" s="5">
        <v>88050</v>
      </c>
      <c r="H120" t="s">
        <v>205</v>
      </c>
      <c r="I120" s="8">
        <f ca="1">(TODAY()-Staff[[#This Row],[Date Joined]])/365</f>
        <v>3.5780821917808221</v>
      </c>
      <c r="J120" s="5">
        <f ca="1">ROUNDUP(IF(Staff[[#This Row],[Tenure]]&gt;2,3%,2%)*Staff[[#This Row],[Salary]],0)</f>
        <v>2642</v>
      </c>
      <c r="K120" s="6">
        <f>VLOOKUP(Staff[[#This Row],[Rating]], 'Rating No'!$B$2:$C$6, 2, FALSE)</f>
        <v>2</v>
      </c>
    </row>
    <row r="121" spans="1:11" x14ac:dyDescent="0.35">
      <c r="A121" s="6" t="s">
        <v>23</v>
      </c>
      <c r="B121" s="6" t="s">
        <v>15</v>
      </c>
      <c r="C121">
        <v>37</v>
      </c>
      <c r="D121" t="s">
        <v>24</v>
      </c>
      <c r="E121" s="7">
        <v>44338</v>
      </c>
      <c r="F121" s="6" t="s">
        <v>12</v>
      </c>
      <c r="G121" s="5">
        <v>88050</v>
      </c>
      <c r="H121" t="s">
        <v>207</v>
      </c>
      <c r="I121" s="8">
        <f ca="1">(TODAY()-Staff[[#This Row],[Date Joined]])/365</f>
        <v>3.4109589041095889</v>
      </c>
      <c r="J121" s="5">
        <f ca="1">ROUNDUP(IF(Staff[[#This Row],[Tenure]]&gt;2,3%,2%)*Staff[[#This Row],[Salary]],0)</f>
        <v>2642</v>
      </c>
      <c r="K121" s="6">
        <f>VLOOKUP(Staff[[#This Row],[Rating]], 'Rating No'!$B$2:$C$6, 2, FALSE)</f>
        <v>2</v>
      </c>
    </row>
    <row r="122" spans="1:11" x14ac:dyDescent="0.35">
      <c r="A122" s="6" t="s">
        <v>112</v>
      </c>
      <c r="B122" s="6" t="s">
        <v>206</v>
      </c>
      <c r="C122">
        <v>27</v>
      </c>
      <c r="D122" t="s">
        <v>13</v>
      </c>
      <c r="E122" s="7">
        <v>44212</v>
      </c>
      <c r="F122" s="6" t="s">
        <v>12</v>
      </c>
      <c r="G122" s="5">
        <v>90700</v>
      </c>
      <c r="H122" t="s">
        <v>205</v>
      </c>
      <c r="I122" s="8">
        <f ca="1">(TODAY()-Staff[[#This Row],[Date Joined]])/365</f>
        <v>3.7561643835616438</v>
      </c>
      <c r="J122" s="5">
        <f ca="1">ROUNDUP(IF(Staff[[#This Row],[Tenure]]&gt;2,3%,2%)*Staff[[#This Row],[Salary]],0)</f>
        <v>2721</v>
      </c>
      <c r="K122" s="6">
        <f>VLOOKUP(Staff[[#This Row],[Rating]], 'Rating No'!$B$2:$C$6, 2, FALSE)</f>
        <v>4</v>
      </c>
    </row>
    <row r="123" spans="1:11" x14ac:dyDescent="0.35">
      <c r="A123" s="6" t="s">
        <v>11</v>
      </c>
      <c r="B123" s="6" t="s">
        <v>206</v>
      </c>
      <c r="C123">
        <v>26</v>
      </c>
      <c r="D123" t="s">
        <v>13</v>
      </c>
      <c r="E123" s="7">
        <v>44271</v>
      </c>
      <c r="F123" s="6" t="s">
        <v>12</v>
      </c>
      <c r="G123" s="5">
        <v>90700</v>
      </c>
      <c r="H123" t="s">
        <v>207</v>
      </c>
      <c r="I123" s="8">
        <f ca="1">(TODAY()-Staff[[#This Row],[Date Joined]])/365</f>
        <v>3.5945205479452054</v>
      </c>
      <c r="J123" s="5">
        <f ca="1">ROUNDUP(IF(Staff[[#This Row],[Tenure]]&gt;2,3%,2%)*Staff[[#This Row],[Salary]],0)</f>
        <v>2721</v>
      </c>
      <c r="K123" s="6">
        <f>VLOOKUP(Staff[[#This Row],[Rating]], 'Rating No'!$B$2:$C$6, 2, FALSE)</f>
        <v>4</v>
      </c>
    </row>
    <row r="124" spans="1:11" x14ac:dyDescent="0.35">
      <c r="A124" s="6" t="s">
        <v>145</v>
      </c>
      <c r="B124" s="6" t="s">
        <v>206</v>
      </c>
      <c r="C124">
        <v>32</v>
      </c>
      <c r="D124" t="s">
        <v>16</v>
      </c>
      <c r="E124" s="7">
        <v>44713</v>
      </c>
      <c r="F124" s="6" t="s">
        <v>12</v>
      </c>
      <c r="G124" s="5">
        <v>91310</v>
      </c>
      <c r="H124" t="s">
        <v>205</v>
      </c>
      <c r="I124" s="8">
        <f ca="1">(TODAY()-Staff[[#This Row],[Date Joined]])/365</f>
        <v>2.3835616438356166</v>
      </c>
      <c r="J124" s="5">
        <f ca="1">ROUNDUP(IF(Staff[[#This Row],[Tenure]]&gt;2,3%,2%)*Staff[[#This Row],[Salary]],0)</f>
        <v>2740</v>
      </c>
      <c r="K124" s="6">
        <f>VLOOKUP(Staff[[#This Row],[Rating]], 'Rating No'!$B$2:$C$6, 2, FALSE)</f>
        <v>3</v>
      </c>
    </row>
    <row r="125" spans="1:11" x14ac:dyDescent="0.35">
      <c r="A125" s="6" t="s">
        <v>52</v>
      </c>
      <c r="B125" s="6" t="s">
        <v>206</v>
      </c>
      <c r="C125">
        <v>32</v>
      </c>
      <c r="D125" t="s">
        <v>16</v>
      </c>
      <c r="E125" s="7">
        <v>44774</v>
      </c>
      <c r="F125" s="6" t="s">
        <v>12</v>
      </c>
      <c r="G125" s="5">
        <v>91310</v>
      </c>
      <c r="H125" t="s">
        <v>207</v>
      </c>
      <c r="I125" s="8">
        <f ca="1">(TODAY()-Staff[[#This Row],[Date Joined]])/365</f>
        <v>2.2164383561643834</v>
      </c>
      <c r="J125" s="5">
        <f ca="1">ROUNDUP(IF(Staff[[#This Row],[Tenure]]&gt;2,3%,2%)*Staff[[#This Row],[Salary]],0)</f>
        <v>2740</v>
      </c>
      <c r="K125" s="6">
        <f>VLOOKUP(Staff[[#This Row],[Rating]], 'Rating No'!$B$2:$C$6, 2, FALSE)</f>
        <v>3</v>
      </c>
    </row>
    <row r="126" spans="1:11" x14ac:dyDescent="0.35">
      <c r="A126" s="6" t="s">
        <v>160</v>
      </c>
      <c r="B126" s="6" t="s">
        <v>15</v>
      </c>
      <c r="C126">
        <v>27</v>
      </c>
      <c r="D126" t="s">
        <v>13</v>
      </c>
      <c r="E126" s="7">
        <v>44174</v>
      </c>
      <c r="F126" s="6" t="s">
        <v>21</v>
      </c>
      <c r="G126" s="5">
        <v>91650</v>
      </c>
      <c r="H126" t="s">
        <v>205</v>
      </c>
      <c r="I126" s="8">
        <f ca="1">(TODAY()-Staff[[#This Row],[Date Joined]])/365</f>
        <v>3.8602739726027395</v>
      </c>
      <c r="J126" s="5">
        <f ca="1">ROUNDUP(IF(Staff[[#This Row],[Tenure]]&gt;2,3%,2%)*Staff[[#This Row],[Salary]],0)</f>
        <v>2750</v>
      </c>
      <c r="K126" s="6">
        <f>VLOOKUP(Staff[[#This Row],[Rating]], 'Rating No'!$B$2:$C$6, 2, FALSE)</f>
        <v>4</v>
      </c>
    </row>
    <row r="127" spans="1:11" x14ac:dyDescent="0.35">
      <c r="A127" s="6" t="s">
        <v>68</v>
      </c>
      <c r="B127" s="6" t="s">
        <v>15</v>
      </c>
      <c r="C127">
        <v>27</v>
      </c>
      <c r="D127" t="s">
        <v>13</v>
      </c>
      <c r="E127" s="7">
        <v>44236</v>
      </c>
      <c r="F127" s="6" t="s">
        <v>21</v>
      </c>
      <c r="G127" s="5">
        <v>91650</v>
      </c>
      <c r="H127" t="s">
        <v>207</v>
      </c>
      <c r="I127" s="8">
        <f ca="1">(TODAY()-Staff[[#This Row],[Date Joined]])/365</f>
        <v>3.6904109589041094</v>
      </c>
      <c r="J127" s="5">
        <f ca="1">ROUNDUP(IF(Staff[[#This Row],[Tenure]]&gt;2,3%,2%)*Staff[[#This Row],[Salary]],0)</f>
        <v>2750</v>
      </c>
      <c r="K127" s="6">
        <f>VLOOKUP(Staff[[#This Row],[Rating]], 'Rating No'!$B$2:$C$6, 2, FALSE)</f>
        <v>4</v>
      </c>
    </row>
    <row r="128" spans="1:11" x14ac:dyDescent="0.35">
      <c r="A128" s="6" t="s">
        <v>195</v>
      </c>
      <c r="B128" s="6" t="s">
        <v>8</v>
      </c>
      <c r="C128">
        <v>34</v>
      </c>
      <c r="D128" t="s">
        <v>16</v>
      </c>
      <c r="E128" s="7">
        <v>44383</v>
      </c>
      <c r="F128" s="6" t="s">
        <v>21</v>
      </c>
      <c r="G128" s="5">
        <v>92450</v>
      </c>
      <c r="H128" t="s">
        <v>205</v>
      </c>
      <c r="I128" s="8">
        <f ca="1">(TODAY()-Staff[[#This Row],[Date Joined]])/365</f>
        <v>3.2876712328767121</v>
      </c>
      <c r="J128" s="5">
        <f ca="1">ROUNDUP(IF(Staff[[#This Row],[Tenure]]&gt;2,3%,2%)*Staff[[#This Row],[Salary]],0)</f>
        <v>2774</v>
      </c>
      <c r="K128" s="6">
        <f>VLOOKUP(Staff[[#This Row],[Rating]], 'Rating No'!$B$2:$C$6, 2, FALSE)</f>
        <v>3</v>
      </c>
    </row>
    <row r="129" spans="1:11" x14ac:dyDescent="0.35">
      <c r="A129" s="6" t="s">
        <v>102</v>
      </c>
      <c r="B129" s="6" t="s">
        <v>8</v>
      </c>
      <c r="C129">
        <v>34</v>
      </c>
      <c r="D129" t="s">
        <v>16</v>
      </c>
      <c r="E129" s="7">
        <v>44445</v>
      </c>
      <c r="F129" s="6" t="s">
        <v>21</v>
      </c>
      <c r="G129" s="5">
        <v>92450</v>
      </c>
      <c r="H129" t="s">
        <v>207</v>
      </c>
      <c r="I129" s="8">
        <f ca="1">(TODAY()-Staff[[#This Row],[Date Joined]])/365</f>
        <v>3.117808219178082</v>
      </c>
      <c r="J129" s="5">
        <f ca="1">ROUNDUP(IF(Staff[[#This Row],[Tenure]]&gt;2,3%,2%)*Staff[[#This Row],[Salary]],0)</f>
        <v>2774</v>
      </c>
      <c r="K129" s="6">
        <f>VLOOKUP(Staff[[#This Row],[Rating]], 'Rating No'!$B$2:$C$6, 2, FALSE)</f>
        <v>3</v>
      </c>
    </row>
    <row r="130" spans="1:11" x14ac:dyDescent="0.35">
      <c r="A130" s="6" t="s">
        <v>169</v>
      </c>
      <c r="B130" s="6" t="s">
        <v>8</v>
      </c>
      <c r="C130">
        <v>25</v>
      </c>
      <c r="D130" t="s">
        <v>16</v>
      </c>
      <c r="E130" s="7">
        <v>44144</v>
      </c>
      <c r="F130" s="6" t="s">
        <v>19</v>
      </c>
      <c r="G130" s="5">
        <v>92700</v>
      </c>
      <c r="H130" t="s">
        <v>205</v>
      </c>
      <c r="I130" s="8">
        <f ca="1">(TODAY()-Staff[[#This Row],[Date Joined]])/365</f>
        <v>3.9424657534246577</v>
      </c>
      <c r="J130" s="5">
        <f ca="1">ROUNDUP(IF(Staff[[#This Row],[Tenure]]&gt;2,3%,2%)*Staff[[#This Row],[Salary]],0)</f>
        <v>2781</v>
      </c>
      <c r="K130" s="6">
        <f>VLOOKUP(Staff[[#This Row],[Rating]], 'Rating No'!$B$2:$C$6, 2, FALSE)</f>
        <v>3</v>
      </c>
    </row>
    <row r="131" spans="1:11" x14ac:dyDescent="0.35">
      <c r="A131" s="6" t="s">
        <v>77</v>
      </c>
      <c r="B131" s="6" t="s">
        <v>8</v>
      </c>
      <c r="C131">
        <v>25</v>
      </c>
      <c r="D131" t="s">
        <v>16</v>
      </c>
      <c r="E131" s="7">
        <v>44205</v>
      </c>
      <c r="F131" s="6" t="s">
        <v>19</v>
      </c>
      <c r="G131" s="5">
        <v>92700</v>
      </c>
      <c r="H131" t="s">
        <v>207</v>
      </c>
      <c r="I131" s="8">
        <f ca="1">(TODAY()-Staff[[#This Row],[Date Joined]])/365</f>
        <v>3.7753424657534245</v>
      </c>
      <c r="J131" s="5">
        <f ca="1">ROUNDUP(IF(Staff[[#This Row],[Tenure]]&gt;2,3%,2%)*Staff[[#This Row],[Salary]],0)</f>
        <v>2781</v>
      </c>
      <c r="K131" s="6">
        <f>VLOOKUP(Staff[[#This Row],[Rating]], 'Rating No'!$B$2:$C$6, 2, FALSE)</f>
        <v>3</v>
      </c>
    </row>
    <row r="132" spans="1:11" x14ac:dyDescent="0.35">
      <c r="A132" s="6" t="s">
        <v>163</v>
      </c>
      <c r="B132" s="6" t="s">
        <v>8</v>
      </c>
      <c r="C132">
        <v>33</v>
      </c>
      <c r="D132" t="s">
        <v>16</v>
      </c>
      <c r="E132" s="7">
        <v>44129</v>
      </c>
      <c r="F132" s="6" t="s">
        <v>12</v>
      </c>
      <c r="G132" s="5">
        <v>96140</v>
      </c>
      <c r="H132" t="s">
        <v>205</v>
      </c>
      <c r="I132" s="8">
        <f ca="1">(TODAY()-Staff[[#This Row],[Date Joined]])/365</f>
        <v>3.9835616438356163</v>
      </c>
      <c r="J132" s="5">
        <f ca="1">ROUNDUP(IF(Staff[[#This Row],[Tenure]]&gt;2,3%,2%)*Staff[[#This Row],[Salary]],0)</f>
        <v>2885</v>
      </c>
      <c r="K132" s="6">
        <f>VLOOKUP(Staff[[#This Row],[Rating]], 'Rating No'!$B$2:$C$6, 2, FALSE)</f>
        <v>3</v>
      </c>
    </row>
    <row r="133" spans="1:11" x14ac:dyDescent="0.35">
      <c r="A133" s="6" t="s">
        <v>71</v>
      </c>
      <c r="B133" s="6" t="s">
        <v>8</v>
      </c>
      <c r="C133">
        <v>33</v>
      </c>
      <c r="D133" t="s">
        <v>16</v>
      </c>
      <c r="E133" s="7">
        <v>44190</v>
      </c>
      <c r="F133" s="6" t="s">
        <v>12</v>
      </c>
      <c r="G133" s="5">
        <v>96140</v>
      </c>
      <c r="H133" t="s">
        <v>207</v>
      </c>
      <c r="I133" s="8">
        <f ca="1">(TODAY()-Staff[[#This Row],[Date Joined]])/365</f>
        <v>3.8164383561643835</v>
      </c>
      <c r="J133" s="5">
        <f ca="1">ROUNDUP(IF(Staff[[#This Row],[Tenure]]&gt;2,3%,2%)*Staff[[#This Row],[Salary]],0)</f>
        <v>2885</v>
      </c>
      <c r="K133" s="6">
        <f>VLOOKUP(Staff[[#This Row],[Rating]], 'Rating No'!$B$2:$C$6, 2, FALSE)</f>
        <v>3</v>
      </c>
    </row>
    <row r="134" spans="1:11" x14ac:dyDescent="0.35">
      <c r="A134" s="6" t="s">
        <v>177</v>
      </c>
      <c r="B134" s="6" t="s">
        <v>15</v>
      </c>
      <c r="C134">
        <v>30</v>
      </c>
      <c r="D134" t="s">
        <v>16</v>
      </c>
      <c r="E134" s="7">
        <v>44544</v>
      </c>
      <c r="F134" s="6" t="s">
        <v>21</v>
      </c>
      <c r="G134" s="5">
        <v>96800</v>
      </c>
      <c r="H134" t="s">
        <v>205</v>
      </c>
      <c r="I134" s="8">
        <f ca="1">(TODAY()-Staff[[#This Row],[Date Joined]])/365</f>
        <v>2.8465753424657536</v>
      </c>
      <c r="J134" s="5">
        <f ca="1">ROUNDUP(IF(Staff[[#This Row],[Tenure]]&gt;2,3%,2%)*Staff[[#This Row],[Salary]],0)</f>
        <v>2904</v>
      </c>
      <c r="K134" s="6">
        <f>VLOOKUP(Staff[[#This Row],[Rating]], 'Rating No'!$B$2:$C$6, 2, FALSE)</f>
        <v>3</v>
      </c>
    </row>
    <row r="135" spans="1:11" x14ac:dyDescent="0.35">
      <c r="A135" s="6" t="s">
        <v>85</v>
      </c>
      <c r="B135" s="6" t="s">
        <v>15</v>
      </c>
      <c r="C135">
        <v>30</v>
      </c>
      <c r="D135" t="s">
        <v>16</v>
      </c>
      <c r="E135" s="7">
        <v>44606</v>
      </c>
      <c r="F135" s="6" t="s">
        <v>21</v>
      </c>
      <c r="G135" s="5">
        <v>96800</v>
      </c>
      <c r="H135" t="s">
        <v>207</v>
      </c>
      <c r="I135" s="8">
        <f ca="1">(TODAY()-Staff[[#This Row],[Date Joined]])/365</f>
        <v>2.6767123287671235</v>
      </c>
      <c r="J135" s="5">
        <f ca="1">ROUNDUP(IF(Staff[[#This Row],[Tenure]]&gt;2,3%,2%)*Staff[[#This Row],[Salary]],0)</f>
        <v>2904</v>
      </c>
      <c r="K135" s="6">
        <f>VLOOKUP(Staff[[#This Row],[Rating]], 'Rating No'!$B$2:$C$6, 2, FALSE)</f>
        <v>3</v>
      </c>
    </row>
    <row r="136" spans="1:11" x14ac:dyDescent="0.35">
      <c r="A136" s="6" t="s">
        <v>198</v>
      </c>
      <c r="B136" s="6" t="s">
        <v>15</v>
      </c>
      <c r="C136">
        <v>40</v>
      </c>
      <c r="D136" t="s">
        <v>16</v>
      </c>
      <c r="E136" s="7">
        <v>44204</v>
      </c>
      <c r="F136" s="6" t="s">
        <v>9</v>
      </c>
      <c r="G136" s="5">
        <v>99750</v>
      </c>
      <c r="H136" t="s">
        <v>205</v>
      </c>
      <c r="I136" s="8">
        <f ca="1">(TODAY()-Staff[[#This Row],[Date Joined]])/365</f>
        <v>3.7780821917808218</v>
      </c>
      <c r="J136" s="5">
        <f ca="1">ROUNDUP(IF(Staff[[#This Row],[Tenure]]&gt;2,3%,2%)*Staff[[#This Row],[Salary]],0)</f>
        <v>2993</v>
      </c>
      <c r="K136" s="6">
        <f>VLOOKUP(Staff[[#This Row],[Rating]], 'Rating No'!$B$2:$C$6, 2, FALSE)</f>
        <v>3</v>
      </c>
    </row>
    <row r="137" spans="1:11" x14ac:dyDescent="0.35">
      <c r="A137" s="6" t="s">
        <v>105</v>
      </c>
      <c r="B137" s="6" t="s">
        <v>15</v>
      </c>
      <c r="C137">
        <v>40</v>
      </c>
      <c r="D137" t="s">
        <v>16</v>
      </c>
      <c r="E137" s="7">
        <v>44263</v>
      </c>
      <c r="F137" s="6" t="s">
        <v>9</v>
      </c>
      <c r="G137" s="5">
        <v>99750</v>
      </c>
      <c r="H137" t="s">
        <v>207</v>
      </c>
      <c r="I137" s="8">
        <f ca="1">(TODAY()-Staff[[#This Row],[Date Joined]])/365</f>
        <v>3.6164383561643834</v>
      </c>
      <c r="J137" s="5">
        <f ca="1">ROUNDUP(IF(Staff[[#This Row],[Tenure]]&gt;2,3%,2%)*Staff[[#This Row],[Salary]],0)</f>
        <v>2993</v>
      </c>
      <c r="K137" s="6">
        <f>VLOOKUP(Staff[[#This Row],[Rating]], 'Rating No'!$B$2:$C$6, 2, FALSE)</f>
        <v>3</v>
      </c>
    </row>
    <row r="138" spans="1:11" x14ac:dyDescent="0.35">
      <c r="A138" s="6" t="s">
        <v>200</v>
      </c>
      <c r="B138" s="6" t="s">
        <v>8</v>
      </c>
      <c r="C138">
        <v>28</v>
      </c>
      <c r="D138" t="s">
        <v>16</v>
      </c>
      <c r="E138" s="7">
        <v>44571</v>
      </c>
      <c r="F138" s="6" t="s">
        <v>9</v>
      </c>
      <c r="G138" s="5">
        <v>99970</v>
      </c>
      <c r="H138" t="s">
        <v>205</v>
      </c>
      <c r="I138" s="8">
        <f ca="1">(TODAY()-Staff[[#This Row],[Date Joined]])/365</f>
        <v>2.7726027397260276</v>
      </c>
      <c r="J138" s="5">
        <f ca="1">ROUNDUP(IF(Staff[[#This Row],[Tenure]]&gt;2,3%,2%)*Staff[[#This Row],[Salary]],0)</f>
        <v>3000</v>
      </c>
      <c r="K138" s="6">
        <f>VLOOKUP(Staff[[#This Row],[Rating]], 'Rating No'!$B$2:$C$6, 2, FALSE)</f>
        <v>3</v>
      </c>
    </row>
    <row r="139" spans="1:11" x14ac:dyDescent="0.35">
      <c r="A139" s="6" t="s">
        <v>107</v>
      </c>
      <c r="B139" s="6" t="s">
        <v>8</v>
      </c>
      <c r="C139">
        <v>28</v>
      </c>
      <c r="D139" t="s">
        <v>16</v>
      </c>
      <c r="E139" s="7">
        <v>44630</v>
      </c>
      <c r="F139" s="6" t="s">
        <v>9</v>
      </c>
      <c r="G139" s="5">
        <v>99970</v>
      </c>
      <c r="H139" t="s">
        <v>207</v>
      </c>
      <c r="I139" s="8">
        <f ca="1">(TODAY()-Staff[[#This Row],[Date Joined]])/365</f>
        <v>2.6109589041095891</v>
      </c>
      <c r="J139" s="5">
        <f ca="1">ROUNDUP(IF(Staff[[#This Row],[Tenure]]&gt;2,3%,2%)*Staff[[#This Row],[Salary]],0)</f>
        <v>3000</v>
      </c>
      <c r="K139" s="6">
        <f>VLOOKUP(Staff[[#This Row],[Rating]], 'Rating No'!$B$2:$C$6, 2, FALSE)</f>
        <v>3</v>
      </c>
    </row>
    <row r="140" spans="1:11" x14ac:dyDescent="0.35">
      <c r="A140" s="6" t="s">
        <v>196</v>
      </c>
      <c r="B140" s="6" t="s">
        <v>15</v>
      </c>
      <c r="C140">
        <v>24</v>
      </c>
      <c r="D140" t="s">
        <v>16</v>
      </c>
      <c r="E140" s="7">
        <v>44625</v>
      </c>
      <c r="F140" s="6" t="s">
        <v>12</v>
      </c>
      <c r="G140" s="5">
        <v>100420</v>
      </c>
      <c r="H140" t="s">
        <v>205</v>
      </c>
      <c r="I140" s="8">
        <f ca="1">(TODAY()-Staff[[#This Row],[Date Joined]])/365</f>
        <v>2.6246575342465754</v>
      </c>
      <c r="J140" s="5">
        <f ca="1">ROUNDUP(IF(Staff[[#This Row],[Tenure]]&gt;2,3%,2%)*Staff[[#This Row],[Salary]],0)</f>
        <v>3013</v>
      </c>
      <c r="K140" s="6">
        <f>VLOOKUP(Staff[[#This Row],[Rating]], 'Rating No'!$B$2:$C$6, 2, FALSE)</f>
        <v>3</v>
      </c>
    </row>
    <row r="141" spans="1:11" x14ac:dyDescent="0.35">
      <c r="A141" s="6" t="s">
        <v>103</v>
      </c>
      <c r="B141" s="6" t="s">
        <v>15</v>
      </c>
      <c r="C141">
        <v>24</v>
      </c>
      <c r="D141" t="s">
        <v>16</v>
      </c>
      <c r="E141" s="7">
        <v>44686</v>
      </c>
      <c r="F141" s="6" t="s">
        <v>12</v>
      </c>
      <c r="G141" s="5">
        <v>100420</v>
      </c>
      <c r="H141" t="s">
        <v>207</v>
      </c>
      <c r="I141" s="8">
        <f ca="1">(TODAY()-Staff[[#This Row],[Date Joined]])/365</f>
        <v>2.4575342465753423</v>
      </c>
      <c r="J141" s="5">
        <f ca="1">ROUNDUP(IF(Staff[[#This Row],[Tenure]]&gt;2,3%,2%)*Staff[[#This Row],[Salary]],0)</f>
        <v>3013</v>
      </c>
      <c r="K141" s="6">
        <f>VLOOKUP(Staff[[#This Row],[Rating]], 'Rating No'!$B$2:$C$6, 2, FALSE)</f>
        <v>3</v>
      </c>
    </row>
    <row r="142" spans="1:11" x14ac:dyDescent="0.35">
      <c r="A142" s="6" t="s">
        <v>143</v>
      </c>
      <c r="B142" s="6" t="s">
        <v>15</v>
      </c>
      <c r="C142">
        <v>31</v>
      </c>
      <c r="D142" t="s">
        <v>16</v>
      </c>
      <c r="E142" s="7">
        <v>44663</v>
      </c>
      <c r="F142" s="6" t="s">
        <v>9</v>
      </c>
      <c r="G142" s="5">
        <v>103550</v>
      </c>
      <c r="H142" t="s">
        <v>205</v>
      </c>
      <c r="I142" s="8">
        <f ca="1">(TODAY()-Staff[[#This Row],[Date Joined]])/365</f>
        <v>2.5205479452054793</v>
      </c>
      <c r="J142" s="5">
        <f ca="1">ROUNDUP(IF(Staff[[#This Row],[Tenure]]&gt;2,3%,2%)*Staff[[#This Row],[Salary]],0)</f>
        <v>3107</v>
      </c>
      <c r="K142" s="6">
        <f>VLOOKUP(Staff[[#This Row],[Rating]], 'Rating No'!$B$2:$C$6, 2, FALSE)</f>
        <v>3</v>
      </c>
    </row>
    <row r="143" spans="1:11" x14ac:dyDescent="0.35">
      <c r="A143" s="6" t="s">
        <v>50</v>
      </c>
      <c r="B143" s="6" t="s">
        <v>15</v>
      </c>
      <c r="C143">
        <v>31</v>
      </c>
      <c r="D143" t="s">
        <v>16</v>
      </c>
      <c r="E143" s="7">
        <v>44724</v>
      </c>
      <c r="F143" s="6" t="s">
        <v>9</v>
      </c>
      <c r="G143" s="5">
        <v>103550</v>
      </c>
      <c r="H143" t="s">
        <v>207</v>
      </c>
      <c r="I143" s="8">
        <f ca="1">(TODAY()-Staff[[#This Row],[Date Joined]])/365</f>
        <v>2.3534246575342466</v>
      </c>
      <c r="J143" s="5">
        <f ca="1">ROUNDUP(IF(Staff[[#This Row],[Tenure]]&gt;2,3%,2%)*Staff[[#This Row],[Salary]],0)</f>
        <v>3107</v>
      </c>
      <c r="K143" s="6">
        <f>VLOOKUP(Staff[[#This Row],[Rating]], 'Rating No'!$B$2:$C$6, 2, FALSE)</f>
        <v>3</v>
      </c>
    </row>
    <row r="144" spans="1:11" x14ac:dyDescent="0.35">
      <c r="A144" s="6" t="s">
        <v>189</v>
      </c>
      <c r="B144" s="6" t="s">
        <v>8</v>
      </c>
      <c r="C144">
        <v>28</v>
      </c>
      <c r="D144" t="s">
        <v>16</v>
      </c>
      <c r="E144" s="7">
        <v>44590</v>
      </c>
      <c r="F144" s="6" t="s">
        <v>9</v>
      </c>
      <c r="G144" s="5">
        <v>104120</v>
      </c>
      <c r="H144" t="s">
        <v>205</v>
      </c>
      <c r="I144" s="8">
        <f ca="1">(TODAY()-Staff[[#This Row],[Date Joined]])/365</f>
        <v>2.7205479452054795</v>
      </c>
      <c r="J144" s="5">
        <f ca="1">ROUNDUP(IF(Staff[[#This Row],[Tenure]]&gt;2,3%,2%)*Staff[[#This Row],[Salary]],0)</f>
        <v>3124</v>
      </c>
      <c r="K144" s="6">
        <f>VLOOKUP(Staff[[#This Row],[Rating]], 'Rating No'!$B$2:$C$6, 2, FALSE)</f>
        <v>3</v>
      </c>
    </row>
    <row r="145" spans="1:11" x14ac:dyDescent="0.35">
      <c r="A145" s="6" t="s">
        <v>96</v>
      </c>
      <c r="B145" s="6" t="s">
        <v>8</v>
      </c>
      <c r="C145">
        <v>28</v>
      </c>
      <c r="D145" t="s">
        <v>16</v>
      </c>
      <c r="E145" s="7">
        <v>44649</v>
      </c>
      <c r="F145" s="6" t="s">
        <v>9</v>
      </c>
      <c r="G145" s="5">
        <v>104120</v>
      </c>
      <c r="H145" t="s">
        <v>207</v>
      </c>
      <c r="I145" s="8">
        <f ca="1">(TODAY()-Staff[[#This Row],[Date Joined]])/365</f>
        <v>2.558904109589041</v>
      </c>
      <c r="J145" s="5">
        <f ca="1">ROUNDUP(IF(Staff[[#This Row],[Tenure]]&gt;2,3%,2%)*Staff[[#This Row],[Salary]],0)</f>
        <v>3124</v>
      </c>
      <c r="K145" s="6">
        <f>VLOOKUP(Staff[[#This Row],[Rating]], 'Rating No'!$B$2:$C$6, 2, FALSE)</f>
        <v>3</v>
      </c>
    </row>
    <row r="146" spans="1:11" x14ac:dyDescent="0.35">
      <c r="A146" s="6" t="s">
        <v>194</v>
      </c>
      <c r="B146" s="6" t="s">
        <v>8</v>
      </c>
      <c r="C146">
        <v>40</v>
      </c>
      <c r="D146" t="s">
        <v>16</v>
      </c>
      <c r="E146" s="7">
        <v>44320</v>
      </c>
      <c r="F146" s="6" t="s">
        <v>12</v>
      </c>
      <c r="G146" s="5">
        <v>104410</v>
      </c>
      <c r="H146" t="s">
        <v>205</v>
      </c>
      <c r="I146" s="8">
        <f ca="1">(TODAY()-Staff[[#This Row],[Date Joined]])/365</f>
        <v>3.4602739726027396</v>
      </c>
      <c r="J146" s="5">
        <f ca="1">ROUNDUP(IF(Staff[[#This Row],[Tenure]]&gt;2,3%,2%)*Staff[[#This Row],[Salary]],0)</f>
        <v>3133</v>
      </c>
      <c r="K146" s="6">
        <f>VLOOKUP(Staff[[#This Row],[Rating]], 'Rating No'!$B$2:$C$6, 2, FALSE)</f>
        <v>3</v>
      </c>
    </row>
    <row r="147" spans="1:11" x14ac:dyDescent="0.35">
      <c r="A147" s="6" t="s">
        <v>101</v>
      </c>
      <c r="B147" s="6" t="s">
        <v>8</v>
      </c>
      <c r="C147">
        <v>40</v>
      </c>
      <c r="D147" t="s">
        <v>16</v>
      </c>
      <c r="E147" s="7">
        <v>44381</v>
      </c>
      <c r="F147" s="6" t="s">
        <v>12</v>
      </c>
      <c r="G147" s="5">
        <v>104410</v>
      </c>
      <c r="H147" t="s">
        <v>207</v>
      </c>
      <c r="I147" s="8">
        <f ca="1">(TODAY()-Staff[[#This Row],[Date Joined]])/365</f>
        <v>3.2931506849315069</v>
      </c>
      <c r="J147" s="5">
        <f ca="1">ROUNDUP(IF(Staff[[#This Row],[Tenure]]&gt;2,3%,2%)*Staff[[#This Row],[Salary]],0)</f>
        <v>3133</v>
      </c>
      <c r="K147" s="6">
        <f>VLOOKUP(Staff[[#This Row],[Rating]], 'Rating No'!$B$2:$C$6, 2, FALSE)</f>
        <v>3</v>
      </c>
    </row>
    <row r="148" spans="1:11" x14ac:dyDescent="0.35">
      <c r="A148" s="6" t="s">
        <v>136</v>
      </c>
      <c r="B148" s="6" t="s">
        <v>8</v>
      </c>
      <c r="C148">
        <v>28</v>
      </c>
      <c r="D148" t="s">
        <v>16</v>
      </c>
      <c r="E148" s="7">
        <v>44425</v>
      </c>
      <c r="F148" s="6" t="s">
        <v>9</v>
      </c>
      <c r="G148" s="5">
        <v>104770</v>
      </c>
      <c r="H148" t="s">
        <v>205</v>
      </c>
      <c r="I148" s="8">
        <f ca="1">(TODAY()-Staff[[#This Row],[Date Joined]])/365</f>
        <v>3.1726027397260275</v>
      </c>
      <c r="J148" s="5">
        <f ca="1">ROUNDUP(IF(Staff[[#This Row],[Tenure]]&gt;2,3%,2%)*Staff[[#This Row],[Salary]],0)</f>
        <v>3144</v>
      </c>
      <c r="K148" s="6">
        <f>VLOOKUP(Staff[[#This Row],[Rating]], 'Rating No'!$B$2:$C$6, 2, FALSE)</f>
        <v>3</v>
      </c>
    </row>
    <row r="149" spans="1:11" x14ac:dyDescent="0.35">
      <c r="A149" s="6" t="s">
        <v>43</v>
      </c>
      <c r="B149" s="6" t="s">
        <v>8</v>
      </c>
      <c r="C149">
        <v>28</v>
      </c>
      <c r="D149" t="s">
        <v>16</v>
      </c>
      <c r="E149" s="7">
        <v>44486</v>
      </c>
      <c r="F149" s="6" t="s">
        <v>9</v>
      </c>
      <c r="G149" s="5">
        <v>104770</v>
      </c>
      <c r="H149" t="s">
        <v>207</v>
      </c>
      <c r="I149" s="8">
        <f ca="1">(TODAY()-Staff[[#This Row],[Date Joined]])/365</f>
        <v>3.0054794520547947</v>
      </c>
      <c r="J149" s="5">
        <f ca="1">ROUNDUP(IF(Staff[[#This Row],[Tenure]]&gt;2,3%,2%)*Staff[[#This Row],[Salary]],0)</f>
        <v>3144</v>
      </c>
      <c r="K149" s="6">
        <f>VLOOKUP(Staff[[#This Row],[Rating]], 'Rating No'!$B$2:$C$6, 2, FALSE)</f>
        <v>3</v>
      </c>
    </row>
    <row r="150" spans="1:11" x14ac:dyDescent="0.35">
      <c r="A150" s="6" t="s">
        <v>161</v>
      </c>
      <c r="B150" s="6" t="s">
        <v>15</v>
      </c>
      <c r="C150">
        <v>23</v>
      </c>
      <c r="D150" t="s">
        <v>16</v>
      </c>
      <c r="E150" s="7">
        <v>44378</v>
      </c>
      <c r="F150" s="6" t="s">
        <v>9</v>
      </c>
      <c r="G150" s="5">
        <v>106460</v>
      </c>
      <c r="H150" t="s">
        <v>205</v>
      </c>
      <c r="I150" s="8">
        <f ca="1">(TODAY()-Staff[[#This Row],[Date Joined]])/365</f>
        <v>3.3013698630136985</v>
      </c>
      <c r="J150" s="5">
        <f ca="1">ROUNDUP(IF(Staff[[#This Row],[Tenure]]&gt;2,3%,2%)*Staff[[#This Row],[Salary]],0)</f>
        <v>3194</v>
      </c>
      <c r="K150" s="6">
        <f>VLOOKUP(Staff[[#This Row],[Rating]], 'Rating No'!$B$2:$C$6, 2, FALSE)</f>
        <v>3</v>
      </c>
    </row>
    <row r="151" spans="1:11" x14ac:dyDescent="0.35">
      <c r="A151" s="6" t="s">
        <v>69</v>
      </c>
      <c r="B151" s="6" t="s">
        <v>15</v>
      </c>
      <c r="C151">
        <v>23</v>
      </c>
      <c r="D151" t="s">
        <v>16</v>
      </c>
      <c r="E151" s="7">
        <v>44440</v>
      </c>
      <c r="F151" s="6" t="s">
        <v>9</v>
      </c>
      <c r="G151" s="5">
        <v>106460</v>
      </c>
      <c r="H151" t="s">
        <v>207</v>
      </c>
      <c r="I151" s="8">
        <f ca="1">(TODAY()-Staff[[#This Row],[Date Joined]])/365</f>
        <v>3.1315068493150684</v>
      </c>
      <c r="J151" s="5">
        <f ca="1">ROUNDUP(IF(Staff[[#This Row],[Tenure]]&gt;2,3%,2%)*Staff[[#This Row],[Salary]],0)</f>
        <v>3194</v>
      </c>
      <c r="K151" s="6">
        <f>VLOOKUP(Staff[[#This Row],[Rating]], 'Rating No'!$B$2:$C$6, 2, FALSE)</f>
        <v>3</v>
      </c>
    </row>
    <row r="152" spans="1:11" x14ac:dyDescent="0.35">
      <c r="A152" s="6" t="s">
        <v>117</v>
      </c>
      <c r="B152" s="6" t="s">
        <v>15</v>
      </c>
      <c r="C152">
        <v>20</v>
      </c>
      <c r="D152" t="s">
        <v>16</v>
      </c>
      <c r="E152" s="7">
        <v>44397</v>
      </c>
      <c r="F152" s="6" t="s">
        <v>12</v>
      </c>
      <c r="G152" s="5">
        <v>107700</v>
      </c>
      <c r="H152" t="s">
        <v>205</v>
      </c>
      <c r="I152" s="8">
        <f ca="1">(TODAY()-Staff[[#This Row],[Date Joined]])/365</f>
        <v>3.2493150684931509</v>
      </c>
      <c r="J152" s="5">
        <f ca="1">ROUNDUP(IF(Staff[[#This Row],[Tenure]]&gt;2,3%,2%)*Staff[[#This Row],[Salary]],0)</f>
        <v>3231</v>
      </c>
      <c r="K152" s="6">
        <f>VLOOKUP(Staff[[#This Row],[Rating]], 'Rating No'!$B$2:$C$6, 2, FALSE)</f>
        <v>3</v>
      </c>
    </row>
    <row r="153" spans="1:11" x14ac:dyDescent="0.35">
      <c r="A153" s="6" t="s">
        <v>22</v>
      </c>
      <c r="B153" s="6" t="s">
        <v>15</v>
      </c>
      <c r="C153">
        <v>20</v>
      </c>
      <c r="D153" t="s">
        <v>16</v>
      </c>
      <c r="E153" s="7">
        <v>44459</v>
      </c>
      <c r="F153" s="6" t="s">
        <v>12</v>
      </c>
      <c r="G153" s="5">
        <v>107700</v>
      </c>
      <c r="H153" t="s">
        <v>207</v>
      </c>
      <c r="I153" s="8">
        <f ca="1">(TODAY()-Staff[[#This Row],[Date Joined]])/365</f>
        <v>3.0794520547945203</v>
      </c>
      <c r="J153" s="5">
        <f ca="1">ROUNDUP(IF(Staff[[#This Row],[Tenure]]&gt;2,3%,2%)*Staff[[#This Row],[Salary]],0)</f>
        <v>3231</v>
      </c>
      <c r="K153" s="6">
        <f>VLOOKUP(Staff[[#This Row],[Rating]], 'Rating No'!$B$2:$C$6, 2, FALSE)</f>
        <v>3</v>
      </c>
    </row>
    <row r="154" spans="1:11" x14ac:dyDescent="0.35">
      <c r="A154" s="6" t="s">
        <v>127</v>
      </c>
      <c r="B154" s="6" t="s">
        <v>8</v>
      </c>
      <c r="C154">
        <v>38</v>
      </c>
      <c r="D154" t="s">
        <v>10</v>
      </c>
      <c r="E154" s="7">
        <v>44316</v>
      </c>
      <c r="F154" s="6" t="s">
        <v>19</v>
      </c>
      <c r="G154" s="5">
        <v>109160</v>
      </c>
      <c r="H154" t="s">
        <v>205</v>
      </c>
      <c r="I154" s="8">
        <f ca="1">(TODAY()-Staff[[#This Row],[Date Joined]])/365</f>
        <v>3.4712328767123286</v>
      </c>
      <c r="J154" s="5">
        <f ca="1">ROUNDUP(IF(Staff[[#This Row],[Tenure]]&gt;2,3%,2%)*Staff[[#This Row],[Salary]],0)</f>
        <v>3275</v>
      </c>
      <c r="K154" s="6">
        <f>VLOOKUP(Staff[[#This Row],[Rating]], 'Rating No'!$B$2:$C$6, 2, FALSE)</f>
        <v>5</v>
      </c>
    </row>
    <row r="155" spans="1:11" x14ac:dyDescent="0.35">
      <c r="A155" s="6" t="s">
        <v>33</v>
      </c>
      <c r="B155" s="6" t="s">
        <v>8</v>
      </c>
      <c r="C155">
        <v>38</v>
      </c>
      <c r="D155" t="s">
        <v>10</v>
      </c>
      <c r="E155" s="7">
        <v>44377</v>
      </c>
      <c r="F155" s="6" t="s">
        <v>19</v>
      </c>
      <c r="G155" s="5">
        <v>109160</v>
      </c>
      <c r="H155" t="s">
        <v>207</v>
      </c>
      <c r="I155" s="8">
        <f ca="1">(TODAY()-Staff[[#This Row],[Date Joined]])/365</f>
        <v>3.3041095890410959</v>
      </c>
      <c r="J155" s="5">
        <f ca="1">ROUNDUP(IF(Staff[[#This Row],[Tenure]]&gt;2,3%,2%)*Staff[[#This Row],[Salary]],0)</f>
        <v>3275</v>
      </c>
      <c r="K155" s="6">
        <f>VLOOKUP(Staff[[#This Row],[Rating]], 'Rating No'!$B$2:$C$6, 2, FALSE)</f>
        <v>5</v>
      </c>
    </row>
    <row r="156" spans="1:11" x14ac:dyDescent="0.35">
      <c r="A156" s="6" t="s">
        <v>128</v>
      </c>
      <c r="B156" s="6" t="s">
        <v>15</v>
      </c>
      <c r="C156">
        <v>25</v>
      </c>
      <c r="D156" t="s">
        <v>13</v>
      </c>
      <c r="E156" s="7">
        <v>44665</v>
      </c>
      <c r="F156" s="6" t="s">
        <v>9</v>
      </c>
      <c r="G156" s="5">
        <v>109190</v>
      </c>
      <c r="H156" t="s">
        <v>205</v>
      </c>
      <c r="I156" s="8">
        <f ca="1">(TODAY()-Staff[[#This Row],[Date Joined]])/365</f>
        <v>2.515068493150685</v>
      </c>
      <c r="J156" s="5">
        <f ca="1">ROUNDUP(IF(Staff[[#This Row],[Tenure]]&gt;2,3%,2%)*Staff[[#This Row],[Salary]],0)</f>
        <v>3276</v>
      </c>
      <c r="K156" s="6">
        <f>VLOOKUP(Staff[[#This Row],[Rating]], 'Rating No'!$B$2:$C$6, 2, FALSE)</f>
        <v>4</v>
      </c>
    </row>
    <row r="157" spans="1:11" x14ac:dyDescent="0.35">
      <c r="A157" s="6" t="s">
        <v>34</v>
      </c>
      <c r="B157" s="6" t="s">
        <v>15</v>
      </c>
      <c r="C157">
        <v>25</v>
      </c>
      <c r="D157" t="s">
        <v>13</v>
      </c>
      <c r="E157" s="7">
        <v>44726</v>
      </c>
      <c r="F157" s="6" t="s">
        <v>9</v>
      </c>
      <c r="G157" s="5">
        <v>109190</v>
      </c>
      <c r="H157" t="s">
        <v>207</v>
      </c>
      <c r="I157" s="8">
        <f ca="1">(TODAY()-Staff[[#This Row],[Date Joined]])/365</f>
        <v>2.3479452054794518</v>
      </c>
      <c r="J157" s="5">
        <f ca="1">ROUNDUP(IF(Staff[[#This Row],[Tenure]]&gt;2,3%,2%)*Staff[[#This Row],[Salary]],0)</f>
        <v>3276</v>
      </c>
      <c r="K157" s="6">
        <f>VLOOKUP(Staff[[#This Row],[Rating]], 'Rating No'!$B$2:$C$6, 2, FALSE)</f>
        <v>4</v>
      </c>
    </row>
    <row r="158" spans="1:11" x14ac:dyDescent="0.35">
      <c r="A158" s="6" t="s">
        <v>180</v>
      </c>
      <c r="B158" s="6" t="s">
        <v>15</v>
      </c>
      <c r="C158">
        <v>29</v>
      </c>
      <c r="D158" t="s">
        <v>24</v>
      </c>
      <c r="E158" s="7">
        <v>44119</v>
      </c>
      <c r="F158" s="6" t="s">
        <v>12</v>
      </c>
      <c r="G158" s="5">
        <v>112110</v>
      </c>
      <c r="H158" t="s">
        <v>205</v>
      </c>
      <c r="I158" s="8">
        <f ca="1">(TODAY()-Staff[[#This Row],[Date Joined]])/365</f>
        <v>4.0109589041095894</v>
      </c>
      <c r="J158" s="5">
        <f ca="1">ROUNDUP(IF(Staff[[#This Row],[Tenure]]&gt;2,3%,2%)*Staff[[#This Row],[Salary]],0)</f>
        <v>3364</v>
      </c>
      <c r="K158" s="6">
        <f>VLOOKUP(Staff[[#This Row],[Rating]], 'Rating No'!$B$2:$C$6, 2, FALSE)</f>
        <v>2</v>
      </c>
    </row>
    <row r="159" spans="1:11" x14ac:dyDescent="0.35">
      <c r="A159" s="6" t="s">
        <v>87</v>
      </c>
      <c r="B159" s="6" t="s">
        <v>15</v>
      </c>
      <c r="C159">
        <v>29</v>
      </c>
      <c r="D159" t="s">
        <v>24</v>
      </c>
      <c r="E159" s="7">
        <v>44180</v>
      </c>
      <c r="F159" s="6" t="s">
        <v>12</v>
      </c>
      <c r="G159" s="5">
        <v>112110</v>
      </c>
      <c r="H159" t="s">
        <v>207</v>
      </c>
      <c r="I159" s="8">
        <f ca="1">(TODAY()-Staff[[#This Row],[Date Joined]])/365</f>
        <v>3.8438356164383563</v>
      </c>
      <c r="J159" s="5">
        <f ca="1">ROUNDUP(IF(Staff[[#This Row],[Tenure]]&gt;2,3%,2%)*Staff[[#This Row],[Salary]],0)</f>
        <v>3364</v>
      </c>
      <c r="K159" s="6">
        <f>VLOOKUP(Staff[[#This Row],[Rating]], 'Rating No'!$B$2:$C$6, 2, FALSE)</f>
        <v>2</v>
      </c>
    </row>
    <row r="160" spans="1:11" x14ac:dyDescent="0.35">
      <c r="A160" s="6" t="s">
        <v>173</v>
      </c>
      <c r="B160" s="6" t="s">
        <v>8</v>
      </c>
      <c r="C160">
        <v>30</v>
      </c>
      <c r="D160" t="s">
        <v>16</v>
      </c>
      <c r="E160" s="7">
        <v>44800</v>
      </c>
      <c r="F160" s="6" t="s">
        <v>9</v>
      </c>
      <c r="G160" s="5">
        <v>112570</v>
      </c>
      <c r="H160" t="s">
        <v>205</v>
      </c>
      <c r="I160" s="8">
        <f ca="1">(TODAY()-Staff[[#This Row],[Date Joined]])/365</f>
        <v>2.1452054794520548</v>
      </c>
      <c r="J160" s="5">
        <f ca="1">ROUNDUP(IF(Staff[[#This Row],[Tenure]]&gt;2,3%,2%)*Staff[[#This Row],[Salary]],0)</f>
        <v>3378</v>
      </c>
      <c r="K160" s="6">
        <f>VLOOKUP(Staff[[#This Row],[Rating]], 'Rating No'!$B$2:$C$6, 2, FALSE)</f>
        <v>3</v>
      </c>
    </row>
    <row r="161" spans="1:11" x14ac:dyDescent="0.35">
      <c r="A161" s="6" t="s">
        <v>81</v>
      </c>
      <c r="B161" s="6" t="s">
        <v>8</v>
      </c>
      <c r="C161">
        <v>30</v>
      </c>
      <c r="D161" t="s">
        <v>16</v>
      </c>
      <c r="E161" s="7">
        <v>44861</v>
      </c>
      <c r="F161" s="6" t="s">
        <v>9</v>
      </c>
      <c r="G161" s="5">
        <v>112570</v>
      </c>
      <c r="H161" t="s">
        <v>207</v>
      </c>
      <c r="I161" s="8">
        <f ca="1">(TODAY()-Staff[[#This Row],[Date Joined]])/365</f>
        <v>1.978082191780822</v>
      </c>
      <c r="J161" s="5">
        <f ca="1">ROUNDUP(IF(Staff[[#This Row],[Tenure]]&gt;2,3%,2%)*Staff[[#This Row],[Salary]],0)</f>
        <v>2252</v>
      </c>
      <c r="K161" s="6">
        <f>VLOOKUP(Staff[[#This Row],[Rating]], 'Rating No'!$B$2:$C$6, 2, FALSE)</f>
        <v>3</v>
      </c>
    </row>
    <row r="162" spans="1:11" x14ac:dyDescent="0.35">
      <c r="A162" s="6" t="s">
        <v>156</v>
      </c>
      <c r="B162" s="6" t="s">
        <v>15</v>
      </c>
      <c r="C162">
        <v>20</v>
      </c>
      <c r="D162" t="s">
        <v>16</v>
      </c>
      <c r="E162" s="7">
        <v>44122</v>
      </c>
      <c r="F162" s="6" t="s">
        <v>12</v>
      </c>
      <c r="G162" s="5">
        <v>112650</v>
      </c>
      <c r="H162" t="s">
        <v>205</v>
      </c>
      <c r="I162" s="8">
        <f ca="1">(TODAY()-Staff[[#This Row],[Date Joined]])/365</f>
        <v>4.0027397260273974</v>
      </c>
      <c r="J162" s="5">
        <f ca="1">ROUNDUP(IF(Staff[[#This Row],[Tenure]]&gt;2,3%,2%)*Staff[[#This Row],[Salary]],0)</f>
        <v>3380</v>
      </c>
      <c r="K162" s="6">
        <f>VLOOKUP(Staff[[#This Row],[Rating]], 'Rating No'!$B$2:$C$6, 2, FALSE)</f>
        <v>3</v>
      </c>
    </row>
    <row r="163" spans="1:11" x14ac:dyDescent="0.35">
      <c r="A163" s="6" t="s">
        <v>178</v>
      </c>
      <c r="B163" s="6" t="s">
        <v>15</v>
      </c>
      <c r="C163">
        <v>34</v>
      </c>
      <c r="D163" t="s">
        <v>16</v>
      </c>
      <c r="E163" s="7">
        <v>44642</v>
      </c>
      <c r="F163" s="6" t="s">
        <v>9</v>
      </c>
      <c r="G163" s="5">
        <v>112650</v>
      </c>
      <c r="H163" t="s">
        <v>205</v>
      </c>
      <c r="I163" s="8">
        <f ca="1">(TODAY()-Staff[[#This Row],[Date Joined]])/365</f>
        <v>2.5780821917808221</v>
      </c>
      <c r="J163" s="5">
        <f ca="1">ROUNDUP(IF(Staff[[#This Row],[Tenure]]&gt;2,3%,2%)*Staff[[#This Row],[Salary]],0)</f>
        <v>3380</v>
      </c>
      <c r="K163" s="6">
        <f>VLOOKUP(Staff[[#This Row],[Rating]], 'Rating No'!$B$2:$C$6, 2, FALSE)</f>
        <v>3</v>
      </c>
    </row>
    <row r="164" spans="1:11" x14ac:dyDescent="0.35">
      <c r="A164" s="6" t="s">
        <v>64</v>
      </c>
      <c r="B164" s="6" t="s">
        <v>15</v>
      </c>
      <c r="C164">
        <v>20</v>
      </c>
      <c r="D164" t="s">
        <v>16</v>
      </c>
      <c r="E164" s="7">
        <v>44183</v>
      </c>
      <c r="F164" s="6" t="s">
        <v>12</v>
      </c>
      <c r="G164" s="5">
        <v>112650</v>
      </c>
      <c r="H164" t="s">
        <v>207</v>
      </c>
      <c r="I164" s="8">
        <f ca="1">(TODAY()-Staff[[#This Row],[Date Joined]])/365</f>
        <v>3.8356164383561642</v>
      </c>
      <c r="J164" s="5">
        <f ca="1">ROUNDUP(IF(Staff[[#This Row],[Tenure]]&gt;2,3%,2%)*Staff[[#This Row],[Salary]],0)</f>
        <v>3380</v>
      </c>
      <c r="K164" s="6">
        <f>VLOOKUP(Staff[[#This Row],[Rating]], 'Rating No'!$B$2:$C$6, 2, FALSE)</f>
        <v>3</v>
      </c>
    </row>
    <row r="165" spans="1:11" x14ac:dyDescent="0.35">
      <c r="A165" s="6" t="s">
        <v>150</v>
      </c>
      <c r="B165" s="6" t="s">
        <v>15</v>
      </c>
      <c r="C165">
        <v>22</v>
      </c>
      <c r="D165" t="s">
        <v>13</v>
      </c>
      <c r="E165" s="7">
        <v>44384</v>
      </c>
      <c r="F165" s="6" t="s">
        <v>19</v>
      </c>
      <c r="G165" s="5">
        <v>112780</v>
      </c>
      <c r="H165" t="s">
        <v>205</v>
      </c>
      <c r="I165" s="8">
        <f ca="1">(TODAY()-Staff[[#This Row],[Date Joined]])/365</f>
        <v>3.2849315068493152</v>
      </c>
      <c r="J165" s="5">
        <f ca="1">ROUNDUP(IF(Staff[[#This Row],[Tenure]]&gt;2,3%,2%)*Staff[[#This Row],[Salary]],0)</f>
        <v>3384</v>
      </c>
      <c r="K165" s="6">
        <f>VLOOKUP(Staff[[#This Row],[Rating]], 'Rating No'!$B$2:$C$6, 2, FALSE)</f>
        <v>4</v>
      </c>
    </row>
    <row r="166" spans="1:11" x14ac:dyDescent="0.35">
      <c r="A166" s="6" t="s">
        <v>58</v>
      </c>
      <c r="B166" s="6" t="s">
        <v>15</v>
      </c>
      <c r="C166">
        <v>22</v>
      </c>
      <c r="D166" t="s">
        <v>13</v>
      </c>
      <c r="E166" s="7">
        <v>44446</v>
      </c>
      <c r="F166" s="6" t="s">
        <v>19</v>
      </c>
      <c r="G166" s="5">
        <v>112780</v>
      </c>
      <c r="H166" t="s">
        <v>207</v>
      </c>
      <c r="I166" s="8">
        <f ca="1">(TODAY()-Staff[[#This Row],[Date Joined]])/365</f>
        <v>3.1150684931506851</v>
      </c>
      <c r="J166" s="5">
        <f ca="1">ROUNDUP(IF(Staff[[#This Row],[Tenure]]&gt;2,3%,2%)*Staff[[#This Row],[Salary]],0)</f>
        <v>3384</v>
      </c>
      <c r="K166" s="6">
        <f>VLOOKUP(Staff[[#This Row],[Rating]], 'Rating No'!$B$2:$C$6, 2, FALSE)</f>
        <v>4</v>
      </c>
    </row>
    <row r="167" spans="1:11" x14ac:dyDescent="0.35">
      <c r="A167" s="6" t="s">
        <v>191</v>
      </c>
      <c r="B167" s="6" t="s">
        <v>15</v>
      </c>
      <c r="C167">
        <v>27</v>
      </c>
      <c r="D167" t="s">
        <v>42</v>
      </c>
      <c r="E167" s="7">
        <v>44547</v>
      </c>
      <c r="F167" s="6" t="s">
        <v>9</v>
      </c>
      <c r="G167" s="5">
        <v>113280</v>
      </c>
      <c r="H167" t="s">
        <v>205</v>
      </c>
      <c r="I167" s="8">
        <f ca="1">(TODAY()-Staff[[#This Row],[Date Joined]])/365</f>
        <v>2.8383561643835615</v>
      </c>
      <c r="J167" s="5">
        <f ca="1">ROUNDUP(IF(Staff[[#This Row],[Tenure]]&gt;2,3%,2%)*Staff[[#This Row],[Salary]],0)</f>
        <v>3399</v>
      </c>
      <c r="K167" s="6">
        <f>VLOOKUP(Staff[[#This Row],[Rating]], 'Rating No'!$B$2:$C$6, 2, FALSE)</f>
        <v>1</v>
      </c>
    </row>
    <row r="168" spans="1:11" x14ac:dyDescent="0.35">
      <c r="A168" s="6" t="s">
        <v>98</v>
      </c>
      <c r="B168" s="6" t="s">
        <v>15</v>
      </c>
      <c r="C168">
        <v>27</v>
      </c>
      <c r="D168" t="s">
        <v>42</v>
      </c>
      <c r="E168" s="7">
        <v>44609</v>
      </c>
      <c r="F168" s="6" t="s">
        <v>9</v>
      </c>
      <c r="G168" s="5">
        <v>113280</v>
      </c>
      <c r="H168" t="s">
        <v>207</v>
      </c>
      <c r="I168" s="8">
        <f ca="1">(TODAY()-Staff[[#This Row],[Date Joined]])/365</f>
        <v>2.6684931506849314</v>
      </c>
      <c r="J168" s="5">
        <f ca="1">ROUNDUP(IF(Staff[[#This Row],[Tenure]]&gt;2,3%,2%)*Staff[[#This Row],[Salary]],0)</f>
        <v>3399</v>
      </c>
      <c r="K168" s="6">
        <f>VLOOKUP(Staff[[#This Row],[Rating]], 'Rating No'!$B$2:$C$6, 2, FALSE)</f>
        <v>1</v>
      </c>
    </row>
    <row r="169" spans="1:11" x14ac:dyDescent="0.35">
      <c r="A169" s="6" t="s">
        <v>147</v>
      </c>
      <c r="B169" s="6" t="s">
        <v>8</v>
      </c>
      <c r="C169">
        <v>30</v>
      </c>
      <c r="D169" t="s">
        <v>16</v>
      </c>
      <c r="E169" s="7">
        <v>44789</v>
      </c>
      <c r="F169" s="6" t="s">
        <v>9</v>
      </c>
      <c r="G169" s="5">
        <v>114180</v>
      </c>
      <c r="H169" t="s">
        <v>205</v>
      </c>
      <c r="I169" s="8">
        <f ca="1">(TODAY()-Staff[[#This Row],[Date Joined]])/365</f>
        <v>2.1753424657534248</v>
      </c>
      <c r="J169" s="5">
        <f ca="1">ROUNDUP(IF(Staff[[#This Row],[Tenure]]&gt;2,3%,2%)*Staff[[#This Row],[Salary]],0)</f>
        <v>3426</v>
      </c>
      <c r="K169" s="6">
        <f>VLOOKUP(Staff[[#This Row],[Rating]], 'Rating No'!$B$2:$C$6, 2, FALSE)</f>
        <v>3</v>
      </c>
    </row>
    <row r="170" spans="1:11" x14ac:dyDescent="0.35">
      <c r="A170" s="6" t="s">
        <v>54</v>
      </c>
      <c r="B170" s="6" t="s">
        <v>8</v>
      </c>
      <c r="C170">
        <v>30</v>
      </c>
      <c r="D170" t="s">
        <v>16</v>
      </c>
      <c r="E170" s="7">
        <v>44850</v>
      </c>
      <c r="F170" s="6" t="s">
        <v>9</v>
      </c>
      <c r="G170" s="5">
        <v>114180</v>
      </c>
      <c r="H170" t="s">
        <v>207</v>
      </c>
      <c r="I170" s="8">
        <f ca="1">(TODAY()-Staff[[#This Row],[Date Joined]])/365</f>
        <v>2.0082191780821916</v>
      </c>
      <c r="J170" s="5">
        <f ca="1">ROUNDUP(IF(Staff[[#This Row],[Tenure]]&gt;2,3%,2%)*Staff[[#This Row],[Salary]],0)</f>
        <v>3426</v>
      </c>
      <c r="K170" s="6">
        <f>VLOOKUP(Staff[[#This Row],[Rating]], 'Rating No'!$B$2:$C$6, 2, FALSE)</f>
        <v>3</v>
      </c>
    </row>
    <row r="171" spans="1:11" x14ac:dyDescent="0.35">
      <c r="A171" s="6" t="s">
        <v>114</v>
      </c>
      <c r="B171" s="6" t="s">
        <v>8</v>
      </c>
      <c r="C171">
        <v>44</v>
      </c>
      <c r="D171" t="s">
        <v>16</v>
      </c>
      <c r="E171" s="7">
        <v>44985</v>
      </c>
      <c r="F171" s="6" t="s">
        <v>12</v>
      </c>
      <c r="G171" s="5">
        <v>114870</v>
      </c>
      <c r="H171" t="s">
        <v>205</v>
      </c>
      <c r="I171" s="8">
        <f ca="1">(TODAY()-Staff[[#This Row],[Date Joined]])/365</f>
        <v>1.6383561643835616</v>
      </c>
      <c r="J171" s="5">
        <f ca="1">ROUNDUP(IF(Staff[[#This Row],[Tenure]]&gt;2,3%,2%)*Staff[[#This Row],[Salary]],0)</f>
        <v>2298</v>
      </c>
      <c r="K171" s="6">
        <f>VLOOKUP(Staff[[#This Row],[Rating]], 'Rating No'!$B$2:$C$6, 2, FALSE)</f>
        <v>3</v>
      </c>
    </row>
    <row r="172" spans="1:11" x14ac:dyDescent="0.35">
      <c r="A172" s="6" t="s">
        <v>17</v>
      </c>
      <c r="B172" s="6" t="s">
        <v>8</v>
      </c>
      <c r="C172">
        <v>43</v>
      </c>
      <c r="D172" t="s">
        <v>16</v>
      </c>
      <c r="E172" s="7">
        <v>45045</v>
      </c>
      <c r="F172" s="6" t="s">
        <v>12</v>
      </c>
      <c r="G172" s="5">
        <v>114870</v>
      </c>
      <c r="H172" t="s">
        <v>207</v>
      </c>
      <c r="I172" s="8">
        <f ca="1">(TODAY()-Staff[[#This Row],[Date Joined]])/365</f>
        <v>1.473972602739726</v>
      </c>
      <c r="J172" s="5">
        <f ca="1">ROUNDUP(IF(Staff[[#This Row],[Tenure]]&gt;2,3%,2%)*Staff[[#This Row],[Salary]],0)</f>
        <v>2298</v>
      </c>
      <c r="K172" s="6">
        <f>VLOOKUP(Staff[[#This Row],[Rating]], 'Rating No'!$B$2:$C$6, 2, FALSE)</f>
        <v>3</v>
      </c>
    </row>
    <row r="173" spans="1:11" x14ac:dyDescent="0.35">
      <c r="A173" s="6" t="s">
        <v>175</v>
      </c>
      <c r="B173" s="6" t="s">
        <v>8</v>
      </c>
      <c r="C173">
        <v>36</v>
      </c>
      <c r="D173" t="s">
        <v>16</v>
      </c>
      <c r="E173" s="7">
        <v>44023</v>
      </c>
      <c r="F173" s="6" t="s">
        <v>9</v>
      </c>
      <c r="G173" s="5">
        <v>114890</v>
      </c>
      <c r="H173" t="s">
        <v>205</v>
      </c>
      <c r="I173" s="8">
        <f ca="1">(TODAY()-Staff[[#This Row],[Date Joined]])/365</f>
        <v>4.2739726027397262</v>
      </c>
      <c r="J173" s="5">
        <f ca="1">ROUNDUP(IF(Staff[[#This Row],[Tenure]]&gt;2,3%,2%)*Staff[[#This Row],[Salary]],0)</f>
        <v>3447</v>
      </c>
      <c r="K173" s="6">
        <f>VLOOKUP(Staff[[#This Row],[Rating]], 'Rating No'!$B$2:$C$6, 2, FALSE)</f>
        <v>3</v>
      </c>
    </row>
    <row r="174" spans="1:11" x14ac:dyDescent="0.35">
      <c r="A174" s="6" t="s">
        <v>83</v>
      </c>
      <c r="B174" s="6" t="s">
        <v>8</v>
      </c>
      <c r="C174">
        <v>36</v>
      </c>
      <c r="D174" t="s">
        <v>16</v>
      </c>
      <c r="E174" s="7">
        <v>44085</v>
      </c>
      <c r="F174" s="6" t="s">
        <v>9</v>
      </c>
      <c r="G174" s="5">
        <v>114890</v>
      </c>
      <c r="H174" t="s">
        <v>207</v>
      </c>
      <c r="I174" s="8">
        <f ca="1">(TODAY()-Staff[[#This Row],[Date Joined]])/365</f>
        <v>4.1041095890410961</v>
      </c>
      <c r="J174" s="5">
        <f ca="1">ROUNDUP(IF(Staff[[#This Row],[Tenure]]&gt;2,3%,2%)*Staff[[#This Row],[Salary]],0)</f>
        <v>3447</v>
      </c>
      <c r="K174" s="6">
        <f>VLOOKUP(Staff[[#This Row],[Rating]], 'Rating No'!$B$2:$C$6, 2, FALSE)</f>
        <v>3</v>
      </c>
    </row>
    <row r="175" spans="1:11" x14ac:dyDescent="0.35">
      <c r="A175" s="6" t="s">
        <v>142</v>
      </c>
      <c r="B175" s="6" t="s">
        <v>206</v>
      </c>
      <c r="C175">
        <v>37</v>
      </c>
      <c r="D175" t="s">
        <v>24</v>
      </c>
      <c r="E175" s="7">
        <v>44085</v>
      </c>
      <c r="F175" s="6" t="s">
        <v>21</v>
      </c>
      <c r="G175" s="5">
        <v>115440</v>
      </c>
      <c r="H175" t="s">
        <v>205</v>
      </c>
      <c r="I175" s="8">
        <f ca="1">(TODAY()-Staff[[#This Row],[Date Joined]])/365</f>
        <v>4.1041095890410961</v>
      </c>
      <c r="J175" s="5">
        <f ca="1">ROUNDUP(IF(Staff[[#This Row],[Tenure]]&gt;2,3%,2%)*Staff[[#This Row],[Salary]],0)</f>
        <v>3464</v>
      </c>
      <c r="K175" s="6">
        <f>VLOOKUP(Staff[[#This Row],[Rating]], 'Rating No'!$B$2:$C$6, 2, FALSE)</f>
        <v>2</v>
      </c>
    </row>
    <row r="176" spans="1:11" x14ac:dyDescent="0.35">
      <c r="A176" s="6" t="s">
        <v>49</v>
      </c>
      <c r="B176" s="6" t="s">
        <v>206</v>
      </c>
      <c r="C176">
        <v>37</v>
      </c>
      <c r="D176" t="s">
        <v>24</v>
      </c>
      <c r="E176" s="7">
        <v>44146</v>
      </c>
      <c r="F176" s="6" t="s">
        <v>21</v>
      </c>
      <c r="G176" s="5">
        <v>115440</v>
      </c>
      <c r="H176" t="s">
        <v>207</v>
      </c>
      <c r="I176" s="8">
        <f ca="1">(TODAY()-Staff[[#This Row],[Date Joined]])/365</f>
        <v>3.9369863013698629</v>
      </c>
      <c r="J176" s="5">
        <f ca="1">ROUNDUP(IF(Staff[[#This Row],[Tenure]]&gt;2,3%,2%)*Staff[[#This Row],[Salary]],0)</f>
        <v>3464</v>
      </c>
      <c r="K176" s="6">
        <f>VLOOKUP(Staff[[#This Row],[Rating]], 'Rating No'!$B$2:$C$6, 2, FALSE)</f>
        <v>2</v>
      </c>
    </row>
    <row r="177" spans="1:11" x14ac:dyDescent="0.35">
      <c r="A177" s="6" t="s">
        <v>134</v>
      </c>
      <c r="B177" s="6" t="s">
        <v>15</v>
      </c>
      <c r="C177">
        <v>33</v>
      </c>
      <c r="D177" t="s">
        <v>16</v>
      </c>
      <c r="E177" s="7">
        <v>44103</v>
      </c>
      <c r="F177" s="6" t="s">
        <v>9</v>
      </c>
      <c r="G177" s="5">
        <v>115920</v>
      </c>
      <c r="H177" t="s">
        <v>205</v>
      </c>
      <c r="I177" s="8">
        <f ca="1">(TODAY()-Staff[[#This Row],[Date Joined]])/365</f>
        <v>4.0547945205479454</v>
      </c>
      <c r="J177" s="5">
        <f ca="1">ROUNDUP(IF(Staff[[#This Row],[Tenure]]&gt;2,3%,2%)*Staff[[#This Row],[Salary]],0)</f>
        <v>3478</v>
      </c>
      <c r="K177" s="6">
        <f>VLOOKUP(Staff[[#This Row],[Rating]], 'Rating No'!$B$2:$C$6, 2, FALSE)</f>
        <v>3</v>
      </c>
    </row>
    <row r="178" spans="1:11" x14ac:dyDescent="0.35">
      <c r="A178" s="6" t="s">
        <v>40</v>
      </c>
      <c r="B178" s="6" t="s">
        <v>15</v>
      </c>
      <c r="C178">
        <v>33</v>
      </c>
      <c r="D178" t="s">
        <v>16</v>
      </c>
      <c r="E178" s="7">
        <v>44164</v>
      </c>
      <c r="F178" s="6" t="s">
        <v>9</v>
      </c>
      <c r="G178" s="5">
        <v>115920</v>
      </c>
      <c r="H178" t="s">
        <v>207</v>
      </c>
      <c r="I178" s="8">
        <f ca="1">(TODAY()-Staff[[#This Row],[Date Joined]])/365</f>
        <v>3.8876712328767122</v>
      </c>
      <c r="J178" s="5">
        <f ca="1">ROUNDUP(IF(Staff[[#This Row],[Tenure]]&gt;2,3%,2%)*Staff[[#This Row],[Salary]],0)</f>
        <v>3478</v>
      </c>
      <c r="K178" s="6">
        <f>VLOOKUP(Staff[[#This Row],[Rating]], 'Rating No'!$B$2:$C$6, 2, FALSE)</f>
        <v>3</v>
      </c>
    </row>
    <row r="179" spans="1:11" x14ac:dyDescent="0.35">
      <c r="A179" s="6" t="s">
        <v>148</v>
      </c>
      <c r="B179" s="6" t="s">
        <v>8</v>
      </c>
      <c r="C179">
        <v>37</v>
      </c>
      <c r="D179" t="s">
        <v>16</v>
      </c>
      <c r="E179" s="7">
        <v>44389</v>
      </c>
      <c r="F179" s="6" t="s">
        <v>56</v>
      </c>
      <c r="G179" s="5">
        <v>118100</v>
      </c>
      <c r="H179" t="s">
        <v>205</v>
      </c>
      <c r="I179" s="8">
        <f ca="1">(TODAY()-Staff[[#This Row],[Date Joined]])/365</f>
        <v>3.2712328767123289</v>
      </c>
      <c r="J179" s="5">
        <f ca="1">ROUNDUP(IF(Staff[[#This Row],[Tenure]]&gt;2,3%,2%)*Staff[[#This Row],[Salary]],0)</f>
        <v>3543</v>
      </c>
      <c r="K179" s="6">
        <f>VLOOKUP(Staff[[#This Row],[Rating]], 'Rating No'!$B$2:$C$6, 2, FALSE)</f>
        <v>3</v>
      </c>
    </row>
    <row r="180" spans="1:11" x14ac:dyDescent="0.35">
      <c r="A180" s="6" t="s">
        <v>55</v>
      </c>
      <c r="B180" s="6" t="s">
        <v>8</v>
      </c>
      <c r="C180">
        <v>37</v>
      </c>
      <c r="D180" t="s">
        <v>16</v>
      </c>
      <c r="E180" s="7">
        <v>44451</v>
      </c>
      <c r="F180" s="6" t="s">
        <v>56</v>
      </c>
      <c r="G180" s="5">
        <v>118100</v>
      </c>
      <c r="H180" t="s">
        <v>207</v>
      </c>
      <c r="I180" s="8">
        <f ca="1">(TODAY()-Staff[[#This Row],[Date Joined]])/365</f>
        <v>3.1013698630136988</v>
      </c>
      <c r="J180" s="5">
        <f ca="1">ROUNDUP(IF(Staff[[#This Row],[Tenure]]&gt;2,3%,2%)*Staff[[#This Row],[Salary]],0)</f>
        <v>3543</v>
      </c>
      <c r="K180" s="6">
        <f>VLOOKUP(Staff[[#This Row],[Rating]], 'Rating No'!$B$2:$C$6, 2, FALSE)</f>
        <v>3</v>
      </c>
    </row>
    <row r="181" spans="1:11" x14ac:dyDescent="0.35">
      <c r="A181" s="6" t="s">
        <v>199</v>
      </c>
      <c r="B181" s="6" t="s">
        <v>15</v>
      </c>
      <c r="C181">
        <v>36</v>
      </c>
      <c r="D181" t="s">
        <v>16</v>
      </c>
      <c r="E181" s="7">
        <v>43958</v>
      </c>
      <c r="F181" s="6" t="s">
        <v>12</v>
      </c>
      <c r="G181" s="5">
        <v>118840</v>
      </c>
      <c r="H181" t="s">
        <v>205</v>
      </c>
      <c r="I181" s="8">
        <f ca="1">(TODAY()-Staff[[#This Row],[Date Joined]])/365</f>
        <v>4.4520547945205475</v>
      </c>
      <c r="J181" s="5">
        <f ca="1">ROUNDUP(IF(Staff[[#This Row],[Tenure]]&gt;2,3%,2%)*Staff[[#This Row],[Salary]],0)</f>
        <v>3566</v>
      </c>
      <c r="K181" s="6">
        <f>VLOOKUP(Staff[[#This Row],[Rating]], 'Rating No'!$B$2:$C$6, 2, FALSE)</f>
        <v>3</v>
      </c>
    </row>
    <row r="182" spans="1:11" x14ac:dyDescent="0.35">
      <c r="A182" s="6" t="s">
        <v>106</v>
      </c>
      <c r="B182" s="6" t="s">
        <v>15</v>
      </c>
      <c r="C182">
        <v>36</v>
      </c>
      <c r="D182" t="s">
        <v>16</v>
      </c>
      <c r="E182" s="7">
        <v>44019</v>
      </c>
      <c r="F182" s="6" t="s">
        <v>12</v>
      </c>
      <c r="G182" s="5">
        <v>118840</v>
      </c>
      <c r="H182" t="s">
        <v>207</v>
      </c>
      <c r="I182" s="8">
        <f ca="1">(TODAY()-Staff[[#This Row],[Date Joined]])/365</f>
        <v>4.2849315068493148</v>
      </c>
      <c r="J182" s="5">
        <f ca="1">ROUNDUP(IF(Staff[[#This Row],[Tenure]]&gt;2,3%,2%)*Staff[[#This Row],[Salary]],0)</f>
        <v>3566</v>
      </c>
      <c r="K182" s="6">
        <f>VLOOKUP(Staff[[#This Row],[Rating]], 'Rating No'!$B$2:$C$6, 2, FALSE)</f>
        <v>3</v>
      </c>
    </row>
    <row r="183" spans="1:11" x14ac:dyDescent="0.35">
      <c r="A183" s="6" t="s">
        <v>152</v>
      </c>
      <c r="B183" s="6" t="s">
        <v>8</v>
      </c>
      <c r="C183">
        <v>27</v>
      </c>
      <c r="D183" t="s">
        <v>16</v>
      </c>
      <c r="E183" s="7">
        <v>44061</v>
      </c>
      <c r="F183" s="6" t="s">
        <v>56</v>
      </c>
      <c r="G183" s="5">
        <v>119110</v>
      </c>
      <c r="H183" t="s">
        <v>205</v>
      </c>
      <c r="I183" s="8">
        <f ca="1">(TODAY()-Staff[[#This Row],[Date Joined]])/365</f>
        <v>4.1698630136986301</v>
      </c>
      <c r="J183" s="5">
        <f ca="1">ROUNDUP(IF(Staff[[#This Row],[Tenure]]&gt;2,3%,2%)*Staff[[#This Row],[Salary]],0)</f>
        <v>3574</v>
      </c>
      <c r="K183" s="6">
        <f>VLOOKUP(Staff[[#This Row],[Rating]], 'Rating No'!$B$2:$C$6, 2, FALSE)</f>
        <v>3</v>
      </c>
    </row>
    <row r="184" spans="1:11" x14ac:dyDescent="0.35">
      <c r="A184" s="6" t="s">
        <v>60</v>
      </c>
      <c r="B184" s="6" t="s">
        <v>8</v>
      </c>
      <c r="C184">
        <v>27</v>
      </c>
      <c r="D184" t="s">
        <v>16</v>
      </c>
      <c r="E184" s="7">
        <v>44122</v>
      </c>
      <c r="F184" s="6" t="s">
        <v>56</v>
      </c>
      <c r="G184" s="5">
        <v>119110</v>
      </c>
      <c r="H184" t="s">
        <v>207</v>
      </c>
      <c r="I184" s="8">
        <f ca="1">(TODAY()-Staff[[#This Row],[Date Joined]])/365</f>
        <v>4.0027397260273974</v>
      </c>
      <c r="J184" s="5">
        <f ca="1">ROUNDUP(IF(Staff[[#This Row],[Tenure]]&gt;2,3%,2%)*Staff[[#This Row],[Salary]],0)</f>
        <v>3574</v>
      </c>
      <c r="K184" s="6">
        <f>VLOOKUP(Staff[[#This Row],[Rating]], 'Rating No'!$B$2:$C$6, 2, FALSE)</f>
        <v>3</v>
      </c>
    </row>
  </sheetData>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B6F9-1248-44C6-96BD-2D2757BBFBA6}">
  <dimension ref="B2:C9"/>
  <sheetViews>
    <sheetView workbookViewId="0">
      <selection activeCell="B9" sqref="B9"/>
    </sheetView>
  </sheetViews>
  <sheetFormatPr defaultRowHeight="14.5" x14ac:dyDescent="0.35"/>
  <cols>
    <col min="2" max="2" width="30.453125" bestFit="1" customWidth="1"/>
  </cols>
  <sheetData>
    <row r="2" spans="2:3" x14ac:dyDescent="0.35">
      <c r="B2" s="10">
        <v>3</v>
      </c>
      <c r="C2" t="s">
        <v>222</v>
      </c>
    </row>
    <row r="4" spans="2:3" x14ac:dyDescent="0.35">
      <c r="B4" t="s">
        <v>223</v>
      </c>
      <c r="C4" t="s">
        <v>19</v>
      </c>
    </row>
    <row r="6" spans="2:3" x14ac:dyDescent="0.35">
      <c r="B6" t="s">
        <v>225</v>
      </c>
      <c r="C6">
        <f>COUNTIFS(Staff[Department],C4)</f>
        <v>28</v>
      </c>
    </row>
    <row r="8" spans="2:3" x14ac:dyDescent="0.35">
      <c r="B8" t="s">
        <v>224</v>
      </c>
    </row>
    <row r="9" spans="2:3" x14ac:dyDescent="0.35">
      <c r="B9" t="str">
        <f>INDEX(Staff[Name],MATCH(C4,Staff[Department],0))</f>
        <v>Waheeda Vasuman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778B-0A63-45FE-AB04-133F803E7F41}">
  <dimension ref="B2:D9"/>
  <sheetViews>
    <sheetView workbookViewId="0">
      <selection activeCell="C5" sqref="C5"/>
    </sheetView>
  </sheetViews>
  <sheetFormatPr defaultRowHeight="14.5" x14ac:dyDescent="0.35"/>
  <cols>
    <col min="2" max="2" width="16.1796875" bestFit="1" customWidth="1"/>
    <col min="3" max="3" width="15.26953125" bestFit="1" customWidth="1"/>
    <col min="4" max="4" width="7.36328125" bestFit="1" customWidth="1"/>
    <col min="5" max="5" width="10.7265625" bestFit="1" customWidth="1"/>
    <col min="6" max="6" width="11.81640625" bestFit="1" customWidth="1"/>
    <col min="7" max="7" width="15.26953125" bestFit="1" customWidth="1"/>
    <col min="8" max="8" width="18.36328125" bestFit="1" customWidth="1"/>
    <col min="9" max="9" width="18.1796875" bestFit="1" customWidth="1"/>
  </cols>
  <sheetData>
    <row r="2" spans="2:4" x14ac:dyDescent="0.35">
      <c r="B2" s="10">
        <v>4</v>
      </c>
      <c r="C2" t="s">
        <v>226</v>
      </c>
    </row>
    <row r="4" spans="2:4" x14ac:dyDescent="0.35">
      <c r="C4" s="13" t="s">
        <v>227</v>
      </c>
    </row>
    <row r="5" spans="2:4" x14ac:dyDescent="0.35">
      <c r="B5" s="13" t="s">
        <v>231</v>
      </c>
      <c r="C5" t="s">
        <v>8</v>
      </c>
      <c r="D5" t="s">
        <v>15</v>
      </c>
    </row>
    <row r="6" spans="2:4" x14ac:dyDescent="0.35">
      <c r="B6" s="14" t="s">
        <v>229</v>
      </c>
      <c r="C6" s="6">
        <v>86</v>
      </c>
      <c r="D6" s="6">
        <v>89</v>
      </c>
    </row>
    <row r="7" spans="2:4" x14ac:dyDescent="0.35">
      <c r="B7" s="14" t="s">
        <v>230</v>
      </c>
      <c r="C7" s="15">
        <v>31.406976744186046</v>
      </c>
      <c r="D7" s="15">
        <v>29.393258426966291</v>
      </c>
    </row>
    <row r="8" spans="2:4" x14ac:dyDescent="0.35">
      <c r="B8" s="14" t="s">
        <v>232</v>
      </c>
      <c r="C8" s="15">
        <v>78284.186046511633</v>
      </c>
      <c r="D8" s="15">
        <v>74915.168539325838</v>
      </c>
    </row>
    <row r="9" spans="2:4" x14ac:dyDescent="0.35">
      <c r="B9" s="14" t="s">
        <v>233</v>
      </c>
      <c r="C9" s="15">
        <v>3.1531697992991399</v>
      </c>
      <c r="D9" s="15">
        <v>3.1440664922271817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83C8-B2DA-4D9B-AE6D-960C3E914387}">
  <dimension ref="A1"/>
  <sheetViews>
    <sheetView topLeftCell="J1" workbookViewId="0">
      <selection activeCell="J18" sqref="J18"/>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BDED-AEA7-43BA-83B8-B252FD5812AC}">
  <dimension ref="A2:C8"/>
  <sheetViews>
    <sheetView zoomScale="68" zoomScaleNormal="100" workbookViewId="0">
      <selection activeCell="A11" sqref="A11"/>
    </sheetView>
  </sheetViews>
  <sheetFormatPr defaultRowHeight="14.5" x14ac:dyDescent="0.35"/>
  <cols>
    <col min="1" max="1" width="13.453125" bestFit="1" customWidth="1"/>
    <col min="2" max="2" width="13.54296875" bestFit="1" customWidth="1"/>
    <col min="3" max="3" width="15.36328125" bestFit="1" customWidth="1"/>
  </cols>
  <sheetData>
    <row r="2" spans="1:3" x14ac:dyDescent="0.35">
      <c r="A2" s="13" t="s">
        <v>235</v>
      </c>
      <c r="B2" t="s">
        <v>229</v>
      </c>
      <c r="C2" t="s">
        <v>232</v>
      </c>
    </row>
    <row r="3" spans="1:3" x14ac:dyDescent="0.35">
      <c r="A3" s="14" t="s">
        <v>10</v>
      </c>
      <c r="B3" s="6">
        <v>4</v>
      </c>
      <c r="C3" s="5">
        <v>92080</v>
      </c>
    </row>
    <row r="4" spans="1:3" x14ac:dyDescent="0.35">
      <c r="A4" s="14" t="s">
        <v>13</v>
      </c>
      <c r="B4" s="6">
        <v>20</v>
      </c>
      <c r="C4" s="5">
        <v>75933</v>
      </c>
    </row>
    <row r="5" spans="1:3" x14ac:dyDescent="0.35">
      <c r="A5" s="14" t="s">
        <v>16</v>
      </c>
      <c r="B5" s="6">
        <v>137</v>
      </c>
      <c r="C5" s="5">
        <v>76798.759124087592</v>
      </c>
    </row>
    <row r="6" spans="1:3" x14ac:dyDescent="0.35">
      <c r="A6" s="14" t="s">
        <v>24</v>
      </c>
      <c r="B6" s="6">
        <v>16</v>
      </c>
      <c r="C6" s="5">
        <v>78115</v>
      </c>
    </row>
    <row r="7" spans="1:3" x14ac:dyDescent="0.35">
      <c r="A7" s="14" t="s">
        <v>42</v>
      </c>
      <c r="B7" s="6">
        <v>6</v>
      </c>
      <c r="C7" s="5">
        <v>77423.333333333328</v>
      </c>
    </row>
    <row r="8" spans="1:3" x14ac:dyDescent="0.35">
      <c r="A8" s="14" t="s">
        <v>228</v>
      </c>
      <c r="B8" s="6">
        <v>183</v>
      </c>
      <c r="C8" s="5">
        <v>77173.715846994543</v>
      </c>
    </row>
  </sheetData>
  <conditionalFormatting pivot="1" sqref="C3:C7">
    <cfRule type="dataBar" priority="1">
      <dataBar>
        <cfvo type="min"/>
        <cfvo type="max"/>
        <color rgb="FF63C384"/>
      </dataBar>
      <extLst>
        <ext xmlns:x14="http://schemas.microsoft.com/office/spreadsheetml/2009/9/main" uri="{B025F937-C7B1-47D3-B67F-A62EFF666E3E}">
          <x14:id>{CDF4B8D8-9F0E-4D1B-87AA-EECEF3197D92}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DF4B8D8-9F0E-4D1B-87AA-EECEF3197D92}">
            <x14:dataBar minLength="0" maxLength="100" gradient="0">
              <x14:cfvo type="autoMin"/>
              <x14:cfvo type="autoMax"/>
              <x14:negativeFillColor rgb="FFFF0000"/>
              <x14:axisColor rgb="FF000000"/>
            </x14:dataBar>
          </x14:cfRule>
          <xm:sqref>C3:C7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D2112-2ECF-421B-81BA-F2B06C161CC9}">
  <dimension ref="B2:L38"/>
  <sheetViews>
    <sheetView tabSelected="1" topLeftCell="E1" workbookViewId="0">
      <selection activeCell="J4" sqref="J4"/>
    </sheetView>
  </sheetViews>
  <sheetFormatPr defaultRowHeight="14.5" x14ac:dyDescent="0.35"/>
  <cols>
    <col min="2" max="2" width="12.36328125" bestFit="1" customWidth="1"/>
    <col min="3" max="3" width="13.54296875" bestFit="1" customWidth="1"/>
    <col min="11" max="11" width="9.90625" bestFit="1" customWidth="1"/>
    <col min="12" max="12" width="12.26953125" bestFit="1" customWidth="1"/>
  </cols>
  <sheetData>
    <row r="2" spans="2:12" x14ac:dyDescent="0.35">
      <c r="B2" s="13" t="s">
        <v>235</v>
      </c>
      <c r="C2" t="s">
        <v>229</v>
      </c>
      <c r="J2" t="s">
        <v>241</v>
      </c>
      <c r="K2" t="s">
        <v>242</v>
      </c>
      <c r="L2" t="s">
        <v>243</v>
      </c>
    </row>
    <row r="3" spans="2:12" x14ac:dyDescent="0.35">
      <c r="B3" s="14" t="s">
        <v>237</v>
      </c>
      <c r="C3" s="6">
        <v>37</v>
      </c>
      <c r="I3">
        <v>1</v>
      </c>
      <c r="J3" s="16" t="s">
        <v>244</v>
      </c>
    </row>
    <row r="4" spans="2:12" x14ac:dyDescent="0.35">
      <c r="B4" s="14" t="s">
        <v>238</v>
      </c>
      <c r="C4" s="6">
        <v>82</v>
      </c>
      <c r="I4">
        <v>2</v>
      </c>
    </row>
    <row r="5" spans="2:12" x14ac:dyDescent="0.35">
      <c r="B5" s="14" t="s">
        <v>239</v>
      </c>
      <c r="C5" s="6">
        <v>62</v>
      </c>
      <c r="I5">
        <v>3</v>
      </c>
    </row>
    <row r="6" spans="2:12" x14ac:dyDescent="0.35">
      <c r="B6" s="14" t="s">
        <v>240</v>
      </c>
      <c r="C6" s="6">
        <v>2</v>
      </c>
      <c r="I6">
        <v>4</v>
      </c>
    </row>
    <row r="7" spans="2:12" x14ac:dyDescent="0.35">
      <c r="B7" s="14" t="s">
        <v>228</v>
      </c>
      <c r="C7" s="6">
        <v>183</v>
      </c>
      <c r="I7">
        <v>5</v>
      </c>
    </row>
    <row r="8" spans="2:12" x14ac:dyDescent="0.35">
      <c r="I8">
        <v>6</v>
      </c>
    </row>
    <row r="9" spans="2:12" x14ac:dyDescent="0.35">
      <c r="I9">
        <v>7</v>
      </c>
    </row>
    <row r="10" spans="2:12" x14ac:dyDescent="0.35">
      <c r="I10">
        <v>8</v>
      </c>
    </row>
    <row r="11" spans="2:12" x14ac:dyDescent="0.35">
      <c r="I11">
        <v>9</v>
      </c>
    </row>
    <row r="12" spans="2:12" x14ac:dyDescent="0.35">
      <c r="I12">
        <v>10</v>
      </c>
    </row>
    <row r="13" spans="2:12" x14ac:dyDescent="0.35">
      <c r="I13">
        <v>11</v>
      </c>
    </row>
    <row r="14" spans="2:12" x14ac:dyDescent="0.35">
      <c r="I14">
        <v>12</v>
      </c>
    </row>
    <row r="15" spans="2:12" x14ac:dyDescent="0.35">
      <c r="I15">
        <v>13</v>
      </c>
    </row>
    <row r="16" spans="2:12" x14ac:dyDescent="0.35">
      <c r="I16">
        <v>14</v>
      </c>
    </row>
    <row r="17" spans="9:9" x14ac:dyDescent="0.35">
      <c r="I17">
        <v>15</v>
      </c>
    </row>
    <row r="18" spans="9:9" x14ac:dyDescent="0.35">
      <c r="I18">
        <v>16</v>
      </c>
    </row>
    <row r="19" spans="9:9" x14ac:dyDescent="0.35">
      <c r="I19">
        <v>17</v>
      </c>
    </row>
    <row r="20" spans="9:9" x14ac:dyDescent="0.35">
      <c r="I20">
        <v>18</v>
      </c>
    </row>
    <row r="21" spans="9:9" x14ac:dyDescent="0.35">
      <c r="I21">
        <v>19</v>
      </c>
    </row>
    <row r="22" spans="9:9" x14ac:dyDescent="0.35">
      <c r="I22">
        <v>20</v>
      </c>
    </row>
    <row r="23" spans="9:9" x14ac:dyDescent="0.35">
      <c r="I23">
        <v>21</v>
      </c>
    </row>
    <row r="24" spans="9:9" x14ac:dyDescent="0.35">
      <c r="I24">
        <v>22</v>
      </c>
    </row>
    <row r="25" spans="9:9" x14ac:dyDescent="0.35">
      <c r="I25">
        <v>23</v>
      </c>
    </row>
    <row r="26" spans="9:9" x14ac:dyDescent="0.35">
      <c r="I26">
        <v>24</v>
      </c>
    </row>
    <row r="27" spans="9:9" x14ac:dyDescent="0.35">
      <c r="I27">
        <v>25</v>
      </c>
    </row>
    <row r="28" spans="9:9" x14ac:dyDescent="0.35">
      <c r="I28">
        <v>26</v>
      </c>
    </row>
    <row r="29" spans="9:9" x14ac:dyDescent="0.35">
      <c r="I29">
        <v>27</v>
      </c>
    </row>
    <row r="30" spans="9:9" x14ac:dyDescent="0.35">
      <c r="I30">
        <v>28</v>
      </c>
    </row>
    <row r="31" spans="9:9" x14ac:dyDescent="0.35">
      <c r="I31">
        <v>29</v>
      </c>
    </row>
    <row r="32" spans="9:9" x14ac:dyDescent="0.35">
      <c r="I32">
        <v>30</v>
      </c>
    </row>
    <row r="33" spans="9:9" x14ac:dyDescent="0.35">
      <c r="I33">
        <v>31</v>
      </c>
    </row>
    <row r="34" spans="9:9" x14ac:dyDescent="0.35">
      <c r="I34">
        <v>32</v>
      </c>
    </row>
    <row r="35" spans="9:9" x14ac:dyDescent="0.35">
      <c r="I35">
        <v>33</v>
      </c>
    </row>
    <row r="36" spans="9:9" x14ac:dyDescent="0.35">
      <c r="I36">
        <v>34</v>
      </c>
    </row>
    <row r="37" spans="9:9" x14ac:dyDescent="0.35">
      <c r="I37">
        <v>35</v>
      </c>
    </row>
    <row r="38" spans="9:9" x14ac:dyDescent="0.35">
      <c r="I38">
        <v>36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F6A5-C079-43E3-96A8-AF9BEE20D98E}">
  <dimension ref="B2:C6"/>
  <sheetViews>
    <sheetView workbookViewId="0">
      <selection activeCell="C7" sqref="C7"/>
    </sheetView>
  </sheetViews>
  <sheetFormatPr defaultRowHeight="14.5" x14ac:dyDescent="0.35"/>
  <cols>
    <col min="2" max="2" width="13.1796875" bestFit="1" customWidth="1"/>
  </cols>
  <sheetData>
    <row r="2" spans="2:3" x14ac:dyDescent="0.35">
      <c r="B2" s="14" t="s">
        <v>10</v>
      </c>
      <c r="C2">
        <v>5</v>
      </c>
    </row>
    <row r="3" spans="2:3" x14ac:dyDescent="0.35">
      <c r="B3" s="14" t="s">
        <v>13</v>
      </c>
      <c r="C3">
        <v>4</v>
      </c>
    </row>
    <row r="4" spans="2:3" x14ac:dyDescent="0.35">
      <c r="B4" s="14" t="s">
        <v>16</v>
      </c>
      <c r="C4">
        <v>3</v>
      </c>
    </row>
    <row r="5" spans="2:3" x14ac:dyDescent="0.35">
      <c r="B5" s="14" t="s">
        <v>24</v>
      </c>
      <c r="C5">
        <v>2</v>
      </c>
    </row>
    <row r="6" spans="2:3" x14ac:dyDescent="0.35">
      <c r="B6" s="14" t="s">
        <v>42</v>
      </c>
      <c r="C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1 5 6 3 e 0 d - 6 5 7 d - 4 4 b 6 - 9 f 2 c - b 6 c 9 d 8 0 9 b 1 2 2 "   x m l n s = " h t t p : / / s c h e m a s . m i c r o s o f t . c o m / D a t a M a s h u p " > A A A A A L c E A A B Q S w M E F A A C A A g A B J 1 S 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A S d U 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n V J Z G z l H L 7 A B A A B E B Q A A E w A c A E Z v c m 1 1 b G F z L 1 N l Y 3 R p b 2 4 x L m 0 g o h g A K K A U A A A A A A A A A A A A A A A A A A A A A A A A A A A A 7 Z R R a 9 s w E M f f A / k O Q n u x Q Q Q K Y y 9 d B 8 X Z R v f Q Q R w 2 a A h D s S + J q H Q K 8 m l r Z v L d J 8 V x q j Q t j O 5 1 f j H 8 T 3 f / u / v J b q A i Z Z G V 3 f v i c j g Y D p q 1 d F A z / P 2 j I b l c s i u m g Y Y D F p 7 S e l d B U D 4 + V K B H h X c O k L 5 b d 7 + w 9 j 7 L 2 9 m t N H D F + 1 w + 3 8 0 K i x Q O z U V X 4 g 0 v 1 h J X w W C 6 3 Q A P t a Z y o W E 0 d R K b p X W m s N o b j M E m 6 / x E 2 / J Y l w t G Q W Y E D 7 Q T r O W f A W t w Z / I Y N t K R C a Z n o e t V r H K D 9 O 7 t K F p 0 5 y U B + 2 I V Q t 0 n 1 E E i Z b p 4 K b V 0 2 z 6 E 3 i z A 7 Q M T S Q p X f U D i d r f L j 2 N e 1 3 U Y s v A N W f M 4 Z l C 7 A b M n i x C M F 9 Y j 7 Y 1 A V m v G b + 9 4 P h w o f L Z i i k p h r e T r a S X p F / + J / Q u x m 7 j J v 4 R W v o i r 8 y 2 s W Y Q B s z b B I 4 5 f Z d L 2 B I z 9 G Q q O / U a r K q y h e W x + r J o w c E U 9 F 3 b g c p K + 0 b I K + d + k 9 g n e g 7 5 X s 2 d d B H q t B f 9 K 6 4 j 0 c N 6 d J I o j 8 s T x k 9 I E c Q U T + y v p t Q Q d f k N R y 8 6 6 O i w 4 m y X k 5 + z 9 B x Z b y P P X 3 N S n f c Q 7 + 8 K 9 C p c k R X p i c v k H U E s B A i 0 A F A A C A A g A B J 1 S W Y a v Z M 2 l A A A A 9 Q A A A B I A A A A A A A A A A A A A A A A A A A A A A E N v b m Z p Z y 9 Q Y W N r Y W d l L n h t b F B L A Q I t A B Q A A g A I A A S d U l k P y u m r p A A A A O k A A A A T A A A A A A A A A A A A A A A A A P E A A A B b Q 2 9 u d G V u d F 9 U e X B l c 1 0 u e G 1 s U E s B A i 0 A F A A C A A g A B J 1 S W R s 5 R y + w A Q A A R A U A A B M A A A A A A A A A A A A A A A A A 4 g E A A E Z v c m 1 1 b G F z L 1 N l Y 3 R p b 2 4 x L m 1 Q S w U G A A A A A A M A A w D C A A A A 3 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B c A A A A A A A C O 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n p f c 3 R h Z m Y 8 L 0 l 0 Z W 1 Q Y X R o P j w v S X R l b U x v Y 2 F 0 a W 9 u P j x T d G F i b G V F b n R y a W V z P j x F b n R y e S B U e X B l P S J J c 1 B y a X Z h d G U i I F Z h b H V l P S J s M C I g L z 4 8 R W 5 0 c n k g V H l w Z T 0 i U X V l c n l J R C I g V m F s d W U 9 I n N h Y j R h Z m N j O C 1 j Z j Y 4 L T Q 3 N T g t Y m N i N y 0 5 N j J h M z g 3 N T k 1 Y W I 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x O F Q x N D o w N j o 0 N C 4 0 M T U 2 O D U 5 W i I g L z 4 8 R W 5 0 c n k g V H l w Z T 0 i R m l s b F N 0 Y X R 1 c y I g V m F s d W U 9 I n N D b 2 1 w b G V 0 Z 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2 l u Z G l h X 3 N 0 Y W Z m P C 9 J d G V t U G F 0 a D 4 8 L 0 l 0 Z W 1 M b 2 N h d G l v b j 4 8 U 3 R h Y m x l R W 5 0 c m l l c z 4 8 R W 5 0 c n k g V H l w Z T 0 i S X N Q c m l 2 Y X R l I i B W Y W x 1 Z T 0 i b D A i I C 8 + P E V u d H J 5 I F R 5 c G U 9 I l F 1 Z X J 5 S U Q i I F Z h b H V l P S J z M T g y Y T Q 3 M m Y t Y m F h Z C 0 0 M D l m L W F k M D Y t Y W J m Z W Y y O T Y 2 Y z g w I i A v P j x F b n R y e S B U e X B l P S J M b 2 F k Z W R U b 0 F u Y W x 5 c 2 l z U 2 V y d m l j Z X M i I F Z h b H V l P S J s M C I g L z 4 8 R W 5 0 c n k g V H l w Z T 0 i R m l s b F N 0 Y X R 1 c y I g V m F s d W U 9 I n N D b 2 1 w b G V 0 Z S I g L z 4 8 R W 5 0 c n k g V H l w Z T 0 i R m l s b E x h c 3 R V c G R h d G V k I i B W Y W x 1 Z T 0 i Z D I w M j Q t M T A t M T h U M T Q 6 M D Y 6 N D Q u N D M 5 O T Y w O V 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2 l u Z G l h X 3 N 0 Y W Z m L 1 N v d X J j Z T w v S X R l b V B h d G g + P C 9 J d G V t T G 9 j Y X R p b 2 4 + P F N 0 Y W J s Z U V u d H J p Z X M g L z 4 8 L 0 l 0 Z W 0 + P E l 0 Z W 0 + P E l 0 Z W 1 M b 2 N h d G l v b j 4 8 S X R l b V R 5 c G U + R m 9 y b X V s Y T w v S X R l b V R 5 c G U + P E l 0 Z W 1 Q Y X R o P l N l Y 3 R p b 2 4 x L 2 l u Z G l h X 3 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p b m R p Y V 9 z d G F m Z i 9 B Z G R l Z C U y M E N 1 c 3 R v b T w v S X R l b V B h d G g + P C 9 J d G V t T G 9 j Y X R p b 2 4 + P F N 0 Y W J s Z U V u d H J p Z X M g L z 4 8 L 0 l 0 Z W 0 + P E l 0 Z W 0 + P E l 0 Z W 1 M b 2 N h d G l v b j 4 8 S X R l b V R 5 c G U + R m 9 y b X V s Y T w v S X R l b V R 5 c G U + P E l 0 Z W 1 Q Y X R o P l N l Y 3 R p b 2 4 x L 1 N 0 Y W Z m P C 9 J d G V t U G F 0 a D 4 8 L 0 l 0 Z W 1 M b 2 N h d G l v b j 4 8 U 3 R h Y m x l R W 5 0 c m l l c z 4 8 R W 5 0 c n k g V H l w Z T 0 i S X N Q c m l 2 Y X R l I i B W Y W x 1 Z T 0 i b D A i I C 8 + P E V u d H J 5 I F R 5 c G U 9 I l F 1 Z X J 5 S U Q i I F Z h b H V l P S J z M m V h N j V h M z M t Y W E y M i 0 0 M j k 5 L W E 5 Y j U t N T h k M z l l O D I 0 O W 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Q t M T A t M T h U M T Q 6 M T A 6 M D g u M D c 1 O T k 4 M F o i I C 8 + P E V u d H J 5 I F R 5 c G U 9 I k Z p b G x D b 2 x 1 b W 5 U e X B l c y I g V m F s d W U 9 I n N C Z 1 l E Q U F r R 0 J R Q T 0 i I C 8 + P E V u d H J 5 I F R 5 c G U 9 I k Z p b G x D b 2 x 1 b W 5 O Y W 1 l c y I g V m F s d W U 9 I n N b J n F 1 b 3 Q 7 T m F t Z S Z x d W 9 0 O y w m c X V v d D t H Z W 5 k Z X I m c X V v d D s s J n F 1 b 3 Q 7 Q W d l J n F 1 b 3 Q 7 L C Z x d W 9 0 O 1 J h d G l u Z y Z x d W 9 0 O y w m c X V v d D t E Y X R l I E p v a W 5 l Z C Z x d W 9 0 O y w m c X V v d D t E Z X B h c n R t Z W 5 0 J n F 1 b 3 Q 7 L C Z x d W 9 0 O 1 N h b G F y e S Z x d W 9 0 O y w m c X V v d D t D b 3 V u d H J 5 J n F 1 b 3 Q 7 X S I g L z 4 8 R W 5 0 c n k g V H l w Z T 0 i R m l s b F N 0 Y X R 1 c y I g V m F s d W U 9 I n N D b 2 1 w b G V 0 Z S I g L z 4 8 R W 5 0 c n k g V H l w Z T 0 i U m V s Y X R p b 2 5 z a G l w S W 5 m b 0 N v b n R h a W 5 l c i I g V m F s d W U 9 I n N 7 J n F 1 b 3 Q 7 Y 2 9 s d W 1 u Q 2 9 1 b n Q m c X V v d D s 6 O C w m c X V v d D t r Z X l D b 2 x 1 b W 5 O Y W 1 l c y Z x d W 9 0 O z p b J n F 1 b 3 Q 7 T m F t Z S Z x d W 9 0 O 1 0 s J n F 1 b 3 Q 7 c X V l c n l S Z W x h d G l v b n N o a X B z J n F 1 b 3 Q 7 O l t d L C Z x d W 9 0 O 2 N v b H V t b k l k Z W 5 0 a X R p Z X M m c X V v d D s 6 W y Z x d W 9 0 O 1 N l Y 3 R p b 2 4 x L 1 N 0 Y W Z m L 1 N v d X J j Z S 5 7 T m F t Z S w w f S Z x d W 9 0 O y w m c X V v d D t T Z W N 0 a W 9 u M S 9 T d G F m Z i 9 S Z X B s Y W N l Z C B W Y W x 1 Z S 5 7 R 2 V u Z G V y L D F 9 J n F 1 b 3 Q 7 L C Z x d W 9 0 O 1 N l Y 3 R p b 2 4 x L 1 N 0 Y W Z m L 1 N v d X J j Z S 5 7 Q W d l L D J 9 J n F 1 b 3 Q 7 L C Z x d W 9 0 O 1 N l Y 3 R p b 2 4 x L 1 N 0 Y W Z m L 1 N v d X J j Z S 5 7 U m F 0 a W 5 n L D N 9 J n F 1 b 3 Q 7 L C Z x d W 9 0 O 1 N l Y 3 R p b 2 4 x L 1 N 0 Y W Z m L 0 N o Y W 5 n Z W Q g V H l w Z S 5 7 R G F 0 Z S B K b 2 l u Z W Q s N H 0 m c X V v d D s s J n F 1 b 3 Q 7 U 2 V j d G l v b j E v U 3 R h Z m Y v U 2 9 1 c m N l L n t E Z X B h c n R t Z W 5 0 L D V 9 J n F 1 b 3 Q 7 L C Z x d W 9 0 O 1 N l Y 3 R p b 2 4 x L 1 N 0 Y W Z m L 1 N v d X J j Z S 5 7 U 2 F s Y X J 5 L D Z 9 J n F 1 b 3 Q 7 L C Z x d W 9 0 O 1 N l Y 3 R p b 2 4 x L 1 N 0 Y W Z m L 1 N v d X J j Z S 5 7 Q 2 9 1 b n R y e S w 3 f S Z x d W 9 0 O 1 0 s J n F 1 b 3 Q 7 Q 2 9 s d W 1 u Q 2 9 1 b n Q m c X V v d D s 6 O C w m c X V v d D t L Z X l D b 2 x 1 b W 5 O Y W 1 l c y Z x d W 9 0 O z p b J n F 1 b 3 Q 7 T m F t Z S Z x d W 9 0 O 1 0 s J n F 1 b 3 Q 7 Q 2 9 s d W 1 u S W R l b n R p d G l l c y Z x d W 9 0 O z p b J n F 1 b 3 Q 7 U 2 V j d G l v b j E v U 3 R h Z m Y v U 2 9 1 c m N l L n t O Y W 1 l L D B 9 J n F 1 b 3 Q 7 L C Z x d W 9 0 O 1 N l Y 3 R p b 2 4 x L 1 N 0 Y W Z m L 1 J l c G x h Y 2 V k I F Z h b H V l L n t H Z W 5 k Z X I s M X 0 m c X V v d D s s J n F 1 b 3 Q 7 U 2 V j d G l v b j E v U 3 R h Z m Y v U 2 9 1 c m N l L n t B Z 2 U s M n 0 m c X V v d D s s J n F 1 b 3 Q 7 U 2 V j d G l v b j E v U 3 R h Z m Y v U 2 9 1 c m N l L n t S Y X R p b m c s M 3 0 m c X V v d D s s J n F 1 b 3 Q 7 U 2 V j d G l v b j E v U 3 R h Z m Y v Q 2 h h b m d l Z C B U e X B l L n t E Y X R l I E p v a W 5 l Z C w 0 f S Z x d W 9 0 O y w m c X V v d D t T Z W N 0 a W 9 u M S 9 T d G F m Z i 9 T b 3 V y Y 2 U u e 0 R l c G F y d G 1 l b n Q s N X 0 m c X V v d D s s J n F 1 b 3 Q 7 U 2 V j d G l v b j E v U 3 R h Z m Y v U 2 9 1 c m N l L n t T Y W x h c n k s N n 0 m c X V v d D s s J n F 1 b 3 Q 7 U 2 V j d G l v b j E v U 3 R h Z m Y v U 2 9 1 c m N l L n t D b 3 V u d H J 5 L D d 9 J n F 1 b 3 Q 7 X S w m c X V v d D t S Z W x h d G l v b n N o a X B J b m Z v J n F 1 b 3 Q 7 O l t d f S I g L z 4 8 R W 5 0 c n k g V H l w Z T 0 i U m V j b 3 Z l c n l U Y X J n Z X R T a G V l d C I g V m F s d W U 9 I n N B b G x f U 3 R h Z m Y i I C 8 + P E V u d H J 5 I F R 5 c G U 9 I l J l Y 2 9 2 Z X J 5 V G F y Z 2 V 0 Q 2 9 s d W 1 u I i B W Y W x 1 Z T 0 i b D E i I C 8 + P E V u d H J 5 I F R 5 c G U 9 I l J l Y 2 9 2 Z X J 5 V G F y Z 2 V 0 U m 9 3 I i B W Y W x 1 Z T 0 i b D E i I C 8 + P E V u d H J 5 I F R 5 c G U 9 I k Z p b G x U Y X J n Z X Q i I F Z h b H V l P S J z U 3 R h Z m Y i I C 8 + P C 9 T d G F i b G V F b n R y a W V z P j w v S X R l b T 4 8 S X R l b T 4 8 S X R l b U x v Y 2 F 0 a W 9 u P j x J d G V t V H l w Z T 5 G b 3 J t d W x h P C 9 J d G V t V H l w Z T 4 8 S X R l b V B h d G g + U 2 V j d G l v b j E v U 3 R h Z m Y v U 2 9 1 c m N l P C 9 J d G V t U G F 0 a D 4 8 L 0 l 0 Z W 1 M b 2 N h d G l v b j 4 8 U 3 R h Y m x l R W 5 0 c m l l c y A v P j w v S X R l b T 4 8 S X R l b T 4 8 S X R l b U x v Y 2 F 0 a W 9 u P j x J d G V t V H l w Z T 5 G b 3 J t d W x h P C 9 J d G V t V H l w Z T 4 8 S X R l b V B h d G g + U 2 V j d G l v b j E v U 3 R h Z m Y v U m V t b 3 Z l Z C U y M E R 1 c G x p Y 2 F 0 Z X M 8 L 0 l 0 Z W 1 Q Y X R o P j w v S X R l b U x v Y 2 F 0 a W 9 u P j x T d G F i b G V F b n R y a W V z I C 8 + P C 9 J d G V t P j x J d G V t P j x J d G V t T G 9 j Y X R p b 2 4 + P E l 0 Z W 1 U e X B l P k Z v c m 1 1 b G E 8 L 0 l 0 Z W 1 U e X B l P j x J d G V t U G F 0 a D 5 T Z W N 0 a W 9 u M S 9 T d G F m Z i 9 S Z X B s Y W N l Z C U y M F Z h b H V l P C 9 J d G V t U G F 0 a D 4 8 L 0 l 0 Z W 1 M b 2 N h d G l v b j 4 8 U 3 R h Y m x l R W 5 0 c m l l c y A v P j w v S X R l b T 4 8 S X R l b T 4 8 S X R l b U x v Y 2 F 0 a W 9 u P j x J d G V t V H l w Z T 5 G b 3 J t d W x h P C 9 J d G V t V H l w Z T 4 8 S X R l b V B h d G g + U 2 V j d G l v b j E v U 3 R h Z m Y v R m l s d G V y Z W Q l M j B S b 3 d z P C 9 J d G V t U G F 0 a D 4 8 L 0 l 0 Z W 1 M b 2 N h d G l v b j 4 8 U 3 R h Y m x l R W 5 0 c m l l c y A v P j w v S X R l b T 4 8 S X R l b T 4 8 S X R l b U x v Y 2 F 0 a W 9 u P j x J d G V t V H l w Z T 5 G b 3 J t d W x h P C 9 J d G V t V H l w Z T 4 8 S X R l b V B h d G g + U 2 V j d G l v b j E v U 3 R h Z m Y v Q 2 h h b m d l Z C U y M F R 5 c G U 8 L 0 l 0 Z W 1 Q Y X R o P j w v S X R l b U x v Y 2 F 0 a W 9 u P j x T d G F i b G V F b n R y a W V z I C 8 + P C 9 J d G V t P j w v S X R l b X M + P C 9 M b 2 N h b F B h Y 2 t h Z 2 V N Z X R h Z G F 0 Y U Z p b G U + F g A A A F B L B Q Y A A A A A A A A A A A A A A A A A A A A A A A A m A Q A A A Q A A A N C M n d 8 B F d E R j H o A w E / C l + s B A A A A 3 D R S o 6 A / B 0 e 5 o p 2 B P B X 4 M g A A A A A C A A A A A A A Q Z g A A A A E A A C A A A A B s 0 H 7 b X e S q r G m p p 2 A I K q / n g B 5 9 q c f Q v 7 4 U 7 a n e H r L I Y A A A A A A O g A A A A A I A A C A A A A C a D 6 / Q m Y r a W 3 m A 1 Q C C u / W H / J y F v K a S b c D u B n v O t C g U 9 F A A A A B 8 U 8 0 k J s i X 4 u K m x P 6 X 7 T V i 4 N g g h 4 u X 8 D T W t 1 g Z v Y X 5 6 m C Q R g W U r r o J M C + A d + E E Q B o a y p 2 D 0 A u 7 z P H O 5 C / M T k U e j s V e 6 z j I 3 a h j 9 H Q w 0 V 7 N + 0 A A A A B I 0 a 6 7 Q h l M w C l d q V S 8 d J C S p r j m q C e r r K H o 1 w E P m t v J W w g u t B I R O F e J l t H b c w O h l F N v X a I y n m g h + 3 V l U y a L W O f x < / D a t a M a s h u p > 
</file>

<file path=customXml/itemProps1.xml><?xml version="1.0" encoding="utf-8"?>
<ds:datastoreItem xmlns:ds="http://schemas.openxmlformats.org/officeDocument/2006/customXml" ds:itemID="{4B66D048-9A2D-4B19-87C1-95B74C3EAA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India Staff</vt:lpstr>
      <vt:lpstr>All_Staff</vt:lpstr>
      <vt:lpstr>Info_Finder v2.0</vt:lpstr>
      <vt:lpstr>Male vs Female</vt:lpstr>
      <vt:lpstr>Salary Spend </vt:lpstr>
      <vt:lpstr>Salry vs Rating</vt:lpstr>
      <vt:lpstr>Employee Trend</vt:lpstr>
      <vt:lpstr>Rating No</vt:lpstr>
      <vt:lpstr>india_staff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DEEPALI SHINDE</cp:lastModifiedBy>
  <dcterms:created xsi:type="dcterms:W3CDTF">2021-03-14T20:21:32Z</dcterms:created>
  <dcterms:modified xsi:type="dcterms:W3CDTF">2024-10-18T16:06:10Z</dcterms:modified>
</cp:coreProperties>
</file>