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defaultThemeVersion="124226"/>
  <mc:AlternateContent xmlns:mc="http://schemas.openxmlformats.org/markup-compatibility/2006">
    <mc:Choice Requires="x15">
      <x15ac:absPath xmlns:x15ac="http://schemas.microsoft.com/office/spreadsheetml/2010/11/ac" url="T:\Master\Calculation Form\00 - Formatted\"/>
    </mc:Choice>
  </mc:AlternateContent>
  <xr:revisionPtr revIDLastSave="0" documentId="13_ncr:1_{23BCF9E4-D55C-4D95-B1C4-530F8C1404DD}" xr6:coauthVersionLast="47" xr6:coauthVersionMax="47" xr10:uidLastSave="{00000000-0000-0000-0000-000000000000}"/>
  <bookViews>
    <workbookView xWindow="-108" yWindow="-108" windowWidth="23256" windowHeight="13896" xr2:uid="{00000000-000D-0000-FFFF-FFFF00000000}"/>
  </bookViews>
  <sheets>
    <sheet name="2019 Energy Model Results" sheetId="3" r:id="rId1"/>
    <sheet name="Climate Zone" sheetId="4" state="hidden" r:id="rId2"/>
    <sheet name="2013 Energy Model Results" sheetId="1" r:id="rId3"/>
    <sheet name="Notes For 30% Savings" sheetId="2" r:id="rId4"/>
  </sheets>
  <definedNames>
    <definedName name="_xlnm.Print_Area" localSheetId="0">'2019 Energy Model Results'!$A$1:$J$12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3" l="1" a="1"/>
  <c r="C12" i="3" s="1"/>
  <c r="E8" i="3"/>
  <c r="H8" i="3" s="1"/>
  <c r="I8" i="3" s="1"/>
  <c r="B3" i="3"/>
  <c r="F3" i="3"/>
  <c r="J8" i="3" l="1"/>
  <c r="D12" i="3" s="1" a="1"/>
  <c r="D12" i="3" s="1"/>
  <c r="E10" i="1"/>
  <c r="J10" i="1"/>
  <c r="J9" i="1"/>
  <c r="D9" i="1"/>
  <c r="I9" i="1"/>
  <c r="F9" i="1"/>
  <c r="D10" i="1"/>
  <c r="G9" i="1" l="1"/>
  <c r="K9" i="1"/>
  <c r="H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<sst xmlns="http://schemas.openxmlformats.org/spreadsheetml/2006/main" count="178" uniqueCount="142">
  <si>
    <t>kwh</t>
  </si>
  <si>
    <t>Therms</t>
  </si>
  <si>
    <t>btu</t>
  </si>
  <si>
    <t>Proposed</t>
  </si>
  <si>
    <t>ASHRAE % savings</t>
  </si>
  <si>
    <t>LEED % savings*</t>
  </si>
  <si>
    <r>
      <t>CO</t>
    </r>
    <r>
      <rPr>
        <vertAlign val="subscript"/>
        <sz val="11"/>
        <color theme="1"/>
        <rFont val="Calibri"/>
        <family val="2"/>
        <scheme val="minor"/>
      </rPr>
      <t>2</t>
    </r>
    <r>
      <rPr>
        <sz val="11"/>
        <color theme="1"/>
        <rFont val="Calibri"/>
        <family val="2"/>
        <scheme val="minor"/>
      </rPr>
      <t>e Emissions (CO2e lbs)</t>
    </r>
  </si>
  <si>
    <r>
      <t>CO</t>
    </r>
    <r>
      <rPr>
        <vertAlign val="subscript"/>
        <sz val="11"/>
        <color theme="1"/>
        <rFont val="Calibri"/>
        <family val="2"/>
        <scheme val="minor"/>
      </rPr>
      <t>2</t>
    </r>
    <r>
      <rPr>
        <sz val="11"/>
        <color theme="1"/>
        <rFont val="Calibri"/>
        <family val="2"/>
        <scheme val="minor"/>
      </rPr>
      <t>e Emissions  % savings</t>
    </r>
  </si>
  <si>
    <t>SPPN</t>
  </si>
  <si>
    <t>ELECTRICITY</t>
  </si>
  <si>
    <t>GAS</t>
  </si>
  <si>
    <t>PROCESS &amp; RECEPTACLES</t>
  </si>
  <si>
    <t>EPACT SAVINGS</t>
  </si>
  <si>
    <t>ASHRAE 90.1 SAVINGS</t>
  </si>
  <si>
    <t>LEED SAVINGS</t>
  </si>
  <si>
    <t>Co2e EMISSIONS</t>
  </si>
  <si>
    <t>Co2e EMISSIONS SAVINGS</t>
  </si>
  <si>
    <t>***Note:</t>
  </si>
  <si>
    <t>*Based on $/Kwh and $/Therm</t>
  </si>
  <si>
    <t>INPUTS</t>
  </si>
  <si>
    <t>RESULTS SUMMARY</t>
  </si>
  <si>
    <t>process kwh</t>
  </si>
  <si>
    <t>process btu</t>
  </si>
  <si>
    <t>PROPOSED % SAVINGS</t>
  </si>
  <si>
    <t>Baseline</t>
  </si>
  <si>
    <t xml:space="preserve">Project Name: </t>
  </si>
  <si>
    <t xml:space="preserve">Project Location: </t>
  </si>
  <si>
    <t xml:space="preserve">Date: </t>
  </si>
  <si>
    <t xml:space="preserve">SC Project No.: </t>
  </si>
  <si>
    <t>TYPE</t>
  </si>
  <si>
    <t>Item to Check</t>
  </si>
  <si>
    <t>Checked ?</t>
  </si>
  <si>
    <t>Description</t>
  </si>
  <si>
    <t>Fans</t>
  </si>
  <si>
    <t>Cooling</t>
  </si>
  <si>
    <t>Heating</t>
  </si>
  <si>
    <t>Heat Rejection</t>
  </si>
  <si>
    <t>Pumps</t>
  </si>
  <si>
    <t>Lighting</t>
  </si>
  <si>
    <t>This will be the fan power. Not the total HP. Prorate the BHP for the space if it is only serving a part of the spaces</t>
  </si>
  <si>
    <t>VFD on fans</t>
  </si>
  <si>
    <t xml:space="preserve">Make sure VFD is modeled if the fan is supposed to be variable. </t>
  </si>
  <si>
    <t>Airflow</t>
  </si>
  <si>
    <t xml:space="preserve">The airflow must be the design airflow of the fan </t>
  </si>
  <si>
    <t>Fan type</t>
  </si>
  <si>
    <t>The fan, blow through or draw through should be selected accordingly</t>
  </si>
  <si>
    <t>Zone Exhaust</t>
  </si>
  <si>
    <t>Exhaust fans will get modeled under each zone under mechanical. Proprate the fan BHP</t>
  </si>
  <si>
    <t>Cooling capacity</t>
  </si>
  <si>
    <t>Even though the unit scehduled maybe higher capacity, the model should show the capacity closer to the actual load. Increase the LAT to meet the load at the CFM provided.</t>
  </si>
  <si>
    <t>DCV</t>
  </si>
  <si>
    <t>If there are any zones that have the a CO2 sensor, use DCV checkmark in the zone under mecahnical</t>
  </si>
  <si>
    <t>DCV with occupancy</t>
  </si>
  <si>
    <t>If we are doing OCC sensor DCV, check this under mechanical tab in zones</t>
  </si>
  <si>
    <t>Occupancy</t>
  </si>
  <si>
    <t xml:space="preserve">Check that the occupancy is modeled correctly. Under the general zone tab. If it is incorrect, find and replace needs to be done to make sure all the numbers are reset. </t>
  </si>
  <si>
    <t>Room Temp</t>
  </si>
  <si>
    <t xml:space="preserve">The room temp under each room must be accurate to the design. </t>
  </si>
  <si>
    <t>Fan Power</t>
  </si>
  <si>
    <t>Freeze Protection</t>
  </si>
  <si>
    <t>Do not model any freeze protection coils</t>
  </si>
  <si>
    <t>Terminal Units</t>
  </si>
  <si>
    <t>model all BTUs for all Reheat coils in the zonal system</t>
  </si>
  <si>
    <t>Terminal Units Min</t>
  </si>
  <si>
    <t>The minimum of the VAV should be 30% generally with exceptions.</t>
  </si>
  <si>
    <t>LAT</t>
  </si>
  <si>
    <t>Heating LAT needs to be corrected.</t>
  </si>
  <si>
    <t>Packaged DX</t>
  </si>
  <si>
    <t xml:space="preserve">For packaged DX unit, a custom curve with different power consumption can be used. </t>
  </si>
  <si>
    <t>Coil control</t>
  </si>
  <si>
    <t>Change various coil control in systems tab to see which one yields the best result.</t>
  </si>
  <si>
    <t>Applicability</t>
  </si>
  <si>
    <t>This should only be visible if you have a cooling tower</t>
  </si>
  <si>
    <t>Design power</t>
  </si>
  <si>
    <t>Savings</t>
  </si>
  <si>
    <t>Packaged DX system's efficiency shall be added on the cooling tag</t>
  </si>
  <si>
    <t>heating</t>
  </si>
  <si>
    <t>Packaged DX system's efficiency shall be added on the heating tag</t>
  </si>
  <si>
    <t>Economizer</t>
  </si>
  <si>
    <t>Economizer operation must be selected. If applicable check ASHRAE or T-24</t>
  </si>
  <si>
    <t>Energy Recovery</t>
  </si>
  <si>
    <t>If the project has an energy revocery wheel, this will be modeld in the Outdoor air section of the system tab.</t>
  </si>
  <si>
    <t>Chiller Custom Curve</t>
  </si>
  <si>
    <t>Chiller custom curve can be modeled for better savings in the chiller curves section. Reach out to the equipment manufacturer for data at various part loads</t>
  </si>
  <si>
    <t>Chiller Variable Primary</t>
  </si>
  <si>
    <t>Model the variable primary pumps as secondary pumps. The primary pumps in E-pro are comnsidered as powered by the chiller.</t>
  </si>
  <si>
    <t>General</t>
  </si>
  <si>
    <t>Area of the Building</t>
  </si>
  <si>
    <t>Check the total area on the AHUs and modeled in E-pro matches with the excel or Revit</t>
  </si>
  <si>
    <t>Systems</t>
  </si>
  <si>
    <t xml:space="preserve">Check if all the systems scheduled on the Mecahnical scehdules are modeled in the E-pro. Usually split systems get missed. </t>
  </si>
  <si>
    <t xml:space="preserve">General </t>
  </si>
  <si>
    <t>Check if the U values match the prescriptive reuqirements or the performance values provided by the architect</t>
  </si>
  <si>
    <t>Rooms</t>
  </si>
  <si>
    <t>30% savings shall be provided by the lighting designer. Coordinate with PM to confirm</t>
  </si>
  <si>
    <t>Use the pump power from design. Use the BHP.</t>
  </si>
  <si>
    <t>Calcs</t>
  </si>
  <si>
    <t>Performance Cost Index Target</t>
  </si>
  <si>
    <t>Performance Cost Index</t>
  </si>
  <si>
    <t>CLIMATE ZONE</t>
  </si>
  <si>
    <t>0A</t>
  </si>
  <si>
    <t>1A</t>
  </si>
  <si>
    <t>0B</t>
  </si>
  <si>
    <t>1B</t>
  </si>
  <si>
    <t>2A</t>
  </si>
  <si>
    <t>2B</t>
  </si>
  <si>
    <t>3A</t>
  </si>
  <si>
    <t>3B</t>
  </si>
  <si>
    <t>3C</t>
  </si>
  <si>
    <t>4A</t>
  </si>
  <si>
    <t>4B</t>
  </si>
  <si>
    <t>4C</t>
  </si>
  <si>
    <t>5A</t>
  </si>
  <si>
    <t>5B</t>
  </si>
  <si>
    <t>5C</t>
  </si>
  <si>
    <t>6A</t>
  </si>
  <si>
    <t>Multifamily</t>
  </si>
  <si>
    <t>Helthcare / Hospital</t>
  </si>
  <si>
    <t>Hotel / Motel</t>
  </si>
  <si>
    <t>Office</t>
  </si>
  <si>
    <t>Restaurant</t>
  </si>
  <si>
    <t>Retail</t>
  </si>
  <si>
    <t>School</t>
  </si>
  <si>
    <t>Warehouse</t>
  </si>
  <si>
    <t>All Others</t>
  </si>
  <si>
    <t>BUILDING TYPE</t>
  </si>
  <si>
    <t>BPF</t>
  </si>
  <si>
    <t>6B</t>
  </si>
  <si>
    <t>Model</t>
  </si>
  <si>
    <t>GAS 
(Therms)</t>
  </si>
  <si>
    <t>PROCESS
(Kwh)</t>
  </si>
  <si>
    <t>RECEPTACLES
(Kwh)</t>
  </si>
  <si>
    <t>TOTAL
(Kwh)</t>
  </si>
  <si>
    <t>ELECTRICITY 
(kwh)</t>
  </si>
  <si>
    <t>BBP
($)</t>
  </si>
  <si>
    <t>BBUEC
($)</t>
  </si>
  <si>
    <t>PROPOSED BUILDING PERFORMANCE
($)</t>
  </si>
  <si>
    <t>Ashrae Savings 
(%)</t>
  </si>
  <si>
    <t>BBREC 
($)</t>
  </si>
  <si>
    <t>LINK TO REFERENCE</t>
  </si>
  <si>
    <t xml:space="preserve">P-1458 </t>
  </si>
  <si>
    <t>Jacksonville, North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</si>
</sst>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70" formatCode="[$-F800]dddd\,\ mmmm\ dd\,\ yyyy"/>
    <numFmt numFmtId="171" formatCode="&quot;$&quot;#,##0.00"/>
  </numFmts>
  <fonts count="11" x14ac:knownFonts="1">
    <font>
      <sz val="11"/>
      <color theme="1"/>
      <name val="Calibri"/>
      <family val="2"/>
      <scheme val="minor"/>
    </font>
    <font>
      <b/>
      <u/>
      <sz val="11"/>
      <color theme="1"/>
      <name val="Calibri"/>
      <family val="2"/>
      <scheme val="minor"/>
    </font>
    <font>
      <b/>
      <sz val="11"/>
      <color theme="1"/>
      <name val="Calibri"/>
      <family val="2"/>
      <scheme val="minor"/>
    </font>
    <font>
      <vertAlign val="subscript"/>
      <sz val="11"/>
      <color theme="1"/>
      <name val="Calibri"/>
      <family val="2"/>
      <scheme val="minor"/>
    </font>
    <font>
      <b/>
      <sz val="12"/>
      <color theme="1"/>
      <name val="Calibri"/>
      <family val="2"/>
      <scheme val="minor"/>
    </font>
    <font>
      <sz val="11"/>
      <color theme="1"/>
      <name val="Calibri"/>
      <family val="2"/>
      <scheme val="minor"/>
    </font>
    <font>
      <b/>
      <sz val="14"/>
      <color theme="1"/>
      <name val="Calibri"/>
      <family val="2"/>
      <scheme val="minor"/>
    </font>
    <font>
      <b/>
      <sz val="14"/>
      <name val="Calibri"/>
      <family val="2"/>
      <scheme val="minor"/>
    </font>
    <font>
      <sz val="14"/>
      <color theme="1"/>
      <name val="Calibri"/>
      <family val="2"/>
      <scheme val="minor"/>
    </font>
    <font>
      <u/>
      <sz val="11"/>
      <color theme="10"/>
      <name val="Calibri"/>
      <family val="2"/>
      <scheme val="minor"/>
    </font>
    <font>
      <u/>
      <sz val="16"/>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39997558519241921"/>
        <bgColor indexed="65"/>
      </patternFill>
    </fill>
    <fill>
      <patternFill patternType="solid">
        <fgColor theme="5" tint="0.39997558519241921"/>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0" fontId="5" fillId="7" borderId="0" applyNumberFormat="0" applyBorder="0" applyAlignment="0" applyProtection="0"/>
    <xf numFmtId="0" fontId="9" fillId="0" borderId="0" applyNumberFormat="0" applyFill="0" applyBorder="0" applyAlignment="0" applyProtection="0"/>
  </cellStyleXfs>
  <cellXfs count="52">
    <xf numFmtId="0" fontId="0" fillId="0" borderId="0" xfId="0"/>
    <xf numFmtId="0" fontId="0" fillId="2" borderId="1" xfId="0" applyFill="1" applyBorder="1"/>
    <xf numFmtId="0" fontId="1" fillId="2" borderId="1" xfId="0" applyFont="1" applyFill="1" applyBorder="1"/>
    <xf numFmtId="164" fontId="0" fillId="0" borderId="0" xfId="0" applyNumberFormat="1"/>
    <xf numFmtId="164" fontId="0" fillId="2" borderId="1" xfId="0" applyNumberFormat="1" applyFill="1" applyBorder="1"/>
    <xf numFmtId="0" fontId="2" fillId="0" borderId="0" xfId="0" applyFont="1"/>
    <xf numFmtId="164" fontId="2" fillId="0" borderId="0" xfId="0" applyNumberFormat="1" applyFont="1"/>
    <xf numFmtId="0" fontId="2" fillId="2" borderId="0" xfId="0" applyFont="1" applyFill="1"/>
    <xf numFmtId="3" fontId="0" fillId="2" borderId="1" xfId="0" applyNumberFormat="1" applyFill="1" applyBorder="1"/>
    <xf numFmtId="3" fontId="0" fillId="0" borderId="0" xfId="0" applyNumberFormat="1"/>
    <xf numFmtId="0" fontId="2" fillId="3" borderId="0" xfId="0" applyFont="1" applyFill="1"/>
    <xf numFmtId="164" fontId="0" fillId="4" borderId="1" xfId="0" applyNumberFormat="1" applyFill="1" applyBorder="1"/>
    <xf numFmtId="0" fontId="0" fillId="0" borderId="0" xfId="0" applyAlignment="1">
      <alignment horizontal="center" vertical="top" wrapText="1"/>
    </xf>
    <xf numFmtId="0" fontId="2" fillId="5" borderId="1" xfId="0" applyFont="1" applyFill="1" applyBorder="1" applyAlignment="1">
      <alignment horizontal="center" vertical="top" wrapText="1"/>
    </xf>
    <xf numFmtId="164" fontId="2" fillId="5" borderId="1" xfId="0" applyNumberFormat="1" applyFont="1" applyFill="1" applyBorder="1" applyAlignment="1">
      <alignment horizontal="center" vertical="top" wrapText="1"/>
    </xf>
    <xf numFmtId="3" fontId="0" fillId="2" borderId="1" xfId="0" applyNumberFormat="1" applyFill="1" applyBorder="1" applyAlignment="1">
      <alignment horizontal="center"/>
    </xf>
    <xf numFmtId="164" fontId="0" fillId="2" borderId="1" xfId="0" applyNumberFormat="1" applyFill="1" applyBorder="1" applyAlignment="1">
      <alignment horizontal="center"/>
    </xf>
    <xf numFmtId="0" fontId="4" fillId="0" borderId="0" xfId="0" applyFont="1"/>
    <xf numFmtId="0" fontId="2" fillId="6" borderId="1" xfId="0" applyFont="1" applyFill="1" applyBorder="1" applyAlignment="1">
      <alignment horizontal="center" vertical="top" wrapText="1"/>
    </xf>
    <xf numFmtId="164" fontId="0" fillId="4" borderId="1" xfId="0" applyNumberFormat="1" applyFill="1" applyBorder="1" applyAlignment="1">
      <alignment horizontal="center"/>
    </xf>
    <xf numFmtId="3" fontId="2" fillId="7" borderId="1" xfId="1" applyNumberFormat="1" applyFont="1" applyBorder="1" applyAlignment="1">
      <alignment horizontal="center"/>
    </xf>
    <xf numFmtId="0" fontId="0" fillId="0" borderId="0" xfId="0" applyAlignment="1">
      <alignment wrapText="1"/>
    </xf>
    <xf numFmtId="0" fontId="0" fillId="0" borderId="0" xfId="0" applyAlignment="1">
      <alignment horizontal="center"/>
    </xf>
    <xf numFmtId="0" fontId="0" fillId="0" borderId="1" xfId="0" applyBorder="1"/>
    <xf numFmtId="0" fontId="2" fillId="6" borderId="2" xfId="0" applyFont="1" applyFill="1" applyBorder="1" applyAlignment="1">
      <alignment horizontal="center" vertical="top" wrapText="1"/>
    </xf>
    <xf numFmtId="0" fontId="2" fillId="6" borderId="3" xfId="0" applyFont="1" applyFill="1" applyBorder="1" applyAlignment="1">
      <alignment horizontal="center" vertical="top" wrapText="1"/>
    </xf>
    <xf numFmtId="0" fontId="4" fillId="6" borderId="1" xfId="0" applyFont="1" applyFill="1" applyBorder="1" applyAlignment="1">
      <alignment horizontal="center"/>
    </xf>
    <xf numFmtId="164" fontId="4" fillId="5" borderId="1" xfId="0" applyNumberFormat="1" applyFont="1" applyFill="1" applyBorder="1" applyAlignment="1">
      <alignment horizontal="center"/>
    </xf>
    <xf numFmtId="2" fontId="0" fillId="0" borderId="0" xfId="0" applyNumberFormat="1" applyAlignment="1">
      <alignment horizontal="center"/>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wrapText="1"/>
    </xf>
    <xf numFmtId="171" fontId="6" fillId="7" borderId="7" xfId="1" applyNumberFormat="1" applyFont="1" applyBorder="1" applyAlignment="1">
      <alignment horizontal="center"/>
    </xf>
    <xf numFmtId="3" fontId="6" fillId="7" borderId="7" xfId="1" applyNumberFormat="1" applyFont="1" applyBorder="1" applyAlignment="1">
      <alignment horizontal="center"/>
    </xf>
    <xf numFmtId="3" fontId="6" fillId="7" borderId="1" xfId="1" applyNumberFormat="1" applyFont="1" applyBorder="1" applyAlignment="1">
      <alignment horizontal="center"/>
    </xf>
    <xf numFmtId="0" fontId="6" fillId="6" borderId="1" xfId="0" applyFont="1" applyFill="1" applyBorder="1" applyAlignment="1">
      <alignment horizontal="center"/>
    </xf>
    <xf numFmtId="0" fontId="6" fillId="6" borderId="1" xfId="0" applyFont="1" applyFill="1" applyBorder="1" applyAlignment="1">
      <alignment horizontal="center"/>
    </xf>
    <xf numFmtId="0" fontId="6" fillId="6" borderId="2" xfId="0" applyFont="1" applyFill="1" applyBorder="1" applyAlignment="1">
      <alignment horizontal="center"/>
    </xf>
    <xf numFmtId="0" fontId="6" fillId="6" borderId="3" xfId="0" applyFont="1" applyFill="1" applyBorder="1" applyAlignment="1">
      <alignment horizontal="center"/>
    </xf>
    <xf numFmtId="0" fontId="10" fillId="8" borderId="0" xfId="2" applyFont="1" applyFill="1" applyAlignment="1">
      <alignment horizontal="center" vertical="center"/>
    </xf>
    <xf numFmtId="3" fontId="6" fillId="7" borderId="1" xfId="1" applyNumberFormat="1" applyFont="1" applyBorder="1" applyAlignment="1">
      <alignment horizontal="center" vertical="center"/>
    </xf>
    <xf numFmtId="0" fontId="4" fillId="0" borderId="1" xfId="0" applyFont="1" applyBorder="1"/>
    <xf numFmtId="3" fontId="6" fillId="7" borderId="2" xfId="1" applyNumberFormat="1" applyFont="1" applyBorder="1" applyAlignment="1">
      <alignment horizontal="left"/>
    </xf>
    <xf numFmtId="3" fontId="6" fillId="7" borderId="3" xfId="1" applyNumberFormat="1" applyFont="1" applyBorder="1" applyAlignment="1">
      <alignment horizontal="left"/>
    </xf>
    <xf numFmtId="170" fontId="6" fillId="7" borderId="2" xfId="1" applyNumberFormat="1" applyFont="1" applyBorder="1" applyAlignment="1">
      <alignment horizontal="left"/>
    </xf>
    <xf numFmtId="170" fontId="6" fillId="7" borderId="3" xfId="1" applyNumberFormat="1" applyFont="1" applyBorder="1" applyAlignment="1">
      <alignment horizontal="left"/>
    </xf>
    <xf numFmtId="1" fontId="6" fillId="7" borderId="2" xfId="1" applyNumberFormat="1" applyFont="1" applyBorder="1" applyAlignment="1">
      <alignment horizontal="left"/>
    </xf>
    <xf numFmtId="1" fontId="6" fillId="7" borderId="3" xfId="1" applyNumberFormat="1" applyFont="1" applyBorder="1" applyAlignment="1">
      <alignment horizontal="left"/>
    </xf>
    <xf numFmtId="2" fontId="8" fillId="0" borderId="1" xfId="0" applyNumberFormat="1" applyFont="1" applyBorder="1" applyAlignment="1" applyProtection="1">
      <alignment horizontal="center" vertical="center"/>
      <protection hidden="1"/>
    </xf>
    <xf numFmtId="165" fontId="8" fillId="9" borderId="1" xfId="0" applyNumberFormat="1" applyFont="1" applyFill="1" applyBorder="1" applyAlignment="1">
      <alignment horizontal="center"/>
    </xf>
    <xf numFmtId="165" fontId="8" fillId="0" borderId="1" xfId="0" applyNumberFormat="1" applyFont="1" applyFill="1" applyBorder="1" applyAlignment="1">
      <alignment horizontal="center"/>
    </xf>
    <xf numFmtId="0" fontId="6" fillId="0" borderId="6" xfId="0" applyFont="1" applyFill="1" applyBorder="1"/>
    <xf numFmtId="3" fontId="8" fillId="0" borderId="7" xfId="0" applyNumberFormat="1" applyFont="1" applyFill="1" applyBorder="1" applyAlignment="1">
      <alignment horizontal="center"/>
    </xf>
  </cellXfs>
  <cellStyles count="3">
    <cellStyle name="60% - Accent1" xfId="1" builtinId="32"/>
    <cellStyle name="Hyperlink" xfId="2" builtinId="8"/>
    <cellStyle name="Normal" xfId="0" builtinId="0"/>
  </cellStyles>
  <dxfs count="25">
    <dxf>
      <font>
        <b/>
        <i val="0"/>
        <strike val="0"/>
        <condense val="0"/>
        <extend val="0"/>
        <outline val="0"/>
        <shadow val="0"/>
        <u val="none"/>
        <vertAlign val="baseline"/>
        <sz val="14"/>
        <color theme="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171" formatCode="&quot;$&quot;#,##0.00"/>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4"/>
        <color theme="1"/>
        <name val="Calibri"/>
        <family val="2"/>
        <scheme val="minor"/>
      </font>
      <numFmt numFmtId="165" formatCode="#,##0.0000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scheme val="minor"/>
      </font>
      <fill>
        <patternFill patternType="solid">
          <fgColor indexed="64"/>
          <bgColor rgb="FF00B050"/>
        </patternFill>
      </fill>
      <border outline="0">
        <left style="thin">
          <color indexed="64"/>
        </left>
      </border>
    </dxf>
    <dxf>
      <font>
        <strike val="0"/>
        <outline val="0"/>
        <shadow val="0"/>
        <u val="none"/>
        <vertAlign val="baseline"/>
        <sz val="14"/>
        <name val="Calibri"/>
        <family val="2"/>
        <scheme val="minor"/>
      </font>
      <fill>
        <patternFill patternType="none">
          <fgColor indexed="64"/>
          <bgColor auto="1"/>
        </patternFill>
      </fill>
      <border outline="0">
        <left style="thin">
          <color indexed="64"/>
        </left>
      </border>
    </dxf>
    <dxf>
      <font>
        <strike val="0"/>
        <outline val="0"/>
        <shadow val="0"/>
        <u val="none"/>
        <vertAlign val="baseline"/>
        <sz val="14"/>
        <name val="Calibri"/>
        <family val="2"/>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171" formatCode="&quot;$&quot;#,##0.00"/>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scheme val="minor"/>
      </font>
      <fill>
        <patternFill patternType="solid">
          <fgColor indexed="64"/>
          <bgColor theme="8"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4"/>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dxf>
    <dxf>
      <font>
        <strike val="0"/>
        <outline val="0"/>
        <shadow val="0"/>
        <u val="none"/>
        <vertAlign val="baseline"/>
        <sz val="14"/>
        <name val="Calibri"/>
        <family val="2"/>
        <scheme val="minor"/>
      </font>
      <fill>
        <patternFill patternType="solid">
          <fgColor indexed="64"/>
          <bgColor theme="8"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4"/>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364D2F-ACCA-499B-BC1D-DEB3690E2259}" name="Table2" displayName="Table2" ref="A7:J8" totalsRowShown="0" headerRowDxfId="17" dataDxfId="16" headerRowBorderDxfId="22" tableBorderDxfId="23" totalsRowBorderDxfId="21">
  <autoFilter ref="A7:J8" xr:uid="{B4364D2F-ACCA-499B-BC1D-DEB3690E2259}"/>
  <tableColumns count="10">
    <tableColumn id="1" xr3:uid="{9686AD89-BA1F-460C-B965-43D258B96E43}" name="Model" dataDxfId="9"/>
    <tableColumn id="13" xr3:uid="{161795D2-6685-448C-BE48-575533F16192}" name="BBP_x000a_($)" dataDxfId="10" dataCellStyle="60% - Accent1"/>
    <tableColumn id="2" xr3:uid="{CDB92048-D665-46D0-B338-6CEAF87EB9B4}" name="ELECTRICITY _x000a_(kwh)" dataDxfId="20" dataCellStyle="60% - Accent1"/>
    <tableColumn id="3" xr3:uid="{35B693BC-AD56-4408-8FA3-3E8F7E37A2B6}" name="GAS _x000a_(Therms)" dataDxfId="19" dataCellStyle="60% - Accent1"/>
    <tableColumn id="4" xr3:uid="{813BBF87-E53A-4FFA-8BA1-973166426F2B}" name="TOTAL_x000a_(Kwh)" dataDxfId="7">
      <calculatedColumnFormula>(C8*3412.14163313+D8*100000)*0.000293071</calculatedColumnFormula>
    </tableColumn>
    <tableColumn id="5" xr3:uid="{C962AE00-1B35-4B36-8E26-A11289A960DC}" name="PROCESS_x000a_(Kwh)" dataDxfId="8" dataCellStyle="60% - Accent1"/>
    <tableColumn id="6" xr3:uid="{BBE620F7-3EE6-4E84-BEA1-B35CB92A4F59}" name="RECEPTACLES_x000a_(Kwh)" dataDxfId="18" dataCellStyle="60% - Accent1"/>
    <tableColumn id="7" xr3:uid="{F560CEFE-1A75-4179-B794-00BB2E4723C6}" name="BBUEC_x000a_($)" dataDxfId="6">
      <calculatedColumnFormula>((F8+G8)/Table2[[#This Row],[TOTAL
(Kwh)]])*Table2[[#This Row],[BBP
($)]]</calculatedColumnFormula>
    </tableColumn>
    <tableColumn id="9" xr3:uid="{CEDC6C3A-9B0C-43AE-B8A6-089DC50FB224}" name="BBREC _x000a_($)" dataDxfId="5">
      <calculatedColumnFormula>Table2[[#This Row],[BBP
($)]]-Table2[[#This Row],[BBUEC
($)]]</calculatedColumnFormula>
    </tableColumn>
    <tableColumn id="10" xr3:uid="{4619B6AB-D472-4354-B261-0EDDFA7E373C}" name="Performance Cost Index Target" dataDxfId="4">
      <calculatedColumnFormula>(Table2[[#This Row],[BBUEC
($)]]+($F$3*Table2[[#This Row],[BBREC 
($)]]))/Table2[[#This Row],[BBP
($)]]</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BD39CE-D482-49AA-A4A1-6ED0037B4A60}" name="Table24" displayName="Table24" ref="A11:D12" totalsRowShown="0" headerRowDxfId="15" dataDxfId="14" headerRowBorderDxfId="12" tableBorderDxfId="13" totalsRowBorderDxfId="11">
  <autoFilter ref="A11:D12" xr:uid="{1FBD39CE-D482-49AA-A4A1-6ED0037B4A60}"/>
  <tableColumns count="4">
    <tableColumn id="1" xr3:uid="{6061FF5D-3D40-4508-B581-F51986313975}" name="Model" dataDxfId="0"/>
    <tableColumn id="13" xr3:uid="{CBB4DCFE-86AC-4801-BA1D-9A84FB49722A}" name="PROPOSED BUILDING PERFORMANCE_x000a_($)" dataDxfId="1" dataCellStyle="60% - Accent1"/>
    <tableColumn id="2" xr3:uid="{0BBC458B-CEAD-4327-9016-653E079603DA}" name="Performance Cost Index" dataDxfId="2" dataCellStyle="60% - Accent1">
      <calculatedColumnFormula array="1">Table24[[#This Row],[PROPOSED BUILDING PERFORMANCE
($)]]/Table2[BBP
($)]</calculatedColumnFormula>
    </tableColumn>
    <tableColumn id="10" xr3:uid="{565C943F-CBFF-4DAA-BDE6-33F80000E393}" name="Ashrae Savings _x000a_(%)" dataDxfId="3">
      <calculatedColumnFormula array="1">100*(1-(Table24[[#This Row],[Performance Cost Index]]/Table2[Performance Cost Index Target]))</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C89E5E-ED24-45F1-9FDD-37E0B5AF5142}" name="Table1" displayName="Table1" ref="A1:D30" totalsRowShown="0">
  <autoFilter ref="A1:D30" xr:uid="{19C89E5E-ED24-45F1-9FDD-37E0B5AF5142}"/>
  <sortState xmlns:xlrd2="http://schemas.microsoft.com/office/spreadsheetml/2017/richdata2" ref="A2:D30">
    <sortCondition ref="A1:A30"/>
  </sortState>
  <tableColumns count="4">
    <tableColumn id="1" xr3:uid="{DDD7B9F3-89F8-4115-9DFE-A28B42E7D4AF}" name="TYPE"/>
    <tableColumn id="2" xr3:uid="{28F9C11C-868A-43DF-839E-A70289750D41}" name="Item to Check"/>
    <tableColumn id="4" xr3:uid="{4C57033E-1D79-4CD1-9A8B-F38BA92FB6EE}" name="Description" dataDxfId="24"/>
    <tableColumn id="3" xr3:uid="{EAEAC9D6-C4BA-473E-B32D-45340F6768A0}" name="Checked ?"/>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Support%20Files/Energy%20Calcs.pdf"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8568-242C-4A2F-BB2A-F0A06E2C92B9}">
  <sheetPr codeName="Sheet1">
    <pageSetUpPr fitToPage="1"/>
  </sheetPr>
  <dimension ref="A1:J13"/>
  <sheetViews>
    <sheetView tabSelected="1" zoomScale="85" zoomScaleNormal="85" workbookViewId="0">
      <selection activeCell="G13" sqref="G13"/>
    </sheetView>
  </sheetViews>
  <sheetFormatPr defaultRowHeight="14.4" x14ac:dyDescent="0.3"/>
  <cols>
    <col min="1" max="1" width="17.44140625" customWidth="1"/>
    <col min="2" max="2" width="25.88671875" customWidth="1"/>
    <col min="3" max="3" width="20.21875" customWidth="1"/>
    <col min="4" max="6" width="18.33203125" customWidth="1"/>
    <col min="7" max="7" width="27.33203125" customWidth="1"/>
    <col min="8" max="8" width="25.88671875" customWidth="1"/>
    <col min="9" max="9" width="25.77734375" bestFit="1" customWidth="1"/>
    <col min="10" max="10" width="28.77734375" customWidth="1"/>
  </cols>
  <sheetData>
    <row r="1" spans="1:10" ht="18" x14ac:dyDescent="0.35">
      <c r="A1" s="40" t="s">
        <v>25</v>
      </c>
      <c r="B1" s="41" t="s">
        <v>140</v>
      </c>
      <c r="C1" s="42"/>
      <c r="E1" s="23" t="s">
        <v>99</v>
      </c>
      <c r="F1" s="33" t="s">
        <v>106</v>
      </c>
    </row>
    <row r="2" spans="1:10" ht="18" x14ac:dyDescent="0.35">
      <c r="A2" s="40" t="s">
        <v>26</v>
      </c>
      <c r="B2" s="41" t="s">
        <v>141</v>
      </c>
      <c r="C2" s="42"/>
      <c r="E2" s="23" t="s">
        <v>125</v>
      </c>
      <c r="F2" s="39" t="s">
        <v>119</v>
      </c>
    </row>
    <row r="3" spans="1:10" ht="18" x14ac:dyDescent="0.35">
      <c r="A3" s="40" t="s">
        <v>27</v>
      </c>
      <c r="B3" s="43">
        <f ca="1">TODAY()</f>
        <v>45421</v>
      </c>
      <c r="C3" s="44"/>
      <c r="E3" s="23" t="s">
        <v>126</v>
      </c>
      <c r="F3" s="47">
        <f>INDEX('Climate Zone'!C9:U17,MATCH('2019 Energy Model Results'!F2,'Climate Zone'!B9:B17,0),MATCH('2019 Energy Model Results'!F1,'Climate Zone'!C8:U8,0))</f>
        <v>0.53</v>
      </c>
    </row>
    <row r="4" spans="1:10" ht="18" x14ac:dyDescent="0.35">
      <c r="A4" s="40" t="s">
        <v>28</v>
      </c>
      <c r="B4" s="45">
        <v>23144</v>
      </c>
      <c r="C4" s="46"/>
    </row>
    <row r="5" spans="1:10" ht="15.6" x14ac:dyDescent="0.3">
      <c r="A5" s="17"/>
    </row>
    <row r="6" spans="1:10" ht="18" x14ac:dyDescent="0.35">
      <c r="A6" s="34" t="s">
        <v>19</v>
      </c>
      <c r="B6" s="34"/>
      <c r="C6" s="34"/>
      <c r="D6" s="34"/>
      <c r="E6" s="34"/>
      <c r="F6" s="34"/>
      <c r="G6" s="34"/>
      <c r="H6" s="34"/>
      <c r="I6" s="34"/>
      <c r="J6" s="35" t="s">
        <v>96</v>
      </c>
    </row>
    <row r="7" spans="1:10" s="12" customFormat="1" ht="36" x14ac:dyDescent="0.3">
      <c r="A7" s="29" t="s">
        <v>128</v>
      </c>
      <c r="B7" s="29" t="s">
        <v>134</v>
      </c>
      <c r="C7" s="30" t="s">
        <v>133</v>
      </c>
      <c r="D7" s="30" t="s">
        <v>129</v>
      </c>
      <c r="E7" s="29" t="s">
        <v>132</v>
      </c>
      <c r="F7" s="29" t="s">
        <v>130</v>
      </c>
      <c r="G7" s="29" t="s">
        <v>131</v>
      </c>
      <c r="H7" s="30" t="s">
        <v>135</v>
      </c>
      <c r="I7" s="29" t="s">
        <v>138</v>
      </c>
      <c r="J7" s="29" t="s">
        <v>97</v>
      </c>
    </row>
    <row r="8" spans="1:10" ht="18" x14ac:dyDescent="0.35">
      <c r="A8" s="50" t="s">
        <v>24</v>
      </c>
      <c r="B8" s="31">
        <v>89078</v>
      </c>
      <c r="C8" s="32">
        <v>1256040</v>
      </c>
      <c r="D8" s="32">
        <v>0</v>
      </c>
      <c r="E8" s="51">
        <f>(C8*3412.14163313+D8*100000)*0.000293071</f>
        <v>1256039.6992576036</v>
      </c>
      <c r="F8" s="33">
        <v>92424</v>
      </c>
      <c r="G8" s="32">
        <v>37864</v>
      </c>
      <c r="H8" s="51">
        <f>((F8+G8)/Table2[[#This Row],[TOTAL
(Kwh)]])*Table2[[#This Row],[BBP
($)]]</f>
        <v>9239.9901618234962</v>
      </c>
      <c r="I8" s="51">
        <f>Table2[[#This Row],[BBP
($)]]-Table2[[#This Row],[BBUEC
($)]]</f>
        <v>79838.009838176498</v>
      </c>
      <c r="J8" s="49">
        <f>(Table2[[#This Row],[BBUEC
($)]]+($F$3*Table2[[#This Row],[BBREC 
($)]]))/Table2[[#This Row],[BBP
($)]]</f>
        <v>0.57875272655489618</v>
      </c>
    </row>
    <row r="9" spans="1:10" x14ac:dyDescent="0.3">
      <c r="B9" s="9"/>
      <c r="C9" s="9"/>
      <c r="D9" s="9"/>
      <c r="E9" s="9"/>
      <c r="F9" s="9"/>
      <c r="G9" s="9"/>
      <c r="H9" s="9"/>
      <c r="I9" s="9"/>
      <c r="J9" s="9"/>
    </row>
    <row r="10" spans="1:10" ht="18" x14ac:dyDescent="0.35">
      <c r="B10" s="35" t="s">
        <v>19</v>
      </c>
      <c r="C10" s="36" t="s">
        <v>96</v>
      </c>
      <c r="D10" s="37"/>
    </row>
    <row r="11" spans="1:10" ht="54" x14ac:dyDescent="0.3">
      <c r="A11" s="29" t="s">
        <v>128</v>
      </c>
      <c r="B11" s="29" t="s">
        <v>136</v>
      </c>
      <c r="C11" s="29" t="s">
        <v>98</v>
      </c>
      <c r="D11" s="29" t="s">
        <v>137</v>
      </c>
    </row>
    <row r="12" spans="1:10" ht="18" x14ac:dyDescent="0.35">
      <c r="A12" s="50" t="s">
        <v>3</v>
      </c>
      <c r="B12" s="31">
        <v>48488</v>
      </c>
      <c r="C12" s="49" cm="1">
        <f t="array" ref="C12">Table24[[#This Row],[PROPOSED BUILDING PERFORMANCE
($)]]/Table2[BBP
($)]</f>
        <v>0.54433193381081746</v>
      </c>
      <c r="D12" s="48" cm="1">
        <f t="array" ref="D12">100*(1-(Table24[[#This Row],[Performance Cost Index]]/Table2[Performance Cost Index Target]))</f>
        <v>5.9474091723028533</v>
      </c>
    </row>
    <row r="13" spans="1:10" ht="21" x14ac:dyDescent="0.3">
      <c r="I13" s="38" t="s">
        <v>139</v>
      </c>
    </row>
  </sheetData>
  <mergeCells count="6">
    <mergeCell ref="C10:D10"/>
    <mergeCell ref="B1:C1"/>
    <mergeCell ref="B2:C2"/>
    <mergeCell ref="B3:C3"/>
    <mergeCell ref="B4:C4"/>
    <mergeCell ref="A6:I6"/>
  </mergeCells>
  <hyperlinks>
    <hyperlink ref="I13" r:id="rId1" xr:uid="{1DFF99CF-BFF3-49EA-BC72-DE6D96C4686D}"/>
  </hyperlinks>
  <printOptions horizontalCentered="1" verticalCentered="1"/>
  <pageMargins left="0.5" right="0.5" top="0.75" bottom="2" header="0.3" footer="0.3"/>
  <pageSetup scale="56" orientation="landscape" r:id="rId2"/>
  <headerFooter>
    <oddHeader>&amp;L&amp;"-,Bold"&amp;18
Energy Model Results&amp;R&amp;G</oddHeader>
    <oddFooter>&amp;L&amp;G&amp;RSC Engineers, Inc.
Page &amp;P of &amp;N</oddFooter>
  </headerFooter>
  <legacyDrawingHF r:id="rId3"/>
  <tableParts count="2">
    <tablePart r:id="rId4"/>
    <tablePart r:id="rId5"/>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2EBF6D1-EB1A-4B4E-8065-CAC63E3B0332}">
          <x14:formula1>
            <xm:f>'Climate Zone'!$C$8:$U$8</xm:f>
          </x14:formula1>
          <xm:sqref>F1</xm:sqref>
        </x14:dataValidation>
        <x14:dataValidation type="list" allowBlank="1" showInputMessage="1" showErrorMessage="1" xr:uid="{C45AECEA-4802-4939-96B4-421F5D9E79A1}">
          <x14:formula1>
            <xm:f>'Climate Zone'!$B$9:$B$17</xm:f>
          </x14:formula1>
          <xm:sqref>F2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8C37D-6F95-4D31-8090-5A34BAF0963F}">
  <sheetPr codeName="Sheet2"/>
  <dimension ref="B8:U17"/>
  <sheetViews>
    <sheetView topLeftCell="A4" workbookViewId="0">
      <selection activeCell="U18" sqref="U18"/>
    </sheetView>
  </sheetViews>
  <sheetFormatPr defaultRowHeight="14.4" x14ac:dyDescent="0.3"/>
  <cols>
    <col min="2" max="2" width="17.44140625" bestFit="1" customWidth="1"/>
    <col min="3" max="3" width="6.5546875" style="22" bestFit="1" customWidth="1"/>
    <col min="4" max="18" width="4.5546875" style="22" bestFit="1" customWidth="1"/>
    <col min="19" max="19" width="4.5546875" style="22" customWidth="1"/>
    <col min="20" max="21" width="4.5546875" style="22" bestFit="1" customWidth="1"/>
  </cols>
  <sheetData>
    <row r="8" spans="2:21" x14ac:dyDescent="0.3">
      <c r="B8" t="s">
        <v>29</v>
      </c>
      <c r="C8" s="22" t="s">
        <v>100</v>
      </c>
      <c r="D8" s="22" t="s">
        <v>101</v>
      </c>
      <c r="E8" s="22" t="s">
        <v>102</v>
      </c>
      <c r="F8" s="22" t="s">
        <v>103</v>
      </c>
      <c r="G8" s="22" t="s">
        <v>104</v>
      </c>
      <c r="H8" s="22" t="s">
        <v>105</v>
      </c>
      <c r="I8" s="22" t="s">
        <v>106</v>
      </c>
      <c r="J8" s="22" t="s">
        <v>107</v>
      </c>
      <c r="K8" s="22" t="s">
        <v>108</v>
      </c>
      <c r="L8" s="22" t="s">
        <v>109</v>
      </c>
      <c r="M8" s="22" t="s">
        <v>110</v>
      </c>
      <c r="N8" s="22" t="s">
        <v>111</v>
      </c>
      <c r="O8" s="22" t="s">
        <v>112</v>
      </c>
      <c r="P8" s="22" t="s">
        <v>113</v>
      </c>
      <c r="Q8" s="22" t="s">
        <v>114</v>
      </c>
      <c r="R8" s="22" t="s">
        <v>115</v>
      </c>
      <c r="S8" s="22" t="s">
        <v>127</v>
      </c>
      <c r="T8" s="22">
        <v>7</v>
      </c>
      <c r="U8" s="22">
        <v>8</v>
      </c>
    </row>
    <row r="9" spans="2:21" x14ac:dyDescent="0.3">
      <c r="B9" t="s">
        <v>116</v>
      </c>
      <c r="C9" s="28">
        <v>0.68</v>
      </c>
      <c r="D9" s="28">
        <v>0.68</v>
      </c>
      <c r="E9" s="28">
        <v>0.7</v>
      </c>
      <c r="F9" s="28">
        <v>0.7</v>
      </c>
      <c r="G9" s="28">
        <v>0.66</v>
      </c>
      <c r="H9" s="28">
        <v>0.66</v>
      </c>
      <c r="I9" s="28">
        <v>0.69</v>
      </c>
      <c r="J9" s="28">
        <v>0.68</v>
      </c>
      <c r="K9" s="28">
        <v>0.59</v>
      </c>
      <c r="L9" s="28">
        <v>0.74</v>
      </c>
      <c r="M9" s="28">
        <v>0.76</v>
      </c>
      <c r="N9" s="28">
        <v>0.74</v>
      </c>
      <c r="O9" s="28">
        <v>0.7</v>
      </c>
      <c r="P9" s="28">
        <v>0.73</v>
      </c>
      <c r="Q9" s="28">
        <v>0.75</v>
      </c>
      <c r="R9" s="28">
        <v>0.68</v>
      </c>
      <c r="S9" s="28">
        <v>0.71</v>
      </c>
      <c r="T9" s="28">
        <v>0.68</v>
      </c>
      <c r="U9" s="28">
        <v>0.72</v>
      </c>
    </row>
    <row r="10" spans="2:21" x14ac:dyDescent="0.3">
      <c r="B10" t="s">
        <v>117</v>
      </c>
      <c r="C10" s="28">
        <v>0.6</v>
      </c>
      <c r="D10" s="28">
        <v>0.6</v>
      </c>
      <c r="E10" s="28">
        <v>0.6</v>
      </c>
      <c r="F10" s="28">
        <v>0.6</v>
      </c>
      <c r="G10" s="28">
        <v>0.57999999999999996</v>
      </c>
      <c r="H10" s="28">
        <v>0.54</v>
      </c>
      <c r="I10" s="28">
        <v>0.56000000000000005</v>
      </c>
      <c r="J10" s="28">
        <v>0.55000000000000004</v>
      </c>
      <c r="K10" s="28">
        <v>0.55000000000000004</v>
      </c>
      <c r="L10" s="28">
        <v>0.55000000000000004</v>
      </c>
      <c r="M10" s="28">
        <v>0.54</v>
      </c>
      <c r="N10" s="28">
        <v>0.54</v>
      </c>
      <c r="O10" s="28">
        <v>0.56999999999999995</v>
      </c>
      <c r="P10" s="28">
        <v>0.52</v>
      </c>
      <c r="Q10" s="28">
        <v>0.54</v>
      </c>
      <c r="R10" s="28">
        <v>0.56999999999999995</v>
      </c>
      <c r="S10" s="28">
        <v>0.52</v>
      </c>
      <c r="T10" s="28">
        <v>0.56999999999999995</v>
      </c>
      <c r="U10" s="28">
        <v>0.56999999999999995</v>
      </c>
    </row>
    <row r="11" spans="2:21" x14ac:dyDescent="0.3">
      <c r="B11" t="s">
        <v>118</v>
      </c>
      <c r="C11" s="28">
        <v>0.55000000000000004</v>
      </c>
      <c r="D11" s="28">
        <v>0.55000000000000004</v>
      </c>
      <c r="E11" s="28">
        <v>0.53</v>
      </c>
      <c r="F11" s="28">
        <v>0.53</v>
      </c>
      <c r="G11" s="28">
        <v>0.53</v>
      </c>
      <c r="H11" s="28">
        <v>0.52</v>
      </c>
      <c r="I11" s="28">
        <v>0.53</v>
      </c>
      <c r="J11" s="28">
        <v>0.54</v>
      </c>
      <c r="K11" s="28">
        <v>0.54</v>
      </c>
      <c r="L11" s="28">
        <v>0.53</v>
      </c>
      <c r="M11" s="28">
        <v>0.53</v>
      </c>
      <c r="N11" s="28">
        <v>0.52</v>
      </c>
      <c r="O11" s="28">
        <v>0.5</v>
      </c>
      <c r="P11" s="28">
        <v>0.51</v>
      </c>
      <c r="Q11" s="28">
        <v>0.51</v>
      </c>
      <c r="R11" s="28">
        <v>0.5</v>
      </c>
      <c r="S11" s="28">
        <v>0.51</v>
      </c>
      <c r="T11" s="28">
        <v>0.5</v>
      </c>
      <c r="U11" s="28">
        <v>0.5</v>
      </c>
    </row>
    <row r="12" spans="2:21" x14ac:dyDescent="0.3">
      <c r="B12" t="s">
        <v>119</v>
      </c>
      <c r="C12" s="28">
        <v>0.52</v>
      </c>
      <c r="D12" s="28">
        <v>0.52</v>
      </c>
      <c r="E12" s="28">
        <v>0.56999999999999995</v>
      </c>
      <c r="F12" s="28">
        <v>0.56999999999999995</v>
      </c>
      <c r="G12" s="28">
        <v>0.5</v>
      </c>
      <c r="H12" s="28">
        <v>0.56000000000000005</v>
      </c>
      <c r="I12" s="28">
        <v>0.53</v>
      </c>
      <c r="J12" s="28">
        <v>0.56000000000000005</v>
      </c>
      <c r="K12" s="28">
        <v>0.48</v>
      </c>
      <c r="L12" s="28">
        <v>0.51</v>
      </c>
      <c r="M12" s="28">
        <v>0.52</v>
      </c>
      <c r="N12" s="28">
        <v>0.49</v>
      </c>
      <c r="O12" s="28">
        <v>0.51</v>
      </c>
      <c r="P12" s="28">
        <v>0.51</v>
      </c>
      <c r="Q12" s="28">
        <v>0.49</v>
      </c>
      <c r="R12" s="28">
        <v>0.52</v>
      </c>
      <c r="S12" s="28">
        <v>0.51</v>
      </c>
      <c r="T12" s="28">
        <v>0.49</v>
      </c>
      <c r="U12" s="28">
        <v>0.51</v>
      </c>
    </row>
    <row r="13" spans="2:21" x14ac:dyDescent="0.3">
      <c r="B13" t="s">
        <v>120</v>
      </c>
      <c r="C13" s="28">
        <v>0.63</v>
      </c>
      <c r="D13" s="28">
        <v>0.63</v>
      </c>
      <c r="E13" s="28">
        <v>0.64</v>
      </c>
      <c r="F13" s="28">
        <v>0.64</v>
      </c>
      <c r="G13" s="28">
        <v>0.6</v>
      </c>
      <c r="H13" s="28">
        <v>0.6</v>
      </c>
      <c r="I13" s="28">
        <v>0.6</v>
      </c>
      <c r="J13" s="28">
        <v>0.61</v>
      </c>
      <c r="K13" s="28">
        <v>0.57999999999999996</v>
      </c>
      <c r="L13" s="28">
        <v>0.62</v>
      </c>
      <c r="M13" s="28">
        <v>0.56999999999999995</v>
      </c>
      <c r="N13" s="28">
        <v>0.61</v>
      </c>
      <c r="O13" s="28">
        <v>0.63</v>
      </c>
      <c r="P13" s="28">
        <v>0.6</v>
      </c>
      <c r="Q13" s="28">
        <v>0.64</v>
      </c>
      <c r="R13" s="28">
        <v>0.65</v>
      </c>
      <c r="S13" s="28">
        <v>0.62</v>
      </c>
      <c r="T13" s="28">
        <v>0.67</v>
      </c>
      <c r="U13" s="28">
        <v>7.0000000000000007E-2</v>
      </c>
    </row>
    <row r="14" spans="2:21" x14ac:dyDescent="0.3">
      <c r="B14" t="s">
        <v>121</v>
      </c>
      <c r="C14" s="28">
        <v>0.51</v>
      </c>
      <c r="D14" s="28">
        <v>0.51</v>
      </c>
      <c r="E14" s="28">
        <v>0.54</v>
      </c>
      <c r="F14" s="28">
        <v>0.54</v>
      </c>
      <c r="G14" s="28">
        <v>0.49</v>
      </c>
      <c r="H14" s="28">
        <v>0.55000000000000004</v>
      </c>
      <c r="I14" s="28">
        <v>0.51</v>
      </c>
      <c r="J14" s="28">
        <v>0.55000000000000004</v>
      </c>
      <c r="K14" s="28">
        <v>0.53</v>
      </c>
      <c r="L14" s="28">
        <v>0.51</v>
      </c>
      <c r="M14" s="28">
        <v>0.55000000000000004</v>
      </c>
      <c r="N14" s="28">
        <v>0.51</v>
      </c>
      <c r="O14" s="28">
        <v>0.5</v>
      </c>
      <c r="P14" s="28">
        <v>0.51</v>
      </c>
      <c r="Q14" s="28">
        <v>0.55000000000000004</v>
      </c>
      <c r="R14" s="28">
        <v>0.5</v>
      </c>
      <c r="S14" s="28">
        <v>0.51</v>
      </c>
      <c r="T14" s="28">
        <v>0.48</v>
      </c>
      <c r="U14" s="28">
        <v>0.5</v>
      </c>
    </row>
    <row r="15" spans="2:21" x14ac:dyDescent="0.3">
      <c r="B15" t="s">
        <v>122</v>
      </c>
      <c r="C15" s="28">
        <v>0.39</v>
      </c>
      <c r="D15" s="28">
        <v>0.39</v>
      </c>
      <c r="E15" s="28">
        <v>0.47</v>
      </c>
      <c r="F15" s="28">
        <v>0.47</v>
      </c>
      <c r="G15" s="28">
        <v>0.38</v>
      </c>
      <c r="H15" s="28">
        <v>0.43</v>
      </c>
      <c r="I15" s="28">
        <v>0.38</v>
      </c>
      <c r="J15" s="28">
        <v>0.42</v>
      </c>
      <c r="K15" s="28">
        <v>0.4</v>
      </c>
      <c r="L15" s="28">
        <v>0.37</v>
      </c>
      <c r="M15" s="28">
        <v>0.4</v>
      </c>
      <c r="N15" s="28">
        <v>0.38</v>
      </c>
      <c r="O15" s="28">
        <v>0.36</v>
      </c>
      <c r="P15" s="28">
        <v>0.4</v>
      </c>
      <c r="Q15" s="28">
        <v>0.36</v>
      </c>
      <c r="R15" s="28">
        <v>0.36</v>
      </c>
      <c r="S15" s="28">
        <v>0.37</v>
      </c>
      <c r="T15" s="28">
        <v>0.36</v>
      </c>
      <c r="U15" s="28">
        <v>0.37</v>
      </c>
    </row>
    <row r="16" spans="2:21" x14ac:dyDescent="0.3">
      <c r="B16" t="s">
        <v>123</v>
      </c>
      <c r="C16" s="28">
        <v>0.38</v>
      </c>
      <c r="D16" s="28">
        <v>0.38</v>
      </c>
      <c r="E16" s="28">
        <v>0.42</v>
      </c>
      <c r="F16" s="28">
        <v>0.42</v>
      </c>
      <c r="G16" s="28">
        <v>0.4</v>
      </c>
      <c r="H16" s="28">
        <v>0.42</v>
      </c>
      <c r="I16" s="28">
        <v>0.43</v>
      </c>
      <c r="J16" s="28">
        <v>0.44</v>
      </c>
      <c r="K16" s="28">
        <v>0.43</v>
      </c>
      <c r="L16" s="28">
        <v>0.44</v>
      </c>
      <c r="M16" s="28">
        <v>0.43</v>
      </c>
      <c r="N16" s="28">
        <v>0.46</v>
      </c>
      <c r="O16" s="28">
        <v>0.49</v>
      </c>
      <c r="P16" s="28">
        <v>0.47</v>
      </c>
      <c r="Q16" s="28">
        <v>0.48</v>
      </c>
      <c r="R16" s="28">
        <v>0.54</v>
      </c>
      <c r="S16" s="28">
        <v>0.51</v>
      </c>
      <c r="T16" s="28">
        <v>0.56999999999999995</v>
      </c>
      <c r="U16" s="28">
        <v>0.56999999999999995</v>
      </c>
    </row>
    <row r="17" spans="2:21" x14ac:dyDescent="0.3">
      <c r="B17" t="s">
        <v>124</v>
      </c>
      <c r="C17" s="28">
        <v>0.56000000000000005</v>
      </c>
      <c r="D17" s="28">
        <v>0.56000000000000005</v>
      </c>
      <c r="E17" s="28">
        <v>0.56999999999999995</v>
      </c>
      <c r="F17" s="28">
        <v>0.56999999999999995</v>
      </c>
      <c r="G17" s="28">
        <v>0.5</v>
      </c>
      <c r="H17" s="28">
        <v>0.52</v>
      </c>
      <c r="I17" s="28">
        <v>0.5</v>
      </c>
      <c r="J17" s="28">
        <v>0.54</v>
      </c>
      <c r="K17" s="28">
        <v>0.53</v>
      </c>
      <c r="L17" s="28">
        <v>0.53</v>
      </c>
      <c r="M17" s="28">
        <v>0.51</v>
      </c>
      <c r="N17" s="28">
        <v>0.54</v>
      </c>
      <c r="O17" s="28">
        <v>0.51</v>
      </c>
      <c r="P17" s="28">
        <v>0.51</v>
      </c>
      <c r="Q17" s="28">
        <v>0.5</v>
      </c>
      <c r="R17" s="28">
        <v>0.5</v>
      </c>
      <c r="S17" s="28">
        <v>0.5</v>
      </c>
      <c r="T17" s="28">
        <v>0.5</v>
      </c>
      <c r="U17" s="28">
        <v>0.46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K15"/>
  <sheetViews>
    <sheetView zoomScale="115" zoomScaleNormal="115" workbookViewId="0">
      <selection activeCell="C18" sqref="C18"/>
    </sheetView>
  </sheetViews>
  <sheetFormatPr defaultRowHeight="14.4" x14ac:dyDescent="0.3"/>
  <cols>
    <col min="1" max="1" width="61" customWidth="1"/>
    <col min="2" max="2" width="13.88671875" customWidth="1"/>
    <col min="3" max="3" width="16.44140625" customWidth="1"/>
    <col min="4" max="4" width="18.33203125" customWidth="1"/>
    <col min="5" max="5" width="17.44140625" customWidth="1"/>
    <col min="6" max="6" width="16.5546875" customWidth="1"/>
    <col min="7" max="7" width="24.33203125" style="3" customWidth="1"/>
    <col min="8" max="8" width="18" hidden="1" customWidth="1"/>
    <col min="9" max="9" width="17.44140625" hidden="1" customWidth="1"/>
    <col min="10" max="10" width="24.5546875" hidden="1" customWidth="1"/>
    <col min="11" max="11" width="5" hidden="1" customWidth="1"/>
  </cols>
  <sheetData>
    <row r="1" spans="1:11" ht="15.6" x14ac:dyDescent="0.3">
      <c r="A1" s="17" t="s">
        <v>25</v>
      </c>
    </row>
    <row r="2" spans="1:11" ht="15.6" x14ac:dyDescent="0.3">
      <c r="A2" s="17" t="s">
        <v>26</v>
      </c>
    </row>
    <row r="3" spans="1:11" ht="15.6" x14ac:dyDescent="0.3">
      <c r="A3" s="17" t="s">
        <v>27</v>
      </c>
    </row>
    <row r="4" spans="1:11" ht="15.6" x14ac:dyDescent="0.3">
      <c r="A4" s="17" t="s">
        <v>28</v>
      </c>
    </row>
    <row r="5" spans="1:11" ht="15.6" x14ac:dyDescent="0.3">
      <c r="A5" s="17"/>
    </row>
    <row r="6" spans="1:11" ht="15.6" x14ac:dyDescent="0.3">
      <c r="B6" s="26" t="s">
        <v>19</v>
      </c>
      <c r="C6" s="26"/>
      <c r="D6" s="26"/>
      <c r="E6" s="26"/>
      <c r="F6" s="26"/>
      <c r="G6" s="27" t="s">
        <v>20</v>
      </c>
      <c r="H6" s="27"/>
      <c r="I6" s="27"/>
      <c r="J6" s="27"/>
      <c r="K6" s="27"/>
    </row>
    <row r="7" spans="1:11" s="12" customFormat="1" ht="100.8" x14ac:dyDescent="0.3">
      <c r="B7" s="18" t="s">
        <v>9</v>
      </c>
      <c r="C7" s="24" t="s">
        <v>10</v>
      </c>
      <c r="D7" s="25"/>
      <c r="E7" s="24" t="s">
        <v>11</v>
      </c>
      <c r="F7" s="25"/>
      <c r="G7" s="14" t="s">
        <v>12</v>
      </c>
      <c r="H7" s="13" t="s">
        <v>13</v>
      </c>
      <c r="I7" s="13" t="s">
        <v>14</v>
      </c>
      <c r="J7" s="13" t="s">
        <v>15</v>
      </c>
      <c r="K7" s="13" t="s">
        <v>16</v>
      </c>
    </row>
    <row r="8" spans="1:11" ht="15.6" x14ac:dyDescent="0.35">
      <c r="A8" s="2" t="s">
        <v>8</v>
      </c>
      <c r="B8" s="15" t="s">
        <v>0</v>
      </c>
      <c r="C8" s="15" t="s">
        <v>1</v>
      </c>
      <c r="D8" s="15" t="s">
        <v>2</v>
      </c>
      <c r="E8" s="15" t="s">
        <v>21</v>
      </c>
      <c r="F8" s="15" t="s">
        <v>22</v>
      </c>
      <c r="G8" s="16" t="s">
        <v>23</v>
      </c>
      <c r="H8" s="16" t="s">
        <v>4</v>
      </c>
      <c r="I8" s="16" t="s">
        <v>5</v>
      </c>
      <c r="J8" s="15" t="s">
        <v>6</v>
      </c>
      <c r="K8" s="15" t="s">
        <v>7</v>
      </c>
    </row>
    <row r="9" spans="1:11" x14ac:dyDescent="0.3">
      <c r="A9" s="1" t="s">
        <v>3</v>
      </c>
      <c r="B9" s="20">
        <v>406728</v>
      </c>
      <c r="C9" s="20">
        <v>23682</v>
      </c>
      <c r="D9" s="15">
        <f>B9*3412.14163313+C9*100000</f>
        <v>3756013542.1596985</v>
      </c>
      <c r="E9" s="20">
        <v>150815</v>
      </c>
      <c r="F9" s="15">
        <f>E9*3412.14163313</f>
        <v>514602140.40050095</v>
      </c>
      <c r="G9" s="19">
        <f>(D10-D9)/(D10-F9)</f>
        <v>0.154815326021077</v>
      </c>
      <c r="H9" s="4">
        <f>(D10-D9)/D10</f>
        <v>0.13649973808845081</v>
      </c>
      <c r="I9" s="11">
        <f>((B10-B9)*0.04473+(C10-C9)*0.955)/(B10*0.04473+C10*0.955)</f>
        <v>0.28431465262178224</v>
      </c>
      <c r="J9" s="8">
        <f>B9*1.67+(C9*100000/3412.14163313)*0.51</f>
        <v>1033201.7232745334</v>
      </c>
      <c r="K9" s="4">
        <f>(J10-J9)/J10</f>
        <v>0.51467683100670381</v>
      </c>
    </row>
    <row r="10" spans="1:11" x14ac:dyDescent="0.3">
      <c r="A10" s="1" t="s">
        <v>24</v>
      </c>
      <c r="B10" s="20">
        <v>1274787</v>
      </c>
      <c r="C10" s="20">
        <v>0</v>
      </c>
      <c r="D10" s="15">
        <f>B10*3412.14163313+C10*100000</f>
        <v>4349753796.0728931</v>
      </c>
      <c r="E10" s="15">
        <f>E9</f>
        <v>150815</v>
      </c>
      <c r="F10" s="15"/>
      <c r="G10" s="16"/>
      <c r="H10" s="4"/>
      <c r="I10" s="4"/>
      <c r="J10" s="8">
        <f>B10*1.67+(C10*100000/3412.14163313)*0.51</f>
        <v>2128894.29</v>
      </c>
    </row>
    <row r="11" spans="1:11" x14ac:dyDescent="0.3">
      <c r="A11" s="1"/>
      <c r="B11" s="8"/>
      <c r="C11" s="8"/>
      <c r="D11" s="8"/>
      <c r="E11" s="8"/>
      <c r="F11" s="8"/>
      <c r="G11" s="4"/>
      <c r="H11" s="4"/>
      <c r="I11" s="4"/>
      <c r="J11" s="8"/>
    </row>
    <row r="12" spans="1:11" x14ac:dyDescent="0.3">
      <c r="B12" s="9"/>
      <c r="C12" s="9"/>
      <c r="D12" s="9"/>
      <c r="E12" s="9"/>
      <c r="F12" s="9"/>
      <c r="H12" s="3"/>
      <c r="I12" s="3"/>
      <c r="J12" s="9"/>
    </row>
    <row r="13" spans="1:11" x14ac:dyDescent="0.3">
      <c r="A13" s="5"/>
      <c r="B13" s="5"/>
      <c r="C13" s="5"/>
      <c r="D13" s="5"/>
      <c r="E13" s="5"/>
      <c r="F13" s="5"/>
      <c r="G13" s="6"/>
      <c r="H13" s="5"/>
      <c r="I13" s="5"/>
    </row>
    <row r="14" spans="1:11" x14ac:dyDescent="0.3">
      <c r="A14" s="7" t="s">
        <v>18</v>
      </c>
      <c r="B14" s="5"/>
      <c r="C14" s="5"/>
      <c r="D14" s="5"/>
      <c r="E14" s="5"/>
      <c r="F14" s="5"/>
      <c r="G14" s="6"/>
      <c r="H14" s="5"/>
      <c r="I14" s="5"/>
    </row>
    <row r="15" spans="1:11" x14ac:dyDescent="0.3">
      <c r="A15" s="10" t="s">
        <v>17</v>
      </c>
    </row>
  </sheetData>
  <mergeCells count="4">
    <mergeCell ref="C7:D7"/>
    <mergeCell ref="E7:F7"/>
    <mergeCell ref="B6:F6"/>
    <mergeCell ref="G6:K6"/>
  </mergeCells>
  <pageMargins left="0.5" right="0.5" top="0.75" bottom="2" header="0.3" footer="0.3"/>
  <pageSetup scale="76" orientation="landscape" r:id="rId1"/>
  <headerFooter>
    <oddHeader>&amp;L&amp;"-,Bold"&amp;18
Energy Model Results&amp;R&amp;G</oddHeader>
    <oddFooter>&amp;L&amp;G&amp;RSC Engineers, Inc.
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F93A1-4B9C-45D8-9EA1-483BF4458684}">
  <sheetPr codeName="Sheet4"/>
  <dimension ref="A1:D30"/>
  <sheetViews>
    <sheetView topLeftCell="A10" zoomScale="115" zoomScaleNormal="115" workbookViewId="0">
      <selection activeCell="C20" sqref="C20"/>
    </sheetView>
  </sheetViews>
  <sheetFormatPr defaultRowHeight="14.4" x14ac:dyDescent="0.3"/>
  <cols>
    <col min="1" max="1" width="13.109375" bestFit="1" customWidth="1"/>
    <col min="2" max="2" width="22.77734375" bestFit="1" customWidth="1"/>
    <col min="3" max="3" width="78.5546875" customWidth="1"/>
    <col min="4" max="4" width="13.5546875" style="21" customWidth="1"/>
  </cols>
  <sheetData>
    <row r="1" spans="1:4" x14ac:dyDescent="0.3">
      <c r="A1" t="s">
        <v>29</v>
      </c>
      <c r="B1" t="s">
        <v>30</v>
      </c>
      <c r="C1" s="21" t="s">
        <v>32</v>
      </c>
      <c r="D1" t="s">
        <v>31</v>
      </c>
    </row>
    <row r="2" spans="1:4" ht="28.8" x14ac:dyDescent="0.3">
      <c r="A2" t="s">
        <v>34</v>
      </c>
      <c r="B2" t="s">
        <v>48</v>
      </c>
      <c r="C2" s="21" t="s">
        <v>49</v>
      </c>
      <c r="D2"/>
    </row>
    <row r="3" spans="1:4" x14ac:dyDescent="0.3">
      <c r="A3" t="s">
        <v>34</v>
      </c>
      <c r="B3" t="s">
        <v>50</v>
      </c>
      <c r="C3" s="21" t="s">
        <v>51</v>
      </c>
      <c r="D3"/>
    </row>
    <row r="4" spans="1:4" x14ac:dyDescent="0.3">
      <c r="A4" t="s">
        <v>34</v>
      </c>
      <c r="B4" t="s">
        <v>52</v>
      </c>
      <c r="C4" s="21" t="s">
        <v>53</v>
      </c>
      <c r="D4"/>
    </row>
    <row r="5" spans="1:4" ht="28.8" x14ac:dyDescent="0.3">
      <c r="A5" t="s">
        <v>34</v>
      </c>
      <c r="B5" t="s">
        <v>54</v>
      </c>
      <c r="C5" s="21" t="s">
        <v>55</v>
      </c>
      <c r="D5"/>
    </row>
    <row r="6" spans="1:4" x14ac:dyDescent="0.3">
      <c r="A6" t="s">
        <v>34</v>
      </c>
      <c r="B6" t="s">
        <v>56</v>
      </c>
      <c r="C6" s="21" t="s">
        <v>57</v>
      </c>
      <c r="D6"/>
    </row>
    <row r="7" spans="1:4" x14ac:dyDescent="0.3">
      <c r="A7" t="s">
        <v>34</v>
      </c>
      <c r="B7" t="s">
        <v>67</v>
      </c>
      <c r="C7" s="21" t="s">
        <v>68</v>
      </c>
      <c r="D7"/>
    </row>
    <row r="8" spans="1:4" x14ac:dyDescent="0.3">
      <c r="A8" t="s">
        <v>34</v>
      </c>
      <c r="B8" t="s">
        <v>67</v>
      </c>
      <c r="C8" s="21" t="s">
        <v>75</v>
      </c>
      <c r="D8"/>
    </row>
    <row r="9" spans="1:4" x14ac:dyDescent="0.3">
      <c r="A9" t="s">
        <v>34</v>
      </c>
      <c r="B9" t="s">
        <v>78</v>
      </c>
      <c r="C9" s="21" t="s">
        <v>79</v>
      </c>
      <c r="D9"/>
    </row>
    <row r="10" spans="1:4" ht="28.8" x14ac:dyDescent="0.3">
      <c r="A10" t="s">
        <v>34</v>
      </c>
      <c r="B10" t="s">
        <v>80</v>
      </c>
      <c r="C10" s="21" t="s">
        <v>81</v>
      </c>
      <c r="D10"/>
    </row>
    <row r="11" spans="1:4" ht="28.8" x14ac:dyDescent="0.3">
      <c r="A11" t="s">
        <v>34</v>
      </c>
      <c r="B11" t="s">
        <v>82</v>
      </c>
      <c r="C11" s="21" t="s">
        <v>83</v>
      </c>
      <c r="D11"/>
    </row>
    <row r="12" spans="1:4" ht="28.8" x14ac:dyDescent="0.3">
      <c r="A12" t="s">
        <v>34</v>
      </c>
      <c r="B12" t="s">
        <v>84</v>
      </c>
      <c r="C12" s="21" t="s">
        <v>85</v>
      </c>
    </row>
    <row r="13" spans="1:4" ht="28.8" x14ac:dyDescent="0.3">
      <c r="A13" t="s">
        <v>33</v>
      </c>
      <c r="B13" t="s">
        <v>58</v>
      </c>
      <c r="C13" s="21" t="s">
        <v>39</v>
      </c>
      <c r="D13"/>
    </row>
    <row r="14" spans="1:4" x14ac:dyDescent="0.3">
      <c r="A14" t="s">
        <v>33</v>
      </c>
      <c r="B14" t="s">
        <v>40</v>
      </c>
      <c r="C14" s="21" t="s">
        <v>41</v>
      </c>
      <c r="D14"/>
    </row>
    <row r="15" spans="1:4" x14ac:dyDescent="0.3">
      <c r="A15" t="s">
        <v>33</v>
      </c>
      <c r="B15" t="s">
        <v>42</v>
      </c>
      <c r="C15" s="21" t="s">
        <v>43</v>
      </c>
      <c r="D15"/>
    </row>
    <row r="16" spans="1:4" x14ac:dyDescent="0.3">
      <c r="A16" t="s">
        <v>33</v>
      </c>
      <c r="B16" t="s">
        <v>44</v>
      </c>
      <c r="C16" s="21" t="s">
        <v>45</v>
      </c>
      <c r="D16"/>
    </row>
    <row r="17" spans="1:4" x14ac:dyDescent="0.3">
      <c r="A17" t="s">
        <v>33</v>
      </c>
      <c r="B17" t="s">
        <v>46</v>
      </c>
      <c r="C17" s="21" t="s">
        <v>47</v>
      </c>
      <c r="D17"/>
    </row>
    <row r="18" spans="1:4" x14ac:dyDescent="0.3">
      <c r="A18" t="s">
        <v>86</v>
      </c>
      <c r="B18" t="s">
        <v>87</v>
      </c>
      <c r="C18" s="21" t="s">
        <v>88</v>
      </c>
    </row>
    <row r="19" spans="1:4" ht="28.8" x14ac:dyDescent="0.3">
      <c r="A19" t="s">
        <v>86</v>
      </c>
      <c r="B19" t="s">
        <v>89</v>
      </c>
      <c r="C19" s="21" t="s">
        <v>90</v>
      </c>
    </row>
    <row r="20" spans="1:4" x14ac:dyDescent="0.3">
      <c r="A20" t="s">
        <v>86</v>
      </c>
      <c r="B20" t="s">
        <v>89</v>
      </c>
      <c r="C20" s="21"/>
    </row>
    <row r="21" spans="1:4" ht="28.8" x14ac:dyDescent="0.3">
      <c r="A21" t="s">
        <v>91</v>
      </c>
      <c r="B21" t="s">
        <v>93</v>
      </c>
      <c r="C21" s="21" t="s">
        <v>92</v>
      </c>
    </row>
    <row r="22" spans="1:4" x14ac:dyDescent="0.3">
      <c r="A22" t="s">
        <v>36</v>
      </c>
      <c r="B22" t="s">
        <v>71</v>
      </c>
      <c r="C22" s="21" t="s">
        <v>72</v>
      </c>
      <c r="D22"/>
    </row>
    <row r="23" spans="1:4" x14ac:dyDescent="0.3">
      <c r="A23" t="s">
        <v>35</v>
      </c>
      <c r="B23" t="s">
        <v>59</v>
      </c>
      <c r="C23" s="21" t="s">
        <v>60</v>
      </c>
      <c r="D23"/>
    </row>
    <row r="24" spans="1:4" x14ac:dyDescent="0.3">
      <c r="A24" t="s">
        <v>35</v>
      </c>
      <c r="B24" t="s">
        <v>61</v>
      </c>
      <c r="C24" s="21" t="s">
        <v>62</v>
      </c>
      <c r="D24"/>
    </row>
    <row r="25" spans="1:4" x14ac:dyDescent="0.3">
      <c r="A25" t="s">
        <v>35</v>
      </c>
      <c r="B25" t="s">
        <v>63</v>
      </c>
      <c r="C25" s="21" t="s">
        <v>64</v>
      </c>
      <c r="D25"/>
    </row>
    <row r="26" spans="1:4" x14ac:dyDescent="0.3">
      <c r="A26" t="s">
        <v>35</v>
      </c>
      <c r="B26" t="s">
        <v>65</v>
      </c>
      <c r="C26" s="21" t="s">
        <v>66</v>
      </c>
      <c r="D26"/>
    </row>
    <row r="27" spans="1:4" x14ac:dyDescent="0.3">
      <c r="A27" t="s">
        <v>35</v>
      </c>
      <c r="B27" t="s">
        <v>69</v>
      </c>
      <c r="C27" s="21" t="s">
        <v>70</v>
      </c>
      <c r="D27"/>
    </row>
    <row r="28" spans="1:4" x14ac:dyDescent="0.3">
      <c r="A28" t="s">
        <v>76</v>
      </c>
      <c r="B28" t="s">
        <v>67</v>
      </c>
      <c r="C28" s="21" t="s">
        <v>77</v>
      </c>
      <c r="D28"/>
    </row>
    <row r="29" spans="1:4" x14ac:dyDescent="0.3">
      <c r="A29" t="s">
        <v>38</v>
      </c>
      <c r="B29" t="s">
        <v>74</v>
      </c>
      <c r="C29" s="21" t="s">
        <v>94</v>
      </c>
      <c r="D29"/>
    </row>
    <row r="30" spans="1:4" x14ac:dyDescent="0.3">
      <c r="A30" t="s">
        <v>37</v>
      </c>
      <c r="B30" t="s">
        <v>73</v>
      </c>
      <c r="C30" s="21" t="s">
        <v>95</v>
      </c>
      <c r="D3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258065B794C4247B70F710DC73F21CA" ma:contentTypeVersion="12" ma:contentTypeDescription="Create a new document." ma:contentTypeScope="" ma:versionID="b466d0d6b55d95f5ec2af34483740d13">
  <xsd:schema xmlns:xsd="http://www.w3.org/2001/XMLSchema" xmlns:xs="http://www.w3.org/2001/XMLSchema" xmlns:p="http://schemas.microsoft.com/office/2006/metadata/properties" xmlns:ns2="c915e76b-4421-4d9b-9a52-013b6232390a" xmlns:ns3="19e7f9d0-cb6e-4fc0-8e06-b0a120788154" targetNamespace="http://schemas.microsoft.com/office/2006/metadata/properties" ma:root="true" ma:fieldsID="e59819e5544de6d2047a779da5f107bd" ns2:_="" ns3:_="">
    <xsd:import namespace="c915e76b-4421-4d9b-9a52-013b6232390a"/>
    <xsd:import namespace="19e7f9d0-cb6e-4fc0-8e06-b0a1207881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5e76b-4421-4d9b-9a52-013b623239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bf68959-9351-48f6-a058-a007fa47171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e7f9d0-cb6e-4fc0-8e06-b0a12078815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b1e77b2-c6be-42e9-a6e3-d2f30e263c3a}" ma:internalName="TaxCatchAll" ma:showField="CatchAllData" ma:web="19e7f9d0-cb6e-4fc0-8e06-b0a1207881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2282BF-C7B4-48A5-A1BF-23626FE7CA40}">
  <ds:schemaRefs>
    <ds:schemaRef ds:uri="http://schemas.microsoft.com/sharepoint/v3/contenttype/forms"/>
  </ds:schemaRefs>
</ds:datastoreItem>
</file>

<file path=customXml/itemProps2.xml><?xml version="1.0" encoding="utf-8"?>
<ds:datastoreItem xmlns:ds="http://schemas.openxmlformats.org/officeDocument/2006/customXml" ds:itemID="{4CEE5D5A-25E8-4081-8ACD-BC99B04D2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15e76b-4421-4d9b-9a52-013b6232390a"/>
    <ds:schemaRef ds:uri="19e7f9d0-cb6e-4fc0-8e06-b0a1207881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2019 Energy Model Results</vt:lpstr>
      <vt:lpstr>Climate Zone</vt:lpstr>
      <vt:lpstr>2013 Energy Model Results</vt:lpstr>
      <vt:lpstr>Notes For 30% Savings</vt:lpstr>
      <vt:lpstr>'2019 Energy Model Results'!Print_Area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Clifton</dc:creator>
  <cp:lastModifiedBy>Rushikesh Patil</cp:lastModifiedBy>
  <cp:lastPrinted>2024-05-09T18:42:39Z</cp:lastPrinted>
  <dcterms:created xsi:type="dcterms:W3CDTF">2010-11-22T23:55:32Z</dcterms:created>
  <dcterms:modified xsi:type="dcterms:W3CDTF">2024-05-09T18:42:49Z</dcterms:modified>
</cp:coreProperties>
</file>