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 Projects\PsychroCalc\"/>
    </mc:Choice>
  </mc:AlternateContent>
  <xr:revisionPtr revIDLastSave="0" documentId="13_ncr:1_{D7FD6E44-7B64-42BB-AE8F-95659FC6F846}" xr6:coauthVersionLast="47" xr6:coauthVersionMax="47" xr10:uidLastSave="{00000000-0000-0000-0000-000000000000}"/>
  <bookViews>
    <workbookView xWindow="-108" yWindow="-108" windowWidth="23256" windowHeight="13896" xr2:uid="{86A44EAC-CB69-49D3-BD32-58BB1DF133E4}"/>
  </bookViews>
  <sheets>
    <sheet name="AH1_VAV_SCHEDULES" sheetId="2" r:id="rId1"/>
    <sheet name="Sheet1" sheetId="1" r:id="rId2"/>
  </sheets>
  <externalReferences>
    <externalReference r:id="rId3"/>
  </externalReferences>
  <definedNames>
    <definedName name="_CAV1">#REF!</definedName>
    <definedName name="_CAV1.">#REF!</definedName>
    <definedName name="_CAV2">#REF!</definedName>
    <definedName name="_CAV3">#REF!</definedName>
    <definedName name="_CAV4">#REF!</definedName>
    <definedName name="AHU_1AC_AV">#REF!</definedName>
    <definedName name="CAV_1A_SCHEDULE">#REF!</definedName>
    <definedName name="CAV_1B_SCHEDULE">#REF!</definedName>
    <definedName name="CAV_1C_SCHEDULE">#REF!</definedName>
    <definedName name="CAV_2_SCHEDULE">#REF!</definedName>
    <definedName name="CAV_3_SCHEDULE">#REF!</definedName>
    <definedName name="FCU">#REF!</definedName>
    <definedName name="VENTILATION_SCHEDULE_AHU_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2" l="1"/>
  <c r="J16" i="2"/>
  <c r="I16" i="2"/>
  <c r="R15" i="2"/>
  <c r="J15" i="2"/>
  <c r="I15" i="2"/>
  <c r="R14" i="2"/>
  <c r="J14" i="2"/>
  <c r="I14" i="2"/>
  <c r="R13" i="2"/>
  <c r="J13" i="2"/>
  <c r="I13" i="2"/>
  <c r="R12" i="2"/>
  <c r="J12" i="2"/>
  <c r="I12" i="2"/>
  <c r="R11" i="2"/>
  <c r="J11" i="2"/>
  <c r="I11" i="2"/>
  <c r="R10" i="2"/>
  <c r="J10" i="2"/>
  <c r="I10" i="2"/>
  <c r="R9" i="2"/>
  <c r="J9" i="2"/>
  <c r="I9" i="2"/>
  <c r="R8" i="2"/>
  <c r="J8" i="2"/>
  <c r="I8" i="2"/>
  <c r="R7" i="2"/>
  <c r="J7" i="2"/>
  <c r="I7" i="2"/>
  <c r="E6" i="2"/>
  <c r="F6" i="2" s="1"/>
  <c r="Q6" i="2" s="1"/>
  <c r="D6" i="2"/>
  <c r="H6" i="2" s="1"/>
  <c r="S6" i="2"/>
  <c r="R6" i="2"/>
  <c r="P6" i="2"/>
  <c r="L6" i="2"/>
  <c r="K6" i="2"/>
  <c r="J6" i="2"/>
  <c r="I6" i="2"/>
  <c r="G6" i="2"/>
  <c r="R5" i="2"/>
  <c r="J5" i="2"/>
  <c r="I5" i="2"/>
  <c r="M6" i="2" l="1"/>
  <c r="N6" i="2" s="1"/>
  <c r="O6" i="2" s="1"/>
  <c r="E13" i="2" l="1"/>
  <c r="F13" i="2" s="1"/>
  <c r="Q13" i="2" s="1"/>
  <c r="E16" i="2"/>
  <c r="F16" i="2" s="1"/>
  <c r="Q16" i="2" s="1"/>
  <c r="E14" i="2"/>
  <c r="F14" i="2" s="1"/>
  <c r="Q14" i="2" s="1"/>
  <c r="E12" i="2"/>
  <c r="F12" i="2" s="1"/>
  <c r="Q12" i="2" s="1"/>
  <c r="E10" i="2"/>
  <c r="F10" i="2" s="1"/>
  <c r="Q10" i="2" s="1"/>
  <c r="E8" i="2"/>
  <c r="F8" i="2" s="1"/>
  <c r="Q8" i="2" s="1"/>
  <c r="E5" i="2"/>
  <c r="F5" i="2" s="1"/>
  <c r="Q5" i="2" s="1"/>
  <c r="E15" i="2"/>
  <c r="F15" i="2" s="1"/>
  <c r="Q15" i="2" s="1"/>
  <c r="E11" i="2"/>
  <c r="F11" i="2" s="1"/>
  <c r="Q11" i="2" s="1"/>
  <c r="E9" i="2"/>
  <c r="F9" i="2" s="1"/>
  <c r="Q9" i="2" s="1"/>
  <c r="E7" i="2"/>
  <c r="F7" i="2" s="1"/>
  <c r="Q7" i="2" s="1"/>
  <c r="D13" i="2"/>
  <c r="H13" i="2" s="1"/>
  <c r="M13" i="2" s="1"/>
  <c r="N13" i="2" s="1"/>
  <c r="O13" i="2" s="1"/>
  <c r="D11" i="2" l="1"/>
  <c r="H11" i="2" s="1"/>
  <c r="M11" i="2" s="1"/>
  <c r="N11" i="2" s="1"/>
  <c r="O11" i="2" s="1"/>
  <c r="D9" i="2"/>
  <c r="H9" i="2" s="1"/>
  <c r="M9" i="2" s="1"/>
  <c r="N9" i="2" s="1"/>
  <c r="O9" i="2" s="1"/>
  <c r="D5" i="2"/>
  <c r="H5" i="2" s="1"/>
  <c r="M5" i="2" s="1"/>
  <c r="N5" i="2" s="1"/>
  <c r="O5" i="2" s="1"/>
  <c r="D12" i="2"/>
  <c r="H12" i="2" s="1"/>
  <c r="M12" i="2" s="1"/>
  <c r="N12" i="2" s="1"/>
  <c r="O12" i="2" s="1"/>
  <c r="D15" i="2"/>
  <c r="H15" i="2" s="1"/>
  <c r="M15" i="2" s="1"/>
  <c r="N15" i="2" s="1"/>
  <c r="O15" i="2" s="1"/>
  <c r="D7" i="2"/>
  <c r="H7" i="2" s="1"/>
  <c r="M7" i="2" s="1"/>
  <c r="N7" i="2" s="1"/>
  <c r="O7" i="2" s="1"/>
  <c r="D10" i="2"/>
  <c r="H10" i="2" s="1"/>
  <c r="M10" i="2" s="1"/>
  <c r="N10" i="2" s="1"/>
  <c r="O10" i="2" s="1"/>
  <c r="D16" i="2"/>
  <c r="H16" i="2" s="1"/>
  <c r="M16" i="2" s="1"/>
  <c r="N16" i="2" s="1"/>
  <c r="O16" i="2" s="1"/>
  <c r="D14" i="2"/>
  <c r="H14" i="2" s="1"/>
  <c r="M14" i="2" s="1"/>
  <c r="N14" i="2" s="1"/>
  <c r="O14" i="2" s="1"/>
  <c r="D8" i="2"/>
  <c r="H8" i="2" s="1"/>
  <c r="M8" i="2" s="1"/>
  <c r="N8" i="2" s="1"/>
  <c r="O8" i="2" s="1"/>
  <c r="O17" i="2" l="1"/>
  <c r="M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tc={57AE57DA-4710-4B7A-B7AD-D13E0998DF44}</author>
  </authors>
  <commentList>
    <comment ref="A4" authorId="0" shapeId="0" xr:uid="{57AE57DA-4710-4B7A-B7AD-D13E0998DF44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 or decrease number of rows in this table to match the number of zones.</t>
      </text>
    </comment>
  </commentList>
</comments>
</file>

<file path=xl/sharedStrings.xml><?xml version="1.0" encoding="utf-8"?>
<sst xmlns="http://schemas.openxmlformats.org/spreadsheetml/2006/main" count="67" uniqueCount="25">
  <si>
    <t>ZONE</t>
  </si>
  <si>
    <t>BASIS OF DESIGN 
MANUFACTURER</t>
  </si>
  <si>
    <t>DESCRIPTION</t>
  </si>
  <si>
    <t>MIN VAV
(CFM)</t>
  </si>
  <si>
    <t>MAX VAV
(CFM)</t>
  </si>
  <si>
    <t>VAV INLET SIZE
(IN)</t>
  </si>
  <si>
    <t>MAX TOTAL VAV PD 
(IN W.G.)</t>
  </si>
  <si>
    <t>HEATING AIRFLOW 
(CFM)</t>
  </si>
  <si>
    <t>EWT</t>
  </si>
  <si>
    <t>DESIGN 
LWT</t>
  </si>
  <si>
    <t>EAT</t>
  </si>
  <si>
    <t>DESIGN 
LAT</t>
  </si>
  <si>
    <t>MIN MBH</t>
  </si>
  <si>
    <t>AGPM</t>
  </si>
  <si>
    <t>GPM</t>
  </si>
  <si>
    <t>MAX WATER 
PD (FT)</t>
  </si>
  <si>
    <t>OPER 
WEIGHT
(LBS)</t>
  </si>
  <si>
    <t>MTG 
DETAIL</t>
  </si>
  <si>
    <t>REMARKS</t>
  </si>
  <si>
    <t>VAV-1-01</t>
  </si>
  <si>
    <t>TITUS</t>
  </si>
  <si>
    <t>SINGLE DUCT REHEAT ZONE</t>
  </si>
  <si>
    <t>1, 2</t>
  </si>
  <si>
    <t>VAV-1-02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</si>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</sst>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2"/>
      <color rgb="FF00B050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2" fillId="0" borderId="0" xfId="1"/>
    <xf numFmtId="0" fontId="3" fillId="0" borderId="1" xfId="1" applyFont="1" applyBorder="1" applyAlignment="1" applyProtection="1">
      <alignment horizontal="center" vertical="center"/>
      <protection locked="0"/>
    </xf>
    <xf numFmtId="1" fontId="3" fillId="0" borderId="1" xfId="1" applyNumberFormat="1" applyFont="1" applyBorder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center" vertical="center"/>
      <protection locked="0"/>
    </xf>
    <xf numFmtId="164" fontId="4" fillId="0" borderId="1" xfId="1" applyNumberFormat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64" fontId="4" fillId="0" borderId="3" xfId="0" applyNumberFormat="1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EC4E104E-B976-44CF-87BD-5096FF453953}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sz val="12"/>
        <family val="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579120</xdr:colOff>
          <xdr:row>0</xdr:row>
          <xdr:rowOff>60960</xdr:rowOff>
        </xdr:from>
        <xdr:to>
          <xdr:col>1</xdr:col>
          <xdr:colOff>1074420</xdr:colOff>
          <xdr:row>2</xdr:row>
          <xdr:rowOff>91440</xdr:rowOff>
        </xdr:to>
        <xdr:sp macro="" textlink="">
          <xdr:nvSpPr>
            <xdr:cNvPr id="2049" name="Button 1" descr="HUMIDIFICATION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B050"/>
                  </a:solidFill>
                  <a:latin typeface="Calibri"/>
                  <a:ea typeface="Calibri"/>
                  <a:cs typeface="Calibri"/>
                </a:rPr>
                <a:t>ADD ROWS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Git%20Projects\PsychroCalc\AHU%20Calc%20Sheet.xlsm" TargetMode="External"/><Relationship Id="rId1" Type="http://schemas.openxmlformats.org/officeDocument/2006/relationships/externalLinkPath" Target="AHU%20Calc%20Shee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PUT_OUTPUTS"/>
      <sheetName val="AshraeTable4a"/>
      <sheetName val="CAV_SCHEDULES"/>
      <sheetName val="62.1_MULTI_ZONE"/>
      <sheetName val="VAV_SCHEDULES"/>
      <sheetName val="Room Temperature"/>
      <sheetName val="AH1"/>
      <sheetName val="AHU_SCHEDULES"/>
      <sheetName val="62.1_SINGLE_ZONE"/>
      <sheetName val="FCU_SCHEDULES"/>
      <sheetName val="CH_and_Boiler_Schedule "/>
      <sheetName val="Misc_Rooms"/>
      <sheetName val="ASHRAE Table"/>
      <sheetName val="UMC Table 4-A"/>
      <sheetName val="DO NOT TOUCH"/>
    </sheetNames>
    <definedNames>
      <definedName name="AddRowsToTableWithUserInput"/>
    </definedNames>
    <sheetDataSet>
      <sheetData sheetId="0">
        <row r="16">
          <cell r="C16">
            <v>140</v>
          </cell>
        </row>
        <row r="17">
          <cell r="C17">
            <v>110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9">
          <cell r="C9">
            <v>1</v>
          </cell>
          <cell r="D9">
            <v>6</v>
          </cell>
          <cell r="E9">
            <v>30</v>
          </cell>
        </row>
        <row r="10">
          <cell r="C10">
            <v>400</v>
          </cell>
          <cell r="D10">
            <v>8</v>
          </cell>
          <cell r="E10">
            <v>30</v>
          </cell>
        </row>
        <row r="11">
          <cell r="C11">
            <v>700</v>
          </cell>
          <cell r="D11">
            <v>10</v>
          </cell>
          <cell r="E11">
            <v>35</v>
          </cell>
        </row>
        <row r="12">
          <cell r="C12">
            <v>1000</v>
          </cell>
          <cell r="D12">
            <v>12</v>
          </cell>
          <cell r="E12">
            <v>45</v>
          </cell>
        </row>
        <row r="13">
          <cell r="C13">
            <v>1500</v>
          </cell>
          <cell r="D13">
            <v>14</v>
          </cell>
          <cell r="E13">
            <v>55</v>
          </cell>
        </row>
        <row r="14">
          <cell r="C14">
            <v>2100</v>
          </cell>
          <cell r="D14">
            <v>16</v>
          </cell>
          <cell r="E14">
            <v>60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ushikesh Patil" id="{15E600FB-89F4-415C-AD33-71A53D824548}" userId="S::rdp352@nyu.edu::e20300c4-5136-4b7e-8e5f-b0b27a3a319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482A59-E5AB-4FCC-BFFD-84D5F77E8130}" name="AH1_VAV_table" displayName="AH1_VAV_table" ref="A4:S17" totalsRowCount="1" headerRowDxfId="43" dataDxfId="41" totalsRowDxfId="39" headerRowBorderDxfId="42" tableBorderDxfId="40" totalsRowBorderDxfId="38">
  <autoFilter ref="A4:S16" xr:uid="{13D566E9-CE9D-4920-9557-440C01DE1A40}"/>
  <tableColumns count="19">
    <tableColumn id="1" xr3:uid="{84D66386-81A3-4B55-9F94-D9C375812C2F}" name="ZONE" totalsRowLabel="Total" dataDxfId="37" totalsRowDxfId="36"/>
    <tableColumn id="2" xr3:uid="{077E2DB6-686D-42EC-99AF-96BC75E9B6B2}" name="BASIS OF DESIGN _x000a_MANUFACTURER" dataDxfId="35" totalsRowDxfId="34"/>
    <tableColumn id="3" xr3:uid="{1D37524C-2DCB-42E3-BA3A-3DD88F474083}" name="DESCRIPTION" dataDxfId="33" totalsRowDxfId="32"/>
    <tableColumn id="18" xr3:uid="{289237CB-6DFB-474C-AD8C-41A0450DDC5E}" name="MIN VAV_x000a_(CFM)" dataDxfId="31" totalsRowDxfId="30">
      <calculatedColumnFormula>SUMIF([1]!Ahu_Ashrae_Generic[Zone],AH1_VAV_table[[#This Row],[ZONE]],[1]!Ahu_Ashrae_Generic[DESIGN VAV MIN SA(CFM)])</calculatedColumnFormula>
    </tableColumn>
    <tableColumn id="20" xr3:uid="{AE45AE68-5DF3-4920-B054-0AC78AAC6142}" name="MAX VAV_x000a_(CFM)" dataDxfId="29" totalsRowDxfId="28">
      <calculatedColumnFormula>SUMIF([1]!Ahu_Ashrae_Generic[Zone],AH1_VAV_table[[#This Row],[ZONE]],[1]!Ahu_Ashrae_Generic[DESIGN VAV MAX SA(CFM)])</calculatedColumnFormula>
    </tableColumn>
    <tableColumn id="5" xr3:uid="{6A34627A-AFA3-4AC5-A2F5-3F20E11DD313}" name="VAV INLET SIZE_x000a_(IN)" dataDxfId="27" totalsRowDxfId="26">
      <calculatedColumnFormula>IFERROR((VLOOKUP(AH1_VAV_table[[#This Row],[MAX VAV
(CFM)]],'[1]DO NOT TOUCH'!$C$9:$D$14,2,TRUE)),"TBD")</calculatedColumnFormula>
    </tableColumn>
    <tableColumn id="6" xr3:uid="{2249130A-E7BC-4C18-83FE-F02EB4556C4E}" name="MAX TOTAL VAV PD _x000a_(IN W.G.)" dataDxfId="25" totalsRowDxfId="24">
      <calculatedColumnFormula>G4</calculatedColumnFormula>
    </tableColumn>
    <tableColumn id="19" xr3:uid="{CE1C22EB-9A4A-4A1F-8C5C-19B6B06E4F7D}" name="HEATING AIRFLOW _x000a_(CFM)" dataDxfId="23" totalsRowDxfId="22">
      <calculatedColumnFormula>AH1_VAV_table[[#This Row],[MIN VAV
(CFM)]]</calculatedColumnFormula>
    </tableColumn>
    <tableColumn id="7" xr3:uid="{A1F44238-8653-4F80-A833-797EB6F547FB}" name="EWT" dataDxfId="21" totalsRowDxfId="20">
      <calculatedColumnFormula>[1]INPUT_OUTPUTS!$C$16</calculatedColumnFormula>
    </tableColumn>
    <tableColumn id="8" xr3:uid="{B34647A2-B557-4694-9119-FEE1AA6523C5}" name="DESIGN _x000a_LWT" dataDxfId="19" totalsRowDxfId="18">
      <calculatedColumnFormula>[1]INPUT_OUTPUTS!$C$17</calculatedColumnFormula>
    </tableColumn>
    <tableColumn id="9" xr3:uid="{C99192A1-C8CA-46F4-BECA-1A32119022DB}" name="EAT" dataDxfId="17" totalsRowDxfId="16">
      <calculatedColumnFormula>K4</calculatedColumnFormula>
    </tableColumn>
    <tableColumn id="10" xr3:uid="{59911B13-CA65-432C-BD52-21DDCBE5B111}" name="DESIGN _x000a_LAT" dataDxfId="15" totalsRowDxfId="14">
      <calculatedColumnFormula>L4</calculatedColumnFormula>
    </tableColumn>
    <tableColumn id="11" xr3:uid="{70C2E27D-762A-40F0-892D-DAB2251520E9}" name="MIN MBH" totalsRowFunction="sum" dataDxfId="13" totalsRowDxfId="12">
      <calculatedColumnFormula>MROUND((1.08*(L5-K5)*AH1_VAV_table[[#This Row],[HEATING AIRFLOW 
(CFM)]])/1000,0.1)</calculatedColumnFormula>
    </tableColumn>
    <tableColumn id="12" xr3:uid="{01C8204D-DA57-4186-BCAE-6FC99CDD4A7C}" name="AGPM" dataDxfId="11" totalsRowDxfId="10">
      <calculatedColumnFormula>(M5*1000)/(500*(I5-J5))</calculatedColumnFormula>
    </tableColumn>
    <tableColumn id="13" xr3:uid="{77D26E95-5031-4CD3-BA42-2D1A68CFFBC3}" name="GPM" totalsRowFunction="sum" dataDxfId="9" totalsRowDxfId="8">
      <calculatedColumnFormula>IF(N5&lt;0.5,0.5,N5)</calculatedColumnFormula>
    </tableColumn>
    <tableColumn id="14" xr3:uid="{487166D9-796A-4AB6-8E34-2527902449ED}" name="MAX WATER _x000a_PD (FT)" dataDxfId="7" totalsRowDxfId="6">
      <calculatedColumnFormula>P4</calculatedColumnFormula>
    </tableColumn>
    <tableColumn id="15" xr3:uid="{F004DD6C-29A9-4BE7-A305-9D6CE72FC17A}" name="OPER _x000a_WEIGHT_x000a_(LBS)" dataDxfId="5" totalsRowDxfId="4">
      <calculatedColumnFormula>IFERROR((_xlfn.XLOOKUP(F5,'[1]DO NOT TOUCH'!$D$9:$D$14,'[1]DO NOT TOUCH'!$E$9:$E$14,)),"TBD")</calculatedColumnFormula>
    </tableColumn>
    <tableColumn id="16" xr3:uid="{71BA9FB3-160C-4ECB-A0C3-2C137D111764}" name="MTG _x000a_DETAIL" dataDxfId="3" totalsRowDxfId="2">
      <calculatedColumnFormula>[1]INPUT_OUTPUTS!$C$19</calculatedColumnFormula>
    </tableColumn>
    <tableColumn id="17" xr3:uid="{F1C779CD-77B6-4847-983F-F9693FA60D03}" name="REMARKS" dataDxfId="1" totalsRowDxfId="0">
      <calculatedColumnFormula>S4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01-20T03:02:14.75" personId="{15E600FB-89F4-415C-AD33-71A53D824548}" id="{57AE57DA-4710-4B7A-B7AD-D13E0998DF44}">
    <text>Increase or decrease number of rows in this table to match the number of zones.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D687A-F057-4252-B01A-16654A923520}">
  <sheetPr codeName="Sheet14">
    <tabColor rgb="FF0000FF"/>
  </sheetPr>
  <dimension ref="A4:S17"/>
  <sheetViews>
    <sheetView showGridLines="0" showRowColHeaders="0" tabSelected="1" zoomScale="90" zoomScaleNormal="85" workbookViewId="0">
      <selection activeCell="C21" sqref="C21"/>
    </sheetView>
  </sheetViews>
  <sheetFormatPr defaultRowHeight="13.2" x14ac:dyDescent="0.25"/>
  <cols>
    <col min="1" max="1" width="12.109375" style="2" bestFit="1" customWidth="1"/>
    <col min="2" max="2" width="26.5546875" style="2" bestFit="1" customWidth="1"/>
    <col min="3" max="3" width="33.44140625" style="2" bestFit="1" customWidth="1"/>
    <col min="4" max="4" width="15.33203125" style="2" bestFit="1" customWidth="1"/>
    <col min="5" max="5" width="16.109375" style="2" bestFit="1" customWidth="1"/>
    <col min="6" max="6" width="12.5546875" style="2" bestFit="1" customWidth="1"/>
    <col min="7" max="7" width="15.109375" style="2" bestFit="1" customWidth="1"/>
    <col min="8" max="8" width="16.44140625" style="2" bestFit="1" customWidth="1"/>
    <col min="9" max="9" width="11" style="2" bestFit="1" customWidth="1"/>
    <col min="10" max="10" width="13" style="2" bestFit="1" customWidth="1"/>
    <col min="11" max="11" width="10.44140625" style="2" bestFit="1" customWidth="1"/>
    <col min="12" max="12" width="13" style="2" bestFit="1" customWidth="1"/>
    <col min="13" max="13" width="11.109375" style="2" bestFit="1" customWidth="1"/>
    <col min="14" max="14" width="12.5546875" style="2" bestFit="1" customWidth="1"/>
    <col min="15" max="15" width="11" style="2" bestFit="1" customWidth="1"/>
    <col min="16" max="16" width="12.5546875" style="2" bestFit="1" customWidth="1"/>
    <col min="17" max="17" width="13.5546875" style="2" bestFit="1" customWidth="1"/>
    <col min="18" max="18" width="12.6640625" style="2" bestFit="1" customWidth="1"/>
    <col min="19" max="19" width="12.5546875" style="2" bestFit="1" customWidth="1"/>
    <col min="20" max="16384" width="8.88671875" style="2"/>
  </cols>
  <sheetData>
    <row r="4" spans="1:19" ht="45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</row>
    <row r="5" spans="1:19" ht="15" x14ac:dyDescent="0.25">
      <c r="A5" s="3" t="s">
        <v>19</v>
      </c>
      <c r="B5" s="3" t="s">
        <v>20</v>
      </c>
      <c r="C5" s="3" t="s">
        <v>21</v>
      </c>
      <c r="D5" s="4">
        <f ca="1">SUMIF([1]!AH1_Ashrae_table[Zone],AH1_VAV_table[[#This Row],[ZONE]],[1]!AH1_Ashrae_table[DESIGN VAV MIN SA(CFM)])</f>
        <v>4740</v>
      </c>
      <c r="E5" s="3">
        <f ca="1">SUMIF([1]!AH1_Ashrae_table[Zone],AH1_VAV_table[[#This Row],[ZONE]],[1]!AH1_Ashrae_table[DESIGN VAV MAX SA(CFM)])</f>
        <v>8400</v>
      </c>
      <c r="F5" s="5">
        <f ca="1">IFERROR((VLOOKUP(AH1_VAV_table[[#This Row],[MAX VAV
(CFM)]],'[1]DO NOT TOUCH'!$C$9:$D$14,2,TRUE)),"TBD")</f>
        <v>16</v>
      </c>
      <c r="G5" s="5">
        <v>0.5</v>
      </c>
      <c r="H5" s="5">
        <f ca="1">AH1_VAV_table[[#This Row],[MIN VAV
(CFM)]]</f>
        <v>4740</v>
      </c>
      <c r="I5" s="5">
        <f>[1]INPUT_OUTPUTS!$C$16</f>
        <v>140</v>
      </c>
      <c r="J5" s="5">
        <f>[1]INPUT_OUTPUTS!$C$17</f>
        <v>110</v>
      </c>
      <c r="K5" s="5">
        <v>55</v>
      </c>
      <c r="L5" s="5">
        <v>80</v>
      </c>
      <c r="M5" s="5">
        <f ca="1">MROUND((1.08*(L5-K5)*AH1_VAV_table[[#This Row],[HEATING AIRFLOW 
(CFM)]])/1000,0.1)</f>
        <v>128</v>
      </c>
      <c r="N5" s="6">
        <f ca="1">(M5*1000)/(500*(I5-J5))</f>
        <v>8.5333333333333332</v>
      </c>
      <c r="O5" s="6">
        <f ca="1">IF(N5&lt;0.5,0.5,N5)</f>
        <v>8.5333333333333332</v>
      </c>
      <c r="P5" s="6">
        <v>5</v>
      </c>
      <c r="Q5" s="6">
        <f ca="1">IFERROR((_xlfn.XLOOKUP(F5,'[1]DO NOT TOUCH'!$D$9:$D$14,'[1]DO NOT TOUCH'!$E$9:$E$14,)),"TBD")</f>
        <v>60</v>
      </c>
      <c r="R5" s="6">
        <f>[1]INPUT_OUTPUTS!$C$19</f>
        <v>0</v>
      </c>
      <c r="S5" s="5" t="s">
        <v>22</v>
      </c>
    </row>
    <row r="6" spans="1:19" ht="15" x14ac:dyDescent="0.25">
      <c r="A6" s="3" t="s">
        <v>23</v>
      </c>
      <c r="B6" s="3" t="s">
        <v>20</v>
      </c>
      <c r="C6" s="3" t="s">
        <v>21</v>
      </c>
      <c r="D6" s="4">
        <f>SUMIF([1]!AH1_Ashrae_table[Zone],AH1_VAV_table[[#This Row],[ZONE]],[1]!AH1_Ashrae_table[DESIGN VAV MIN SA(CFM)])</f>
        <v>0</v>
      </c>
      <c r="E6" s="3">
        <f>SUMIF([1]!AH1_Ashrae_table[Zone],AH1_VAV_table[[#This Row],[ZONE]],[1]!AH1_Ashrae_table[DESIGN VAV MAX SA(CFM)])</f>
        <v>0</v>
      </c>
      <c r="F6" s="5" t="str">
        <f>IFERROR((VLOOKUP(AH1_VAV_table[[#This Row],[MAX VAV
(CFM)]],'[1]DO NOT TOUCH'!$C$9:$D$14,2,TRUE)),"TBD")</f>
        <v>TBD</v>
      </c>
      <c r="G6" s="5">
        <f>G5</f>
        <v>0.5</v>
      </c>
      <c r="H6" s="5">
        <f>AH1_VAV_table[[#This Row],[MIN VAV
(CFM)]]</f>
        <v>0</v>
      </c>
      <c r="I6" s="5">
        <f>[1]INPUT_OUTPUTS!$C$16</f>
        <v>140</v>
      </c>
      <c r="J6" s="5">
        <f>[1]INPUT_OUTPUTS!$C$17</f>
        <v>110</v>
      </c>
      <c r="K6" s="5">
        <f>K5</f>
        <v>55</v>
      </c>
      <c r="L6" s="5">
        <f>L5</f>
        <v>80</v>
      </c>
      <c r="M6" s="5">
        <f>MROUND((1.08*(L6-K6)*AH1_VAV_table[[#This Row],[HEATING AIRFLOW 
(CFM)]])/1000,0.1)</f>
        <v>0</v>
      </c>
      <c r="N6" s="6">
        <f>(M6*1000)/(500*(I6-J6))</f>
        <v>0</v>
      </c>
      <c r="O6" s="6">
        <f>IF(N6&lt;0.5,0.5,N6)</f>
        <v>0.5</v>
      </c>
      <c r="P6" s="6">
        <f>P5</f>
        <v>5</v>
      </c>
      <c r="Q6" s="6" t="str">
        <f>IFERROR((_xlfn.XLOOKUP(F6,'[1]DO NOT TOUCH'!$D$9:$D$14,'[1]DO NOT TOUCH'!$E$9:$E$14,)),"TBD")</f>
        <v>TBD</v>
      </c>
      <c r="R6" s="6">
        <f>[1]INPUT_OUTPUTS!$C$19</f>
        <v>0</v>
      </c>
      <c r="S6" s="5" t="str">
        <f>S5</f>
        <v>1, 2</v>
      </c>
    </row>
    <row r="7" spans="1:19" ht="15" x14ac:dyDescent="0.25">
      <c r="A7" s="3" t="s">
        <v>19</v>
      </c>
      <c r="B7" s="3" t="s">
        <v>20</v>
      </c>
      <c r="C7" s="3" t="s">
        <v>21</v>
      </c>
      <c r="D7" s="4">
        <f ca="1">SUMIF([1]!AH1_Ashrae_table[Zone],AH1_VAV_table[[#This Row],[ZONE]],[1]!AH1_Ashrae_table[DESIGN VAV MIN SA(CFM)])</f>
        <v>4740</v>
      </c>
      <c r="E7" s="3">
        <f ca="1">SUMIF([1]!AH1_Ashrae_table[Zone],AH1_VAV_table[[#This Row],[ZONE]],[1]!AH1_Ashrae_table[DESIGN VAV MAX SA(CFM)])</f>
        <v>8400</v>
      </c>
      <c r="F7" s="5">
        <f ca="1">IFERROR((VLOOKUP(AH1_VAV_table[[#This Row],[MAX VAV
(CFM)]],'[1]DO NOT TOUCH'!$C$9:$D$14,2,TRUE)),"TBD")</f>
        <v>16</v>
      </c>
      <c r="G7" s="5">
        <v>0.5</v>
      </c>
      <c r="H7" s="5">
        <f ca="1">AH1_VAV_table[[#This Row],[MIN VAV
(CFM)]]</f>
        <v>4740</v>
      </c>
      <c r="I7" s="5">
        <f>[1]INPUT_OUTPUTS!$C$16</f>
        <v>140</v>
      </c>
      <c r="J7" s="5">
        <f>[1]INPUT_OUTPUTS!$C$17</f>
        <v>110</v>
      </c>
      <c r="K7" s="5">
        <v>55</v>
      </c>
      <c r="L7" s="5">
        <v>80</v>
      </c>
      <c r="M7" s="5">
        <f ca="1">MROUND((1.08*(L7-K7)*AH1_VAV_table[[#This Row],[HEATING AIRFLOW 
(CFM)]])/1000,0.1)</f>
        <v>128</v>
      </c>
      <c r="N7" s="6">
        <f t="shared" ref="N7:N16" ca="1" si="0">(M7*1000)/(500*(I7-J7))</f>
        <v>8.5333333333333332</v>
      </c>
      <c r="O7" s="6">
        <f t="shared" ref="O7:O16" ca="1" si="1">IF(N7&lt;0.5,0.5,N7)</f>
        <v>8.5333333333333332</v>
      </c>
      <c r="P7" s="6">
        <v>5</v>
      </c>
      <c r="Q7" s="6">
        <f ca="1">IFERROR((_xlfn.XLOOKUP(F7,'[1]DO NOT TOUCH'!$D$9:$D$14,'[1]DO NOT TOUCH'!$E$9:$E$14,)),"TBD")</f>
        <v>60</v>
      </c>
      <c r="R7" s="6">
        <f>[1]INPUT_OUTPUTS!$C$19</f>
        <v>0</v>
      </c>
      <c r="S7" s="5" t="s">
        <v>22</v>
      </c>
    </row>
    <row r="8" spans="1:19" ht="15" x14ac:dyDescent="0.25">
      <c r="A8" s="3" t="s">
        <v>19</v>
      </c>
      <c r="B8" s="3" t="s">
        <v>20</v>
      </c>
      <c r="C8" s="3" t="s">
        <v>21</v>
      </c>
      <c r="D8" s="4">
        <f ca="1">SUMIF([1]!AH1_Ashrae_table[Zone],AH1_VAV_table[[#This Row],[ZONE]],[1]!AH1_Ashrae_table[DESIGN VAV MIN SA(CFM)])</f>
        <v>4740</v>
      </c>
      <c r="E8" s="3">
        <f ca="1">SUMIF([1]!AH1_Ashrae_table[Zone],AH1_VAV_table[[#This Row],[ZONE]],[1]!AH1_Ashrae_table[DESIGN VAV MAX SA(CFM)])</f>
        <v>8400</v>
      </c>
      <c r="F8" s="5">
        <f ca="1">IFERROR((VLOOKUP(AH1_VAV_table[[#This Row],[MAX VAV
(CFM)]],'[1]DO NOT TOUCH'!$C$9:$D$14,2,TRUE)),"TBD")</f>
        <v>16</v>
      </c>
      <c r="G8" s="5">
        <v>0.5</v>
      </c>
      <c r="H8" s="5">
        <f ca="1">AH1_VAV_table[[#This Row],[MIN VAV
(CFM)]]</f>
        <v>4740</v>
      </c>
      <c r="I8" s="5">
        <f>[1]INPUT_OUTPUTS!$C$16</f>
        <v>140</v>
      </c>
      <c r="J8" s="5">
        <f>[1]INPUT_OUTPUTS!$C$17</f>
        <v>110</v>
      </c>
      <c r="K8" s="5">
        <v>55</v>
      </c>
      <c r="L8" s="5">
        <v>80</v>
      </c>
      <c r="M8" s="5">
        <f ca="1">MROUND((1.08*(L8-K8)*AH1_VAV_table[[#This Row],[HEATING AIRFLOW 
(CFM)]])/1000,0.1)</f>
        <v>128</v>
      </c>
      <c r="N8" s="6">
        <f t="shared" ca="1" si="0"/>
        <v>8.5333333333333332</v>
      </c>
      <c r="O8" s="6">
        <f t="shared" ca="1" si="1"/>
        <v>8.5333333333333332</v>
      </c>
      <c r="P8" s="6">
        <v>5</v>
      </c>
      <c r="Q8" s="6">
        <f ca="1">IFERROR((_xlfn.XLOOKUP(F8,'[1]DO NOT TOUCH'!$D$9:$D$14,'[1]DO NOT TOUCH'!$E$9:$E$14,)),"TBD")</f>
        <v>60</v>
      </c>
      <c r="R8" s="6">
        <f>[1]INPUT_OUTPUTS!$C$19</f>
        <v>0</v>
      </c>
      <c r="S8" s="5" t="s">
        <v>22</v>
      </c>
    </row>
    <row r="9" spans="1:19" ht="15" x14ac:dyDescent="0.25">
      <c r="A9" s="3" t="s">
        <v>19</v>
      </c>
      <c r="B9" s="3" t="s">
        <v>20</v>
      </c>
      <c r="C9" s="3" t="s">
        <v>21</v>
      </c>
      <c r="D9" s="4">
        <f ca="1">SUMIF([1]!AH1_Ashrae_table[Zone],AH1_VAV_table[[#This Row],[ZONE]],[1]!AH1_Ashrae_table[DESIGN VAV MIN SA(CFM)])</f>
        <v>4740</v>
      </c>
      <c r="E9" s="3">
        <f ca="1">SUMIF([1]!AH1_Ashrae_table[Zone],AH1_VAV_table[[#This Row],[ZONE]],[1]!AH1_Ashrae_table[DESIGN VAV MAX SA(CFM)])</f>
        <v>8400</v>
      </c>
      <c r="F9" s="5">
        <f ca="1">IFERROR((VLOOKUP(AH1_VAV_table[[#This Row],[MAX VAV
(CFM)]],'[1]DO NOT TOUCH'!$C$9:$D$14,2,TRUE)),"TBD")</f>
        <v>16</v>
      </c>
      <c r="G9" s="5">
        <v>0.5</v>
      </c>
      <c r="H9" s="5">
        <f ca="1">AH1_VAV_table[[#This Row],[MIN VAV
(CFM)]]</f>
        <v>4740</v>
      </c>
      <c r="I9" s="5">
        <f>[1]INPUT_OUTPUTS!$C$16</f>
        <v>140</v>
      </c>
      <c r="J9" s="5">
        <f>[1]INPUT_OUTPUTS!$C$17</f>
        <v>110</v>
      </c>
      <c r="K9" s="5">
        <v>55</v>
      </c>
      <c r="L9" s="5">
        <v>80</v>
      </c>
      <c r="M9" s="5">
        <f ca="1">MROUND((1.08*(L9-K9)*AH1_VAV_table[[#This Row],[HEATING AIRFLOW 
(CFM)]])/1000,0.1)</f>
        <v>128</v>
      </c>
      <c r="N9" s="6">
        <f t="shared" ca="1" si="0"/>
        <v>8.5333333333333332</v>
      </c>
      <c r="O9" s="6">
        <f t="shared" ca="1" si="1"/>
        <v>8.5333333333333332</v>
      </c>
      <c r="P9" s="6">
        <v>5</v>
      </c>
      <c r="Q9" s="6">
        <f ca="1">IFERROR((_xlfn.XLOOKUP(F9,'[1]DO NOT TOUCH'!$D$9:$D$14,'[1]DO NOT TOUCH'!$E$9:$E$14,)),"TBD")</f>
        <v>60</v>
      </c>
      <c r="R9" s="6">
        <f>[1]INPUT_OUTPUTS!$C$19</f>
        <v>0</v>
      </c>
      <c r="S9" s="5" t="s">
        <v>22</v>
      </c>
    </row>
    <row r="10" spans="1:19" ht="15" x14ac:dyDescent="0.25">
      <c r="A10" s="3" t="s">
        <v>19</v>
      </c>
      <c r="B10" s="3" t="s">
        <v>20</v>
      </c>
      <c r="C10" s="3" t="s">
        <v>21</v>
      </c>
      <c r="D10" s="4">
        <f ca="1">SUMIF([1]!AH1_Ashrae_table[Zone],AH1_VAV_table[[#This Row],[ZONE]],[1]!AH1_Ashrae_table[DESIGN VAV MIN SA(CFM)])</f>
        <v>4740</v>
      </c>
      <c r="E10" s="3">
        <f ca="1">SUMIF([1]!AH1_Ashrae_table[Zone],AH1_VAV_table[[#This Row],[ZONE]],[1]!AH1_Ashrae_table[DESIGN VAV MAX SA(CFM)])</f>
        <v>8400</v>
      </c>
      <c r="F10" s="5">
        <f ca="1">IFERROR((VLOOKUP(AH1_VAV_table[[#This Row],[MAX VAV
(CFM)]],'[1]DO NOT TOUCH'!$C$9:$D$14,2,TRUE)),"TBD")</f>
        <v>16</v>
      </c>
      <c r="G10" s="5">
        <v>0.5</v>
      </c>
      <c r="H10" s="5">
        <f ca="1">AH1_VAV_table[[#This Row],[MIN VAV
(CFM)]]</f>
        <v>4740</v>
      </c>
      <c r="I10" s="5">
        <f>[1]INPUT_OUTPUTS!$C$16</f>
        <v>140</v>
      </c>
      <c r="J10" s="5">
        <f>[1]INPUT_OUTPUTS!$C$17</f>
        <v>110</v>
      </c>
      <c r="K10" s="5">
        <v>55</v>
      </c>
      <c r="L10" s="5">
        <v>80</v>
      </c>
      <c r="M10" s="5">
        <f ca="1">MROUND((1.08*(L10-K10)*AH1_VAV_table[[#This Row],[HEATING AIRFLOW 
(CFM)]])/1000,0.1)</f>
        <v>128</v>
      </c>
      <c r="N10" s="6">
        <f t="shared" ca="1" si="0"/>
        <v>8.5333333333333332</v>
      </c>
      <c r="O10" s="6">
        <f t="shared" ca="1" si="1"/>
        <v>8.5333333333333332</v>
      </c>
      <c r="P10" s="6">
        <v>5</v>
      </c>
      <c r="Q10" s="6">
        <f ca="1">IFERROR((_xlfn.XLOOKUP(F10,'[1]DO NOT TOUCH'!$D$9:$D$14,'[1]DO NOT TOUCH'!$E$9:$E$14,)),"TBD")</f>
        <v>60</v>
      </c>
      <c r="R10" s="6">
        <f>[1]INPUT_OUTPUTS!$C$19</f>
        <v>0</v>
      </c>
      <c r="S10" s="5" t="s">
        <v>22</v>
      </c>
    </row>
    <row r="11" spans="1:19" ht="15" x14ac:dyDescent="0.25">
      <c r="A11" s="3" t="s">
        <v>19</v>
      </c>
      <c r="B11" s="3" t="s">
        <v>20</v>
      </c>
      <c r="C11" s="3" t="s">
        <v>21</v>
      </c>
      <c r="D11" s="4">
        <f ca="1">SUMIF([1]!AH1_Ashrae_table[Zone],AH1_VAV_table[[#This Row],[ZONE]],[1]!AH1_Ashrae_table[DESIGN VAV MIN SA(CFM)])</f>
        <v>4740</v>
      </c>
      <c r="E11" s="3">
        <f ca="1">SUMIF([1]!AH1_Ashrae_table[Zone],AH1_VAV_table[[#This Row],[ZONE]],[1]!AH1_Ashrae_table[DESIGN VAV MAX SA(CFM)])</f>
        <v>8400</v>
      </c>
      <c r="F11" s="5">
        <f ca="1">IFERROR((VLOOKUP(AH1_VAV_table[[#This Row],[MAX VAV
(CFM)]],'[1]DO NOT TOUCH'!$C$9:$D$14,2,TRUE)),"TBD")</f>
        <v>16</v>
      </c>
      <c r="G11" s="5">
        <v>0.5</v>
      </c>
      <c r="H11" s="5">
        <f ca="1">AH1_VAV_table[[#This Row],[MIN VAV
(CFM)]]</f>
        <v>4740</v>
      </c>
      <c r="I11" s="5">
        <f>[1]INPUT_OUTPUTS!$C$16</f>
        <v>140</v>
      </c>
      <c r="J11" s="5">
        <f>[1]INPUT_OUTPUTS!$C$17</f>
        <v>110</v>
      </c>
      <c r="K11" s="5">
        <v>55</v>
      </c>
      <c r="L11" s="5">
        <v>80</v>
      </c>
      <c r="M11" s="5">
        <f ca="1">MROUND((1.08*(L11-K11)*AH1_VAV_table[[#This Row],[HEATING AIRFLOW 
(CFM)]])/1000,0.1)</f>
        <v>128</v>
      </c>
      <c r="N11" s="6">
        <f t="shared" ca="1" si="0"/>
        <v>8.5333333333333332</v>
      </c>
      <c r="O11" s="6">
        <f t="shared" ca="1" si="1"/>
        <v>8.5333333333333332</v>
      </c>
      <c r="P11" s="6">
        <v>5</v>
      </c>
      <c r="Q11" s="6">
        <f ca="1">IFERROR((_xlfn.XLOOKUP(F11,'[1]DO NOT TOUCH'!$D$9:$D$14,'[1]DO NOT TOUCH'!$E$9:$E$14,)),"TBD")</f>
        <v>60</v>
      </c>
      <c r="R11" s="6">
        <f>[1]INPUT_OUTPUTS!$C$19</f>
        <v>0</v>
      </c>
      <c r="S11" s="5" t="s">
        <v>22</v>
      </c>
    </row>
    <row r="12" spans="1:19" ht="15" x14ac:dyDescent="0.25">
      <c r="A12" s="3" t="s">
        <v>19</v>
      </c>
      <c r="B12" s="3" t="s">
        <v>20</v>
      </c>
      <c r="C12" s="3" t="s">
        <v>21</v>
      </c>
      <c r="D12" s="4">
        <f ca="1">SUMIF([1]!AH1_Ashrae_table[Zone],AH1_VAV_table[[#This Row],[ZONE]],[1]!AH1_Ashrae_table[DESIGN VAV MIN SA(CFM)])</f>
        <v>4740</v>
      </c>
      <c r="E12" s="3">
        <f ca="1">SUMIF([1]!AH1_Ashrae_table[Zone],AH1_VAV_table[[#This Row],[ZONE]],[1]!AH1_Ashrae_table[DESIGN VAV MAX SA(CFM)])</f>
        <v>8400</v>
      </c>
      <c r="F12" s="5">
        <f ca="1">IFERROR((VLOOKUP(AH1_VAV_table[[#This Row],[MAX VAV
(CFM)]],'[1]DO NOT TOUCH'!$C$9:$D$14,2,TRUE)),"TBD")</f>
        <v>16</v>
      </c>
      <c r="G12" s="5">
        <v>0.5</v>
      </c>
      <c r="H12" s="5">
        <f ca="1">AH1_VAV_table[[#This Row],[MIN VAV
(CFM)]]</f>
        <v>4740</v>
      </c>
      <c r="I12" s="5">
        <f>[1]INPUT_OUTPUTS!$C$16</f>
        <v>140</v>
      </c>
      <c r="J12" s="5">
        <f>[1]INPUT_OUTPUTS!$C$17</f>
        <v>110</v>
      </c>
      <c r="K12" s="5">
        <v>55</v>
      </c>
      <c r="L12" s="5">
        <v>80</v>
      </c>
      <c r="M12" s="5">
        <f ca="1">MROUND((1.08*(L12-K12)*AH1_VAV_table[[#This Row],[HEATING AIRFLOW 
(CFM)]])/1000,0.1)</f>
        <v>128</v>
      </c>
      <c r="N12" s="6">
        <f t="shared" ca="1" si="0"/>
        <v>8.5333333333333332</v>
      </c>
      <c r="O12" s="6">
        <f t="shared" ca="1" si="1"/>
        <v>8.5333333333333332</v>
      </c>
      <c r="P12" s="6">
        <v>5</v>
      </c>
      <c r="Q12" s="6">
        <f ca="1">IFERROR((_xlfn.XLOOKUP(F12,'[1]DO NOT TOUCH'!$D$9:$D$14,'[1]DO NOT TOUCH'!$E$9:$E$14,)),"TBD")</f>
        <v>60</v>
      </c>
      <c r="R12" s="6">
        <f>[1]INPUT_OUTPUTS!$C$19</f>
        <v>0</v>
      </c>
      <c r="S12" s="5" t="s">
        <v>22</v>
      </c>
    </row>
    <row r="13" spans="1:19" ht="15" x14ac:dyDescent="0.25">
      <c r="A13" s="3" t="s">
        <v>19</v>
      </c>
      <c r="B13" s="3" t="s">
        <v>20</v>
      </c>
      <c r="C13" s="3" t="s">
        <v>21</v>
      </c>
      <c r="D13" s="4">
        <f ca="1">SUMIF([1]!AH1_Ashrae_table[Zone],AH1_VAV_table[[#This Row],[ZONE]],[1]!AH1_Ashrae_table[DESIGN VAV MIN SA(CFM)])</f>
        <v>4740</v>
      </c>
      <c r="E13" s="3">
        <f ca="1">SUMIF([1]!AH1_Ashrae_table[Zone],AH1_VAV_table[[#This Row],[ZONE]],[1]!AH1_Ashrae_table[DESIGN VAV MAX SA(CFM)])</f>
        <v>8400</v>
      </c>
      <c r="F13" s="5">
        <f ca="1">IFERROR((VLOOKUP(AH1_VAV_table[[#This Row],[MAX VAV
(CFM)]],'[1]DO NOT TOUCH'!$C$9:$D$14,2,TRUE)),"TBD")</f>
        <v>16</v>
      </c>
      <c r="G13" s="5">
        <v>0.5</v>
      </c>
      <c r="H13" s="5">
        <f ca="1">AH1_VAV_table[[#This Row],[MIN VAV
(CFM)]]</f>
        <v>4740</v>
      </c>
      <c r="I13" s="5">
        <f>[1]INPUT_OUTPUTS!$C$16</f>
        <v>140</v>
      </c>
      <c r="J13" s="5">
        <f>[1]INPUT_OUTPUTS!$C$17</f>
        <v>110</v>
      </c>
      <c r="K13" s="5">
        <v>55</v>
      </c>
      <c r="L13" s="5">
        <v>80</v>
      </c>
      <c r="M13" s="5">
        <f ca="1">MROUND((1.08*(L13-K13)*AH1_VAV_table[[#This Row],[HEATING AIRFLOW 
(CFM)]])/1000,0.1)</f>
        <v>128</v>
      </c>
      <c r="N13" s="6">
        <f t="shared" ca="1" si="0"/>
        <v>8.5333333333333332</v>
      </c>
      <c r="O13" s="6">
        <f t="shared" ca="1" si="1"/>
        <v>8.5333333333333332</v>
      </c>
      <c r="P13" s="6">
        <v>5</v>
      </c>
      <c r="Q13" s="6">
        <f ca="1">IFERROR((_xlfn.XLOOKUP(F13,'[1]DO NOT TOUCH'!$D$9:$D$14,'[1]DO NOT TOUCH'!$E$9:$E$14,)),"TBD")</f>
        <v>60</v>
      </c>
      <c r="R13" s="6">
        <f>[1]INPUT_OUTPUTS!$C$19</f>
        <v>0</v>
      </c>
      <c r="S13" s="5" t="s">
        <v>22</v>
      </c>
    </row>
    <row r="14" spans="1:19" ht="15" x14ac:dyDescent="0.25">
      <c r="A14" s="3" t="s">
        <v>19</v>
      </c>
      <c r="B14" s="3" t="s">
        <v>20</v>
      </c>
      <c r="C14" s="3" t="s">
        <v>21</v>
      </c>
      <c r="D14" s="4">
        <f ca="1">SUMIF([1]!AH1_Ashrae_table[Zone],AH1_VAV_table[[#This Row],[ZONE]],[1]!AH1_Ashrae_table[DESIGN VAV MIN SA(CFM)])</f>
        <v>4740</v>
      </c>
      <c r="E14" s="3">
        <f ca="1">SUMIF([1]!AH1_Ashrae_table[Zone],AH1_VAV_table[[#This Row],[ZONE]],[1]!AH1_Ashrae_table[DESIGN VAV MAX SA(CFM)])</f>
        <v>8400</v>
      </c>
      <c r="F14" s="5">
        <f ca="1">IFERROR((VLOOKUP(AH1_VAV_table[[#This Row],[MAX VAV
(CFM)]],'[1]DO NOT TOUCH'!$C$9:$D$14,2,TRUE)),"TBD")</f>
        <v>16</v>
      </c>
      <c r="G14" s="5">
        <v>0.5</v>
      </c>
      <c r="H14" s="5">
        <f ca="1">AH1_VAV_table[[#This Row],[MIN VAV
(CFM)]]</f>
        <v>4740</v>
      </c>
      <c r="I14" s="5">
        <f>[1]INPUT_OUTPUTS!$C$16</f>
        <v>140</v>
      </c>
      <c r="J14" s="5">
        <f>[1]INPUT_OUTPUTS!$C$17</f>
        <v>110</v>
      </c>
      <c r="K14" s="5">
        <v>55</v>
      </c>
      <c r="L14" s="5">
        <v>80</v>
      </c>
      <c r="M14" s="5">
        <f ca="1">MROUND((1.08*(L14-K14)*AH1_VAV_table[[#This Row],[HEATING AIRFLOW 
(CFM)]])/1000,0.1)</f>
        <v>128</v>
      </c>
      <c r="N14" s="6">
        <f t="shared" ca="1" si="0"/>
        <v>8.5333333333333332</v>
      </c>
      <c r="O14" s="6">
        <f t="shared" ca="1" si="1"/>
        <v>8.5333333333333332</v>
      </c>
      <c r="P14" s="6">
        <v>5</v>
      </c>
      <c r="Q14" s="6">
        <f ca="1">IFERROR((_xlfn.XLOOKUP(F14,'[1]DO NOT TOUCH'!$D$9:$D$14,'[1]DO NOT TOUCH'!$E$9:$E$14,)),"TBD")</f>
        <v>60</v>
      </c>
      <c r="R14" s="6">
        <f>[1]INPUT_OUTPUTS!$C$19</f>
        <v>0</v>
      </c>
      <c r="S14" s="5" t="s">
        <v>22</v>
      </c>
    </row>
    <row r="15" spans="1:19" ht="15" x14ac:dyDescent="0.25">
      <c r="A15" s="3" t="s">
        <v>19</v>
      </c>
      <c r="B15" s="3" t="s">
        <v>20</v>
      </c>
      <c r="C15" s="3" t="s">
        <v>21</v>
      </c>
      <c r="D15" s="4">
        <f ca="1">SUMIF([1]!AH1_Ashrae_table[Zone],AH1_VAV_table[[#This Row],[ZONE]],[1]!AH1_Ashrae_table[DESIGN VAV MIN SA(CFM)])</f>
        <v>4740</v>
      </c>
      <c r="E15" s="3">
        <f ca="1">SUMIF([1]!AH1_Ashrae_table[Zone],AH1_VAV_table[[#This Row],[ZONE]],[1]!AH1_Ashrae_table[DESIGN VAV MAX SA(CFM)])</f>
        <v>8400</v>
      </c>
      <c r="F15" s="5">
        <f ca="1">IFERROR((VLOOKUP(AH1_VAV_table[[#This Row],[MAX VAV
(CFM)]],'[1]DO NOT TOUCH'!$C$9:$D$14,2,TRUE)),"TBD")</f>
        <v>16</v>
      </c>
      <c r="G15" s="5">
        <v>0.5</v>
      </c>
      <c r="H15" s="5">
        <f ca="1">AH1_VAV_table[[#This Row],[MIN VAV
(CFM)]]</f>
        <v>4740</v>
      </c>
      <c r="I15" s="5">
        <f>[1]INPUT_OUTPUTS!$C$16</f>
        <v>140</v>
      </c>
      <c r="J15" s="5">
        <f>[1]INPUT_OUTPUTS!$C$17</f>
        <v>110</v>
      </c>
      <c r="K15" s="5">
        <v>55</v>
      </c>
      <c r="L15" s="5">
        <v>80</v>
      </c>
      <c r="M15" s="5">
        <f ca="1">MROUND((1.08*(L15-K15)*AH1_VAV_table[[#This Row],[HEATING AIRFLOW 
(CFM)]])/1000,0.1)</f>
        <v>128</v>
      </c>
      <c r="N15" s="6">
        <f t="shared" ca="1" si="0"/>
        <v>8.5333333333333332</v>
      </c>
      <c r="O15" s="6">
        <f t="shared" ca="1" si="1"/>
        <v>8.5333333333333332</v>
      </c>
      <c r="P15" s="6">
        <v>5</v>
      </c>
      <c r="Q15" s="6">
        <f ca="1">IFERROR((_xlfn.XLOOKUP(F15,'[1]DO NOT TOUCH'!$D$9:$D$14,'[1]DO NOT TOUCH'!$E$9:$E$14,)),"TBD")</f>
        <v>60</v>
      </c>
      <c r="R15" s="6">
        <f>[1]INPUT_OUTPUTS!$C$19</f>
        <v>0</v>
      </c>
      <c r="S15" s="5" t="s">
        <v>22</v>
      </c>
    </row>
    <row r="16" spans="1:19" ht="15" x14ac:dyDescent="0.25">
      <c r="A16" s="3" t="s">
        <v>19</v>
      </c>
      <c r="B16" s="3" t="s">
        <v>20</v>
      </c>
      <c r="C16" s="3" t="s">
        <v>21</v>
      </c>
      <c r="D16" s="4">
        <f ca="1">SUMIF([1]!AH1_Ashrae_table[Zone],AH1_VAV_table[[#This Row],[ZONE]],[1]!AH1_Ashrae_table[DESIGN VAV MIN SA(CFM)])</f>
        <v>4740</v>
      </c>
      <c r="E16" s="3">
        <f ca="1">SUMIF([1]!AH1_Ashrae_table[Zone],AH1_VAV_table[[#This Row],[ZONE]],[1]!AH1_Ashrae_table[DESIGN VAV MAX SA(CFM)])</f>
        <v>8400</v>
      </c>
      <c r="F16" s="5">
        <f ca="1">IFERROR((VLOOKUP(AH1_VAV_table[[#This Row],[MAX VAV
(CFM)]],'[1]DO NOT TOUCH'!$C$9:$D$14,2,TRUE)),"TBD")</f>
        <v>16</v>
      </c>
      <c r="G16" s="5">
        <v>0.5</v>
      </c>
      <c r="H16" s="5">
        <f ca="1">AH1_VAV_table[[#This Row],[MIN VAV
(CFM)]]</f>
        <v>4740</v>
      </c>
      <c r="I16" s="5">
        <f>[1]INPUT_OUTPUTS!$C$16</f>
        <v>140</v>
      </c>
      <c r="J16" s="5">
        <f>[1]INPUT_OUTPUTS!$C$17</f>
        <v>110</v>
      </c>
      <c r="K16" s="5">
        <v>55</v>
      </c>
      <c r="L16" s="5">
        <v>80</v>
      </c>
      <c r="M16" s="5">
        <f ca="1">MROUND((1.08*(L16-K16)*AH1_VAV_table[[#This Row],[HEATING AIRFLOW 
(CFM)]])/1000,0.1)</f>
        <v>128</v>
      </c>
      <c r="N16" s="6">
        <f t="shared" ca="1" si="0"/>
        <v>8.5333333333333332</v>
      </c>
      <c r="O16" s="6">
        <f t="shared" ca="1" si="1"/>
        <v>8.5333333333333332</v>
      </c>
      <c r="P16" s="6">
        <v>5</v>
      </c>
      <c r="Q16" s="6">
        <f ca="1">IFERROR((_xlfn.XLOOKUP(F16,'[1]DO NOT TOUCH'!$D$9:$D$14,'[1]DO NOT TOUCH'!$E$9:$E$14,)),"TBD")</f>
        <v>60</v>
      </c>
      <c r="R16" s="6">
        <f>[1]INPUT_OUTPUTS!$C$19</f>
        <v>0</v>
      </c>
      <c r="S16" s="5" t="s">
        <v>22</v>
      </c>
    </row>
    <row r="17" spans="1:19" ht="15" x14ac:dyDescent="0.25">
      <c r="A17" s="7" t="s">
        <v>24</v>
      </c>
      <c r="B17" s="8"/>
      <c r="C17" s="8"/>
      <c r="D17" s="8"/>
      <c r="E17" s="9"/>
      <c r="F17" s="9"/>
      <c r="G17" s="9"/>
      <c r="H17" s="9"/>
      <c r="I17" s="9"/>
      <c r="J17" s="9"/>
      <c r="K17" s="9"/>
      <c r="L17" s="9"/>
      <c r="M17" s="9">
        <f ca="1">SUBTOTAL(109,AH1_VAV_table[MIN MBH])</f>
        <v>1408</v>
      </c>
      <c r="N17" s="9"/>
      <c r="O17" s="10">
        <f ca="1">SUBTOTAL(109,AH1_VAV_table[GPM])</f>
        <v>94.36666666666666</v>
      </c>
      <c r="P17" s="9"/>
      <c r="Q17" s="9"/>
      <c r="R17" s="9"/>
      <c r="S17" s="11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1]!AddRowsToTableWithUserInput" altText="HUMIDIFICATION">
                <anchor moveWithCells="1" sizeWithCells="1">
                  <from>
                    <xdr:col>0</xdr:col>
                    <xdr:colOff>579120</xdr:colOff>
                    <xdr:row>0</xdr:row>
                    <xdr:rowOff>60960</xdr:rowOff>
                  </from>
                  <to>
                    <xdr:col>1</xdr:col>
                    <xdr:colOff>1074420</xdr:colOff>
                    <xdr:row>2</xdr:row>
                    <xdr:rowOff>91440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E0A75-1461-4835-98D0-078F6AA866C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AH1_VAV_SCHEDULES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Rushikesh Patil</dc:creator>
  <cp:lastModifiedBy>Rushikesh Patil</cp:lastModifiedBy>
  <dcterms:created xsi:type="dcterms:W3CDTF">2024-03-09T21:27:38Z</dcterms:created>
  <dcterms:modified xsi:type="dcterms:W3CDTF">2024-03-10T06:11:08Z</dcterms:modified>
</cp:coreProperties>
</file>