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PsychroCalc\"/>
    </mc:Choice>
  </mc:AlternateContent>
  <xr:revisionPtr revIDLastSave="0" documentId="13_ncr:1_{EAD2616C-756D-4E1F-992F-A0107256C701}" xr6:coauthVersionLast="47" xr6:coauthVersionMax="47" xr10:uidLastSave="{00000000-0000-0000-0000-000000000000}"/>
  <bookViews>
    <workbookView xWindow="-120" yWindow="-120" windowWidth="29040" windowHeight="15720" activeTab="1" xr2:uid="{85367B3E-6A42-4F49-80C6-AE77A4A5F86F}"/>
  </bookViews>
  <sheets>
    <sheet name="AHU02_VAV_SCHEDULES" sheetId="3" r:id="rId1"/>
    <sheet name="AHU1_VAV_SCHEDULES" sheetId="2" r:id="rId2"/>
    <sheet name="Sheet1" sheetId="1" r:id="rId3"/>
  </sheets>
  <externalReferences>
    <externalReference r:id="rId4"/>
  </externalReferences>
  <definedNames>
    <definedName name="_CAV1" localSheetId="0">#REF!</definedName>
    <definedName name="_CAV1">#REF!</definedName>
    <definedName name="_CAV1." localSheetId="0">#REF!</definedName>
    <definedName name="_CAV1.">#REF!</definedName>
    <definedName name="_CAV2" localSheetId="0">#REF!</definedName>
    <definedName name="_CAV2">#REF!</definedName>
    <definedName name="_CAV3">#REF!</definedName>
    <definedName name="_CAV4">#REF!</definedName>
    <definedName name="AHU_1AC_AV" localSheetId="0">#REF!</definedName>
    <definedName name="AHU_1AC_AV">#REF!</definedName>
    <definedName name="CAV_1A_SCHEDULE" localSheetId="0">#REF!</definedName>
    <definedName name="CAV_1A_SCHEDULE">#REF!</definedName>
    <definedName name="CAV_1B_SCHEDULE">#REF!</definedName>
    <definedName name="CAV_1C_SCHEDULE">#REF!</definedName>
    <definedName name="CAV_2_SCHEDULE">#REF!</definedName>
    <definedName name="CAV_3_SCHEDULE">#REF!</definedName>
    <definedName name="FCU">#REF!</definedName>
    <definedName name="VENTILATION_SCHEDULE_AHU_3" localSheetId="0">#REF!</definedName>
    <definedName name="VENTILATION_SCHEDULE_AHU_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3" l="1"/>
  <c r="R3" i="3"/>
  <c r="P3" i="3"/>
  <c r="L3" i="3"/>
  <c r="K3" i="3"/>
  <c r="J3" i="3"/>
  <c r="I3" i="3"/>
  <c r="G3" i="3"/>
  <c r="E3" i="3"/>
  <c r="F3" i="3" s="1"/>
  <c r="Q3" i="3" s="1"/>
  <c r="D3" i="3"/>
  <c r="H3" i="3" s="1"/>
  <c r="R2" i="3"/>
  <c r="J2" i="3"/>
  <c r="I2" i="3"/>
  <c r="E2" i="3"/>
  <c r="F2" i="3" s="1"/>
  <c r="Q2" i="3" s="1"/>
  <c r="D2" i="3"/>
  <c r="H2" i="3" s="1"/>
  <c r="M2" i="3" s="1"/>
  <c r="S3" i="2"/>
  <c r="R3" i="2"/>
  <c r="P3" i="2"/>
  <c r="L3" i="2"/>
  <c r="K3" i="2"/>
  <c r="J3" i="2"/>
  <c r="I3" i="2"/>
  <c r="G3" i="2"/>
  <c r="E3" i="2"/>
  <c r="F3" i="2" s="1"/>
  <c r="Q3" i="2" s="1"/>
  <c r="D3" i="2"/>
  <c r="H3" i="2" s="1"/>
  <c r="R2" i="2"/>
  <c r="J2" i="2"/>
  <c r="I2" i="2"/>
  <c r="E2" i="2"/>
  <c r="F2" i="2" s="1"/>
  <c r="Q2" i="2" s="1"/>
  <c r="D2" i="2"/>
  <c r="H2" i="2" s="1"/>
  <c r="M2" i="2" s="1"/>
  <c r="M3" i="3" l="1"/>
  <c r="N3" i="3" s="1"/>
  <c r="O3" i="3" s="1"/>
  <c r="M4" i="3"/>
  <c r="N2" i="3"/>
  <c r="O2" i="3" s="1"/>
  <c r="O4" i="3" s="1"/>
  <c r="N2" i="2"/>
  <c r="O2" i="2" s="1"/>
  <c r="O4" i="2" s="1"/>
  <c r="M3" i="2"/>
  <c r="N3" i="2" s="1"/>
  <c r="O3" i="2" s="1"/>
  <c r="M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tc={21D2773C-A002-4184-B7A1-1318EF206BB6}</author>
  </authors>
  <commentList>
    <comment ref="A1" authorId="0" shapeId="0" xr:uid="{21D2773C-A002-4184-B7A1-1318EF206BB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or decrease number of rows in this table to match the number of zones.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tc={1B2E6C3D-292F-4998-99C6-56C1C4DA2CAA}</author>
  </authors>
  <commentList>
    <comment ref="A1" authorId="0" shapeId="0" xr:uid="{1B2E6C3D-292F-4998-99C6-56C1C4DA2CA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or decrease number of rows in this table to match the number of zones.</t>
      </text>
    </comment>
  </commentList>
</comments>
</file>

<file path=xl/sharedStrings.xml><?xml version="1.0" encoding="utf-8"?>
<sst xmlns="http://schemas.openxmlformats.org/spreadsheetml/2006/main" count="54" uniqueCount="25">
  <si>
    <t>ZONE</t>
  </si>
  <si>
    <t>BASIS OF DESIGN 
MANUFACTURER</t>
  </si>
  <si>
    <t>DESCRIPTION</t>
  </si>
  <si>
    <t>MIN VAV
(CFM)</t>
  </si>
  <si>
    <t>MAX VAV
(CFM)</t>
  </si>
  <si>
    <t>VAV INLET SIZE
(IN)</t>
  </si>
  <si>
    <t>MAX TOTAL VAV PD 
(IN W.G.)</t>
  </si>
  <si>
    <t>HEATING AIRFLOW 
(CFM)</t>
  </si>
  <si>
    <t>EWT</t>
  </si>
  <si>
    <t>DESIGN 
LWT</t>
  </si>
  <si>
    <t>EAT</t>
  </si>
  <si>
    <t>DESIGN 
LAT</t>
  </si>
  <si>
    <t>MIN MBH</t>
  </si>
  <si>
    <t>AGPM</t>
  </si>
  <si>
    <t>GPM</t>
  </si>
  <si>
    <t>MAX WATER 
PD (FT)</t>
  </si>
  <si>
    <t>OPER 
WEIGHT
(LBS)</t>
  </si>
  <si>
    <t>MTG 
DETAIL</t>
  </si>
  <si>
    <t>REMARKS</t>
  </si>
  <si>
    <t>VAV-1-01</t>
  </si>
  <si>
    <t>TITUS</t>
  </si>
  <si>
    <t>SINGLE DUCT REHEAT ZONE</t>
  </si>
  <si>
    <t>1, 2</t>
  </si>
  <si>
    <t>VAV-1-02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</si>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</sst>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1" fillId="0" borderId="0" xfId="1"/>
    <xf numFmtId="0" fontId="2" fillId="0" borderId="1" xfId="1" applyFont="1" applyBorder="1" applyAlignment="1" applyProtection="1">
      <alignment horizontal="center" vertical="center"/>
      <protection locked="0"/>
    </xf>
    <xf numFmtId="1" fontId="2" fillId="0" borderId="1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164" fontId="3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 wrapText="1"/>
      <protection locked="0"/>
    </xf>
    <xf numFmtId="0" fontId="2" fillId="0" borderId="3" xfId="1" applyFont="1" applyBorder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164" fontId="3" fillId="0" borderId="3" xfId="1" applyNumberFormat="1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A912BAB3-E41E-40D9-A34F-F7DD5099BE26}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sz val="12"/>
        <family val="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sz val="12"/>
        <family val="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sychroCalc\Revamped%20AHU%20Psych%20Calcs.xlsm" TargetMode="External"/><Relationship Id="rId1" Type="http://schemas.openxmlformats.org/officeDocument/2006/relationships/externalLinkPath" Target="Revamped%20AHU%20Psych%20Calc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_OUTPUTS"/>
      <sheetName val="AshraeTable4a"/>
      <sheetName val="62.1_MULTI_ZONE"/>
      <sheetName val="VAV_SCHEDULES"/>
      <sheetName val="Room Temperature"/>
      <sheetName val="AHU1"/>
      <sheetName val="AHU02"/>
      <sheetName val="AHU_SCHEDULES"/>
      <sheetName val="CAV_SAMPLE"/>
      <sheetName val="62.1_SINGLE_ZONE"/>
      <sheetName val="FCU_SCHEDULES"/>
      <sheetName val="CH_and_Boiler_Schedule "/>
      <sheetName val="Misc Rooms"/>
      <sheetName val="ASHRAE Table"/>
      <sheetName val="UMC Table 4-A"/>
      <sheetName val="DO NOT TOUCH"/>
    </sheetNames>
    <sheetDataSet>
      <sheetData sheetId="0">
        <row r="16">
          <cell r="C16">
            <v>140</v>
          </cell>
        </row>
        <row r="17">
          <cell r="C17">
            <v>100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9">
          <cell r="B9">
            <v>1</v>
          </cell>
          <cell r="C9">
            <v>6</v>
          </cell>
          <cell r="D9">
            <v>30</v>
          </cell>
        </row>
        <row r="10">
          <cell r="B10">
            <v>400</v>
          </cell>
          <cell r="C10">
            <v>8</v>
          </cell>
          <cell r="D10">
            <v>30</v>
          </cell>
        </row>
        <row r="11">
          <cell r="B11">
            <v>700</v>
          </cell>
          <cell r="C11">
            <v>10</v>
          </cell>
          <cell r="D11">
            <v>35</v>
          </cell>
        </row>
        <row r="12">
          <cell r="B12">
            <v>1000</v>
          </cell>
          <cell r="C12">
            <v>12</v>
          </cell>
          <cell r="D12">
            <v>45</v>
          </cell>
        </row>
        <row r="13">
          <cell r="B13">
            <v>1500</v>
          </cell>
          <cell r="C13">
            <v>14</v>
          </cell>
          <cell r="D13">
            <v>55</v>
          </cell>
        </row>
        <row r="14">
          <cell r="B14">
            <v>2100</v>
          </cell>
          <cell r="C14">
            <v>16</v>
          </cell>
          <cell r="D14">
            <v>60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ushikesh Patil" id="{C2F3BE3D-2303-4857-905B-C9C4B59741FC}" userId="S::rdp352@nyu.edu::e20300c4-5136-4b7e-8e5f-b0b27a3a319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721449-5EA4-46E6-9C64-60C108C1D58B}" name="AHU02_VAV_table" displayName="AHU02_VAV_table" ref="A1:S4" totalsRowCount="1" headerRowDxfId="87" dataDxfId="85" totalsRowDxfId="83" headerRowBorderDxfId="86" tableBorderDxfId="84" totalsRowBorderDxfId="82">
  <autoFilter ref="A1:S3" xr:uid="{13D566E9-CE9D-4920-9557-440C01DE1A40}"/>
  <tableColumns count="19">
    <tableColumn id="1" xr3:uid="{67195487-380D-4A6B-B9C1-377BC93F20BF}" name="ZONE" totalsRowLabel="Total" dataDxfId="81" totalsRowDxfId="80"/>
    <tableColumn id="2" xr3:uid="{2D0EB767-23B3-4757-8E34-60EE7A8F054E}" name="BASIS OF DESIGN _x000a_MANUFACTURER" dataDxfId="79" totalsRowDxfId="78"/>
    <tableColumn id="3" xr3:uid="{AB984DA2-CC38-41CE-8642-A2FA61FE764D}" name="DESCRIPTION" dataDxfId="77" totalsRowDxfId="76"/>
    <tableColumn id="18" xr3:uid="{31344BC4-7082-461E-BE64-5DE821A0EA85}" name="MIN VAV_x000a_(CFM)" dataDxfId="75" totalsRowDxfId="74">
      <calculatedColumnFormula>SUMIF([1]!Ahu_Ashrae_Generic[Zone],AHU02_VAV_table[[#This Row],[ZONE]],[1]!Ahu_Ashrae_Generic[DESIGN VAV MIN SA(CFM)])</calculatedColumnFormula>
    </tableColumn>
    <tableColumn id="20" xr3:uid="{A15172E5-3F0A-405D-88BE-6DDD7D1D48BE}" name="MAX VAV_x000a_(CFM)" dataDxfId="73" totalsRowDxfId="72">
      <calculatedColumnFormula>SUMIF([1]!Ahu_Ashrae_Generic[Zone],AHU02_VAV_table[[#This Row],[ZONE]],[1]!Ahu_Ashrae_Generic[DESIGN VAV MAX SA(CFM)])</calculatedColumnFormula>
    </tableColumn>
    <tableColumn id="5" xr3:uid="{6A08F227-5E6F-4F2F-9981-FE49190C2FAD}" name="VAV INLET SIZE_x000a_(IN)" dataDxfId="71" totalsRowDxfId="70">
      <calculatedColumnFormula>IFERROR((VLOOKUP(AHU02_VAV_table[[#This Row],[MAX VAV
(CFM)]],'[1]DO NOT TOUCH'!$B$9:$C$14,2,TRUE)),"TBD")</calculatedColumnFormula>
    </tableColumn>
    <tableColumn id="6" xr3:uid="{379F4870-B6B7-44F6-815C-638895BC6362}" name="MAX TOTAL VAV PD _x000a_(IN W.G.)" dataDxfId="69" totalsRowDxfId="68">
      <calculatedColumnFormula>G1</calculatedColumnFormula>
    </tableColumn>
    <tableColumn id="19" xr3:uid="{BBF29572-9EED-43B5-9219-804C8AD6F7C6}" name="HEATING AIRFLOW _x000a_(CFM)" dataDxfId="67" totalsRowDxfId="66">
      <calculatedColumnFormula>AHU02_VAV_table[[#This Row],[MIN VAV
(CFM)]]</calculatedColumnFormula>
    </tableColumn>
    <tableColumn id="7" xr3:uid="{E6376183-84AE-49C1-903D-7A1B2245D19F}" name="EWT" dataDxfId="65" totalsRowDxfId="64">
      <calculatedColumnFormula>[1]INPUT_OUTPUTS!$C$16</calculatedColumnFormula>
    </tableColumn>
    <tableColumn id="8" xr3:uid="{0A1EE9FA-3297-4F81-852D-BF0DD2A9897A}" name="DESIGN _x000a_LWT" dataDxfId="63" totalsRowDxfId="62">
      <calculatedColumnFormula>[1]INPUT_OUTPUTS!$C$17</calculatedColumnFormula>
    </tableColumn>
    <tableColumn id="9" xr3:uid="{3053B8E1-9FA5-42D3-A709-28BA8B16D47A}" name="EAT" dataDxfId="61" totalsRowDxfId="60">
      <calculatedColumnFormula>K1</calculatedColumnFormula>
    </tableColumn>
    <tableColumn id="10" xr3:uid="{4A35EA69-08E6-437E-AEA1-23F7ADC18F4B}" name="DESIGN _x000a_LAT" dataDxfId="59" totalsRowDxfId="58">
      <calculatedColumnFormula>L1</calculatedColumnFormula>
    </tableColumn>
    <tableColumn id="11" xr3:uid="{56F6E78F-37BC-422A-B56A-DB7D29B85C5A}" name="MIN MBH" totalsRowFunction="sum" dataDxfId="57" totalsRowDxfId="56">
      <calculatedColumnFormula>MROUND((1.08*(L2-K2)*AHU02_VAV_table[[#This Row],[HEATING AIRFLOW 
(CFM)]])/1000,0.1)</calculatedColumnFormula>
    </tableColumn>
    <tableColumn id="12" xr3:uid="{E8EB06D9-DA4F-44D5-A349-59D043A35159}" name="AGPM" dataDxfId="55" totalsRowDxfId="54">
      <calculatedColumnFormula>(M2*1000)/(500*(I2-J2))</calculatedColumnFormula>
    </tableColumn>
    <tableColumn id="13" xr3:uid="{23F32BB1-0EC0-40B3-AE4E-8175C6FE3B9E}" name="GPM" totalsRowFunction="sum" dataDxfId="53" totalsRowDxfId="52">
      <calculatedColumnFormula>IF(N2&lt;0.5,0.5,N2)</calculatedColumnFormula>
    </tableColumn>
    <tableColumn id="14" xr3:uid="{CF237C8E-A85D-46FD-AC65-5CC444505C6B}" name="MAX WATER _x000a_PD (FT)" dataDxfId="51" totalsRowDxfId="50">
      <calculatedColumnFormula>P1</calculatedColumnFormula>
    </tableColumn>
    <tableColumn id="15" xr3:uid="{D41853E6-86E2-45C6-9860-BB5AAAFDA062}" name="OPER _x000a_WEIGHT_x000a_(LBS)" dataDxfId="49" totalsRowDxfId="48">
      <calculatedColumnFormula>IFERROR((_xlfn.XLOOKUP(F2,'[1]DO NOT TOUCH'!$C$9:$C$14,'[1]DO NOT TOUCH'!$D$9:$D$14,)),"TBD")</calculatedColumnFormula>
    </tableColumn>
    <tableColumn id="16" xr3:uid="{A60F4A53-9272-4570-938A-DCD0E5025583}" name="MTG _x000a_DETAIL" dataDxfId="47" totalsRowDxfId="46">
      <calculatedColumnFormula>[1]INPUT_OUTPUTS!$C$19</calculatedColumnFormula>
    </tableColumn>
    <tableColumn id="17" xr3:uid="{760DE25C-0FD7-4612-A70F-32CBC2522B12}" name="REMARKS" dataDxfId="45" totalsRowDxfId="44">
      <calculatedColumnFormula>S1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264AD6-5C65-425B-AAED-D034A1DB66A8}" name="AHU1_VAV_table" displayName="AHU1_VAV_table" ref="A1:S4" totalsRowCount="1" headerRowDxfId="43" dataDxfId="41" totalsRowDxfId="39" headerRowBorderDxfId="42" tableBorderDxfId="40" totalsRowBorderDxfId="38">
  <autoFilter ref="A1:S3" xr:uid="{13D566E9-CE9D-4920-9557-440C01DE1A40}"/>
  <tableColumns count="19">
    <tableColumn id="1" xr3:uid="{474C197A-C234-432B-AA1D-993071F90132}" name="ZONE" totalsRowLabel="Total" dataDxfId="37" totalsRowDxfId="36"/>
    <tableColumn id="2" xr3:uid="{3717253B-17FE-4E63-9D8F-C8B6ADAED0D2}" name="BASIS OF DESIGN _x000a_MANUFACTURER" dataDxfId="35" totalsRowDxfId="34"/>
    <tableColumn id="3" xr3:uid="{B978E179-A93F-4DEB-965C-BBF4617BA2C4}" name="DESCRIPTION" dataDxfId="33" totalsRowDxfId="32"/>
    <tableColumn id="18" xr3:uid="{A74CD951-9C68-47A5-AC2D-00869F72686E}" name="MIN VAV_x000a_(CFM)" dataDxfId="31" totalsRowDxfId="30">
      <calculatedColumnFormula>SUMIF([1]!Ahu_Ashrae_Generic[Zone],AHU1_VAV_table[[#This Row],[ZONE]],[1]!Ahu_Ashrae_Generic[DESIGN VAV MIN SA(CFM)])</calculatedColumnFormula>
    </tableColumn>
    <tableColumn id="20" xr3:uid="{29708E2E-73A6-4D64-9534-B9A664F6E940}" name="MAX VAV_x000a_(CFM)" dataDxfId="29" totalsRowDxfId="28">
      <calculatedColumnFormula>SUMIF([1]!Ahu_Ashrae_Generic[Zone],AHU1_VAV_table[[#This Row],[ZONE]],[1]!Ahu_Ashrae_Generic[DESIGN VAV MAX SA(CFM)])</calculatedColumnFormula>
    </tableColumn>
    <tableColumn id="5" xr3:uid="{1A39995C-7944-45FF-86E1-1DFF3AFA8E16}" name="VAV INLET SIZE_x000a_(IN)" dataDxfId="27" totalsRowDxfId="26">
      <calculatedColumnFormula>IFERROR((VLOOKUP(AHU1_VAV_table[[#This Row],[MAX VAV
(CFM)]],'[1]DO NOT TOUCH'!$B$9:$C$14,2,TRUE)),"TBD")</calculatedColumnFormula>
    </tableColumn>
    <tableColumn id="6" xr3:uid="{03B0CEB9-2ADE-4900-AD88-0FE2E50DB138}" name="MAX TOTAL VAV PD _x000a_(IN W.G.)" dataDxfId="25" totalsRowDxfId="24">
      <calculatedColumnFormula>G1</calculatedColumnFormula>
    </tableColumn>
    <tableColumn id="19" xr3:uid="{1A0CA69F-93C5-4CB9-A3B4-25F18F7364C1}" name="HEATING AIRFLOW _x000a_(CFM)" dataDxfId="23" totalsRowDxfId="22">
      <calculatedColumnFormula>AHU1_VAV_table[[#This Row],[MIN VAV
(CFM)]]</calculatedColumnFormula>
    </tableColumn>
    <tableColumn id="7" xr3:uid="{F170BFA1-3AAB-4626-B2DA-BAF59BAB70AE}" name="EWT" dataDxfId="21" totalsRowDxfId="20">
      <calculatedColumnFormula>[1]INPUT_OUTPUTS!$C$16</calculatedColumnFormula>
    </tableColumn>
    <tableColumn id="8" xr3:uid="{38BDFA6D-BE08-498D-89FF-0FB29813512B}" name="DESIGN _x000a_LWT" dataDxfId="19" totalsRowDxfId="18">
      <calculatedColumnFormula>[1]INPUT_OUTPUTS!$C$17</calculatedColumnFormula>
    </tableColumn>
    <tableColumn id="9" xr3:uid="{89568833-6BBB-491F-ACCD-4310CC8149CF}" name="EAT" dataDxfId="17" totalsRowDxfId="16">
      <calculatedColumnFormula>K1</calculatedColumnFormula>
    </tableColumn>
    <tableColumn id="10" xr3:uid="{093A0C03-5EB0-48B7-9032-C63C0168222F}" name="DESIGN _x000a_LAT" dataDxfId="15" totalsRowDxfId="14">
      <calculatedColumnFormula>L1</calculatedColumnFormula>
    </tableColumn>
    <tableColumn id="11" xr3:uid="{FDE681DE-518C-4752-B7F5-4AA38C61D356}" name="MIN MBH" totalsRowFunction="sum" dataDxfId="13" totalsRowDxfId="12">
      <calculatedColumnFormula>MROUND((1.08*(L2-K2)*AHU1_VAV_table[[#This Row],[HEATING AIRFLOW 
(CFM)]])/1000,0.1)</calculatedColumnFormula>
    </tableColumn>
    <tableColumn id="12" xr3:uid="{616A8FCA-2579-43D4-A70A-B8DB2D98C05D}" name="AGPM" dataDxfId="11" totalsRowDxfId="10">
      <calculatedColumnFormula>(M2*1000)/(500*(I2-J2))</calculatedColumnFormula>
    </tableColumn>
    <tableColumn id="13" xr3:uid="{B111C020-587E-4DB0-908F-5815FD9A9FE0}" name="GPM" totalsRowFunction="sum" dataDxfId="9" totalsRowDxfId="8">
      <calculatedColumnFormula>IF(N2&lt;0.5,0.5,N2)</calculatedColumnFormula>
    </tableColumn>
    <tableColumn id="14" xr3:uid="{9F30155F-2ABE-4279-AA28-67A9A8E89141}" name="MAX WATER _x000a_PD (FT)" dataDxfId="7" totalsRowDxfId="6">
      <calculatedColumnFormula>P1</calculatedColumnFormula>
    </tableColumn>
    <tableColumn id="15" xr3:uid="{C7ABE952-C073-47CD-84BA-65B744CFF0D6}" name="OPER _x000a_WEIGHT_x000a_(LBS)" dataDxfId="5" totalsRowDxfId="4">
      <calculatedColumnFormula>IFERROR((_xlfn.XLOOKUP(F2,'[1]DO NOT TOUCH'!$C$9:$C$14,'[1]DO NOT TOUCH'!$D$9:$D$14,)),"TBD")</calculatedColumnFormula>
    </tableColumn>
    <tableColumn id="16" xr3:uid="{8D8EF55F-CEC7-4615-B365-263CCEF35D00}" name="MTG _x000a_DETAIL" dataDxfId="3" totalsRowDxfId="2">
      <calculatedColumnFormula>[1]INPUT_OUTPUTS!$C$19</calculatedColumnFormula>
    </tableColumn>
    <tableColumn id="17" xr3:uid="{0C26A643-6F53-42DA-B5E2-386B815D651E}" name="REMARKS" dataDxfId="1" totalsRowDxfId="0">
      <calculatedColumnFormula>S1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20T03:02:14.75" personId="{C2F3BE3D-2303-4857-905B-C9C4B59741FC}" id="{21D2773C-A002-4184-B7A1-1318EF206BB6}">
    <text>Increase or decrease number of rows in this table to match the number of zones.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20T03:02:14.75" personId="{C2F3BE3D-2303-4857-905B-C9C4B59741FC}" id="{1B2E6C3D-292F-4998-99C6-56C1C4DA2CAA}">
    <text>Increase or decrease number of rows in this table to match the number of zones.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AE698-33EA-498C-8772-D419AC01F420}">
  <sheetPr codeName="Sheet15">
    <tabColor rgb="FF0000FF"/>
  </sheetPr>
  <dimension ref="A1:S4"/>
  <sheetViews>
    <sheetView showGridLines="0" zoomScale="85" zoomScaleNormal="85" workbookViewId="0">
      <selection activeCell="C30" sqref="C30"/>
    </sheetView>
  </sheetViews>
  <sheetFormatPr defaultRowHeight="12.75" x14ac:dyDescent="0.2"/>
  <cols>
    <col min="1" max="1" width="12.140625" style="2" bestFit="1" customWidth="1"/>
    <col min="2" max="2" width="26.5703125" style="2" bestFit="1" customWidth="1"/>
    <col min="3" max="3" width="33.42578125" style="2" bestFit="1" customWidth="1"/>
    <col min="4" max="4" width="15.28515625" style="2" bestFit="1" customWidth="1"/>
    <col min="5" max="5" width="16.140625" style="2" bestFit="1" customWidth="1"/>
    <col min="6" max="6" width="12.5703125" style="2" bestFit="1" customWidth="1"/>
    <col min="7" max="7" width="15.140625" style="2" bestFit="1" customWidth="1"/>
    <col min="8" max="8" width="16.42578125" style="2" bestFit="1" customWidth="1"/>
    <col min="9" max="9" width="11" style="2" bestFit="1" customWidth="1"/>
    <col min="10" max="10" width="13" style="2" bestFit="1" customWidth="1"/>
    <col min="11" max="11" width="10.42578125" style="2" bestFit="1" customWidth="1"/>
    <col min="12" max="12" width="13" style="2" bestFit="1" customWidth="1"/>
    <col min="13" max="13" width="11.140625" style="2" bestFit="1" customWidth="1"/>
    <col min="14" max="14" width="12.5703125" style="2" bestFit="1" customWidth="1"/>
    <col min="15" max="15" width="11" style="2" bestFit="1" customWidth="1"/>
    <col min="16" max="16" width="12.5703125" style="2" bestFit="1" customWidth="1"/>
    <col min="17" max="17" width="13.5703125" style="2" bestFit="1" customWidth="1"/>
    <col min="18" max="18" width="12.7109375" style="2" bestFit="1" customWidth="1"/>
    <col min="19" max="19" width="12.5703125" style="2" bestFit="1" customWidth="1"/>
    <col min="20" max="16384" width="9.140625" style="2"/>
  </cols>
  <sheetData>
    <row r="1" spans="1:19" ht="6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" x14ac:dyDescent="0.2">
      <c r="A2" s="3" t="s">
        <v>19</v>
      </c>
      <c r="B2" s="3" t="s">
        <v>20</v>
      </c>
      <c r="C2" s="3" t="s">
        <v>21</v>
      </c>
      <c r="D2" s="4">
        <f>SUMIF([1]!Ahu_Ashrae_Generic[Zone],AHU02_VAV_table[[#This Row],[ZONE]],[1]!Ahu_Ashrae_Generic[DESIGN VAV MIN SA(CFM)])</f>
        <v>380</v>
      </c>
      <c r="E2" s="3">
        <f>SUMIF([1]!Ahu_Ashrae_Generic[Zone],AHU02_VAV_table[[#This Row],[ZONE]],[1]!Ahu_Ashrae_Generic[DESIGN VAV MAX SA(CFM)])</f>
        <v>700</v>
      </c>
      <c r="F2" s="5">
        <f>IFERROR((VLOOKUP(AHU02_VAV_table[[#This Row],[MAX VAV
(CFM)]],'[1]DO NOT TOUCH'!$B$9:$C$14,2,TRUE)),"TBD")</f>
        <v>10</v>
      </c>
      <c r="G2" s="5">
        <v>0.5</v>
      </c>
      <c r="H2" s="5">
        <f>AHU02_VAV_table[[#This Row],[MIN VAV
(CFM)]]</f>
        <v>380</v>
      </c>
      <c r="I2" s="5">
        <f>[1]INPUT_OUTPUTS!$C$16</f>
        <v>140</v>
      </c>
      <c r="J2" s="5">
        <f>[1]INPUT_OUTPUTS!$C$17</f>
        <v>100</v>
      </c>
      <c r="K2" s="5">
        <v>55</v>
      </c>
      <c r="L2" s="5">
        <v>80</v>
      </c>
      <c r="M2" s="5">
        <f>MROUND((1.08*(L2-K2)*AHU02_VAV_table[[#This Row],[HEATING AIRFLOW 
(CFM)]])/1000,0.1)</f>
        <v>10.3</v>
      </c>
      <c r="N2" s="6">
        <f>(M2*1000)/(500*(I2-J2))</f>
        <v>0.51500000000000001</v>
      </c>
      <c r="O2" s="6">
        <f>IF(N2&lt;0.5,0.5,N2)</f>
        <v>0.51500000000000001</v>
      </c>
      <c r="P2" s="6">
        <v>5</v>
      </c>
      <c r="Q2" s="6">
        <f>IFERROR((_xlfn.XLOOKUP(F2,'[1]DO NOT TOUCH'!$C$9:$C$14,'[1]DO NOT TOUCH'!$D$9:$D$14,)),"TBD")</f>
        <v>35</v>
      </c>
      <c r="R2" s="6">
        <f>[1]INPUT_OUTPUTS!$C$19</f>
        <v>0</v>
      </c>
      <c r="S2" s="5" t="s">
        <v>22</v>
      </c>
    </row>
    <row r="3" spans="1:19" ht="15" x14ac:dyDescent="0.2">
      <c r="A3" s="3" t="s">
        <v>23</v>
      </c>
      <c r="B3" s="3" t="s">
        <v>20</v>
      </c>
      <c r="C3" s="3" t="s">
        <v>21</v>
      </c>
      <c r="D3" s="4">
        <f>SUMIF([1]!Ahu_Ashrae_Generic[Zone],AHU02_VAV_table[[#This Row],[ZONE]],[1]!Ahu_Ashrae_Generic[DESIGN VAV MIN SA(CFM)])</f>
        <v>0</v>
      </c>
      <c r="E3" s="3">
        <f>SUMIF([1]!Ahu_Ashrae_Generic[Zone],AHU02_VAV_table[[#This Row],[ZONE]],[1]!Ahu_Ashrae_Generic[DESIGN VAV MAX SA(CFM)])</f>
        <v>0</v>
      </c>
      <c r="F3" s="5" t="str">
        <f>IFERROR((VLOOKUP(AHU02_VAV_table[[#This Row],[MAX VAV
(CFM)]],'[1]DO NOT TOUCH'!$B$9:$C$14,2,TRUE)),"TBD")</f>
        <v>TBD</v>
      </c>
      <c r="G3" s="5">
        <f>G2</f>
        <v>0.5</v>
      </c>
      <c r="H3" s="5">
        <f>AHU02_VAV_table[[#This Row],[MIN VAV
(CFM)]]</f>
        <v>0</v>
      </c>
      <c r="I3" s="5">
        <f>[1]INPUT_OUTPUTS!$C$16</f>
        <v>140</v>
      </c>
      <c r="J3" s="5">
        <f>[1]INPUT_OUTPUTS!$C$17</f>
        <v>100</v>
      </c>
      <c r="K3" s="5">
        <f>K2</f>
        <v>55</v>
      </c>
      <c r="L3" s="5">
        <f>L2</f>
        <v>80</v>
      </c>
      <c r="M3" s="5">
        <f>MROUND((1.08*(L3-K3)*AHU02_VAV_table[[#This Row],[HEATING AIRFLOW 
(CFM)]])/1000,0.1)</f>
        <v>0</v>
      </c>
      <c r="N3" s="6">
        <f>(M3*1000)/(500*(I3-J3))</f>
        <v>0</v>
      </c>
      <c r="O3" s="6">
        <f>IF(N3&lt;0.5,0.5,N3)</f>
        <v>0.5</v>
      </c>
      <c r="P3" s="6">
        <f>P2</f>
        <v>5</v>
      </c>
      <c r="Q3" s="6" t="str">
        <f>IFERROR((_xlfn.XLOOKUP(F3,'[1]DO NOT TOUCH'!$C$9:$C$14,'[1]DO NOT TOUCH'!$D$9:$D$14,)),"TBD")</f>
        <v>TBD</v>
      </c>
      <c r="R3" s="6">
        <f>[1]INPUT_OUTPUTS!$C$19</f>
        <v>0</v>
      </c>
      <c r="S3" s="5" t="str">
        <f>S2</f>
        <v>1, 2</v>
      </c>
    </row>
    <row r="4" spans="1:19" ht="15" x14ac:dyDescent="0.2">
      <c r="A4" s="7" t="s">
        <v>24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>
        <f>SUBTOTAL(109,AHU02_VAV_table[MIN MBH])</f>
        <v>10.3</v>
      </c>
      <c r="N4" s="9"/>
      <c r="O4" s="10">
        <f>SUBTOTAL(109,AHU02_VAV_table[GPM])</f>
        <v>1.0150000000000001</v>
      </c>
      <c r="P4" s="9"/>
      <c r="Q4" s="9"/>
      <c r="R4" s="9"/>
      <c r="S4" s="11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1B51-6DE0-40AC-94BF-8CE69F3AA18F}">
  <sheetPr codeName="Sheet14">
    <tabColor rgb="FF0000FF"/>
  </sheetPr>
  <dimension ref="A1:S4"/>
  <sheetViews>
    <sheetView showGridLines="0" tabSelected="1" zoomScale="85" zoomScaleNormal="85" workbookViewId="0">
      <selection activeCell="E25" sqref="E25"/>
    </sheetView>
  </sheetViews>
  <sheetFormatPr defaultRowHeight="12.75" x14ac:dyDescent="0.2"/>
  <cols>
    <col min="1" max="1" width="12.140625" style="2" bestFit="1" customWidth="1"/>
    <col min="2" max="2" width="26.5703125" style="2" bestFit="1" customWidth="1"/>
    <col min="3" max="3" width="33.42578125" style="2" bestFit="1" customWidth="1"/>
    <col min="4" max="4" width="15.28515625" style="2" bestFit="1" customWidth="1"/>
    <col min="5" max="5" width="16.140625" style="2" bestFit="1" customWidth="1"/>
    <col min="6" max="6" width="12.5703125" style="2" bestFit="1" customWidth="1"/>
    <col min="7" max="7" width="15.140625" style="2" bestFit="1" customWidth="1"/>
    <col min="8" max="8" width="16.42578125" style="2" bestFit="1" customWidth="1"/>
    <col min="9" max="9" width="11" style="2" bestFit="1" customWidth="1"/>
    <col min="10" max="10" width="13" style="2" bestFit="1" customWidth="1"/>
    <col min="11" max="11" width="10.42578125" style="2" bestFit="1" customWidth="1"/>
    <col min="12" max="12" width="13" style="2" bestFit="1" customWidth="1"/>
    <col min="13" max="13" width="11.140625" style="2" bestFit="1" customWidth="1"/>
    <col min="14" max="14" width="12.5703125" style="2" bestFit="1" customWidth="1"/>
    <col min="15" max="15" width="11" style="2" bestFit="1" customWidth="1"/>
    <col min="16" max="16" width="12.5703125" style="2" bestFit="1" customWidth="1"/>
    <col min="17" max="17" width="13.5703125" style="2" bestFit="1" customWidth="1"/>
    <col min="18" max="18" width="12.7109375" style="2" bestFit="1" customWidth="1"/>
    <col min="19" max="19" width="12.5703125" style="2" bestFit="1" customWidth="1"/>
    <col min="20" max="16384" width="9.140625" style="2"/>
  </cols>
  <sheetData>
    <row r="1" spans="1:19" ht="6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" x14ac:dyDescent="0.2">
      <c r="A2" s="3" t="s">
        <v>19</v>
      </c>
      <c r="B2" s="3" t="s">
        <v>20</v>
      </c>
      <c r="C2" s="3" t="s">
        <v>21</v>
      </c>
      <c r="D2" s="4">
        <f>SUMIF([1]!Ahu_Ashrae_Generic[Zone],AHU1_VAV_table[[#This Row],[ZONE]],[1]!Ahu_Ashrae_Generic[DESIGN VAV MIN SA(CFM)])</f>
        <v>380</v>
      </c>
      <c r="E2" s="3">
        <f>SUMIF([1]!Ahu_Ashrae_Generic[Zone],AHU1_VAV_table[[#This Row],[ZONE]],[1]!Ahu_Ashrae_Generic[DESIGN VAV MAX SA(CFM)])</f>
        <v>700</v>
      </c>
      <c r="F2" s="5">
        <f>IFERROR((VLOOKUP(AHU1_VAV_table[[#This Row],[MAX VAV
(CFM)]],'[1]DO NOT TOUCH'!$B$9:$C$14,2,TRUE)),"TBD")</f>
        <v>10</v>
      </c>
      <c r="G2" s="5">
        <v>0.5</v>
      </c>
      <c r="H2" s="5">
        <f>AHU1_VAV_table[[#This Row],[MIN VAV
(CFM)]]</f>
        <v>380</v>
      </c>
      <c r="I2" s="5">
        <f>[1]INPUT_OUTPUTS!$C$16</f>
        <v>140</v>
      </c>
      <c r="J2" s="5">
        <f>[1]INPUT_OUTPUTS!$C$17</f>
        <v>100</v>
      </c>
      <c r="K2" s="5">
        <v>55</v>
      </c>
      <c r="L2" s="5">
        <v>80</v>
      </c>
      <c r="M2" s="5">
        <f>MROUND((1.08*(L2-K2)*AHU1_VAV_table[[#This Row],[HEATING AIRFLOW 
(CFM)]])/1000,0.1)</f>
        <v>10.3</v>
      </c>
      <c r="N2" s="6">
        <f>(M2*1000)/(500*(I2-J2))</f>
        <v>0.51500000000000001</v>
      </c>
      <c r="O2" s="6">
        <f>IF(N2&lt;0.5,0.5,N2)</f>
        <v>0.51500000000000001</v>
      </c>
      <c r="P2" s="6">
        <v>5</v>
      </c>
      <c r="Q2" s="6">
        <f>IFERROR((_xlfn.XLOOKUP(F2,'[1]DO NOT TOUCH'!$C$9:$C$14,'[1]DO NOT TOUCH'!$D$9:$D$14,)),"TBD")</f>
        <v>35</v>
      </c>
      <c r="R2" s="6">
        <f>[1]INPUT_OUTPUTS!$C$19</f>
        <v>0</v>
      </c>
      <c r="S2" s="5" t="s">
        <v>22</v>
      </c>
    </row>
    <row r="3" spans="1:19" ht="15" x14ac:dyDescent="0.2">
      <c r="A3" s="3" t="s">
        <v>23</v>
      </c>
      <c r="B3" s="3" t="s">
        <v>20</v>
      </c>
      <c r="C3" s="3" t="s">
        <v>21</v>
      </c>
      <c r="D3" s="4">
        <f>SUMIF([1]!Ahu_Ashrae_Generic[Zone],AHU1_VAV_table[[#This Row],[ZONE]],[1]!Ahu_Ashrae_Generic[DESIGN VAV MIN SA(CFM)])</f>
        <v>0</v>
      </c>
      <c r="E3" s="3">
        <f>SUMIF([1]!Ahu_Ashrae_Generic[Zone],AHU1_VAV_table[[#This Row],[ZONE]],[1]!Ahu_Ashrae_Generic[DESIGN VAV MAX SA(CFM)])</f>
        <v>0</v>
      </c>
      <c r="F3" s="5" t="str">
        <f>IFERROR((VLOOKUP(AHU1_VAV_table[[#This Row],[MAX VAV
(CFM)]],'[1]DO NOT TOUCH'!$B$9:$C$14,2,TRUE)),"TBD")</f>
        <v>TBD</v>
      </c>
      <c r="G3" s="5">
        <f>G2</f>
        <v>0.5</v>
      </c>
      <c r="H3" s="5">
        <f>AHU1_VAV_table[[#This Row],[MIN VAV
(CFM)]]</f>
        <v>0</v>
      </c>
      <c r="I3" s="5">
        <f>[1]INPUT_OUTPUTS!$C$16</f>
        <v>140</v>
      </c>
      <c r="J3" s="5">
        <f>[1]INPUT_OUTPUTS!$C$17</f>
        <v>100</v>
      </c>
      <c r="K3" s="5">
        <f>K2</f>
        <v>55</v>
      </c>
      <c r="L3" s="5">
        <f>L2</f>
        <v>80</v>
      </c>
      <c r="M3" s="5">
        <f>MROUND((1.08*(L3-K3)*AHU1_VAV_table[[#This Row],[HEATING AIRFLOW 
(CFM)]])/1000,0.1)</f>
        <v>0</v>
      </c>
      <c r="N3" s="6">
        <f>(M3*1000)/(500*(I3-J3))</f>
        <v>0</v>
      </c>
      <c r="O3" s="6">
        <f>IF(N3&lt;0.5,0.5,N3)</f>
        <v>0.5</v>
      </c>
      <c r="P3" s="6">
        <f>P2</f>
        <v>5</v>
      </c>
      <c r="Q3" s="6" t="str">
        <f>IFERROR((_xlfn.XLOOKUP(F3,'[1]DO NOT TOUCH'!$C$9:$C$14,'[1]DO NOT TOUCH'!$D$9:$D$14,)),"TBD")</f>
        <v>TBD</v>
      </c>
      <c r="R3" s="6">
        <f>[1]INPUT_OUTPUTS!$C$19</f>
        <v>0</v>
      </c>
      <c r="S3" s="5" t="str">
        <f>S2</f>
        <v>1, 2</v>
      </c>
    </row>
    <row r="4" spans="1:19" ht="15" x14ac:dyDescent="0.2">
      <c r="A4" s="7" t="s">
        <v>24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>
        <f>SUBTOTAL(109,AHU1_VAV_table[MIN MBH])</f>
        <v>10.3</v>
      </c>
      <c r="N4" s="9"/>
      <c r="O4" s="10">
        <f>SUBTOTAL(109,AHU1_VAV_table[GPM])</f>
        <v>1.0150000000000001</v>
      </c>
      <c r="P4" s="9"/>
      <c r="Q4" s="9"/>
      <c r="R4" s="9"/>
      <c r="S4" s="11"/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F98B-A314-4615-9A7E-F6C80D32D45E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AHU02_VAV_SCHEDULES</vt:lpstr>
      <vt:lpstr>AHU1_VAV_SCHEDULES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Rushikesh Patil</dc:creator>
  <cp:lastModifiedBy>Rushikesh Patil</cp:lastModifiedBy>
  <dcterms:created xsi:type="dcterms:W3CDTF">2024-02-11T21:57:30Z</dcterms:created>
  <dcterms:modified xsi:type="dcterms:W3CDTF">2024-02-11T21:59:35Z</dcterms:modified>
</cp:coreProperties>
</file>