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 Projects\PsychroCalc\"/>
    </mc:Choice>
  </mc:AlternateContent>
  <xr:revisionPtr revIDLastSave="0" documentId="13_ncr:1_{12108442-78A0-471E-9090-EA329C5D869D}" xr6:coauthVersionLast="47" xr6:coauthVersionMax="47" xr10:uidLastSave="{00000000-0000-0000-0000-000000000000}"/>
  <bookViews>
    <workbookView xWindow="-108" yWindow="-108" windowWidth="23256" windowHeight="13896" xr2:uid="{EA7F84B4-1563-4817-A618-E949D0281635}"/>
  </bookViews>
  <sheets>
    <sheet name="AHU04_VAV_SCHEDULES" sheetId="5" r:id="rId1"/>
    <sheet name="AHU03_VAV_SCHEDULES" sheetId="4" r:id="rId2"/>
    <sheet name="AHU2_VAV_SCHEDULES" sheetId="3" r:id="rId3"/>
    <sheet name="AHU001_VAV_SCHEDULES" sheetId="2" r:id="rId4"/>
    <sheet name="Sheet1" sheetId="1" r:id="rId5"/>
  </sheets>
  <externalReferences>
    <externalReference r:id="rId6"/>
  </externalReferences>
  <definedNames>
    <definedName name="_CAV1" localSheetId="1">#REF!</definedName>
    <definedName name="_CAV1" localSheetId="0">#REF!</definedName>
    <definedName name="_CAV1" localSheetId="2">#REF!</definedName>
    <definedName name="_CAV1">#REF!</definedName>
    <definedName name="_CAV1." localSheetId="1">#REF!</definedName>
    <definedName name="_CAV1." localSheetId="0">#REF!</definedName>
    <definedName name="_CAV1." localSheetId="2">#REF!</definedName>
    <definedName name="_CAV1.">#REF!</definedName>
    <definedName name="_CAV2" localSheetId="2">#REF!</definedName>
    <definedName name="_CAV2">#REF!</definedName>
    <definedName name="_CAV3">#REF!</definedName>
    <definedName name="_CAV4">#REF!</definedName>
    <definedName name="AHU_1AC_AV" localSheetId="1">#REF!</definedName>
    <definedName name="AHU_1AC_AV" localSheetId="0">#REF!</definedName>
    <definedName name="AHU_1AC_AV" localSheetId="2">#REF!</definedName>
    <definedName name="AHU_1AC_AV">#REF!</definedName>
    <definedName name="CAV_1A_SCHEDULE" localSheetId="1">#REF!</definedName>
    <definedName name="CAV_1A_SCHEDULE" localSheetId="0">#REF!</definedName>
    <definedName name="CAV_1A_SCHEDULE" localSheetId="2">#REF!</definedName>
    <definedName name="CAV_1A_SCHEDULE">#REF!</definedName>
    <definedName name="CAV_1B_SCHEDULE">#REF!</definedName>
    <definedName name="CAV_1C_SCHEDULE">#REF!</definedName>
    <definedName name="CAV_2_SCHEDULE">#REF!</definedName>
    <definedName name="CAV_3_SCHEDULE">#REF!</definedName>
    <definedName name="FCU">#REF!</definedName>
    <definedName name="VENTILATION_SCHEDULE_AHU_3" localSheetId="1">#REF!</definedName>
    <definedName name="VENTILATION_SCHEDULE_AHU_3" localSheetId="0">#REF!</definedName>
    <definedName name="VENTILATION_SCHEDULE_AHU_3" localSheetId="2">#REF!</definedName>
    <definedName name="VENTILATION_SCHEDULE_AHU_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5" l="1"/>
  <c r="R3" i="5"/>
  <c r="P3" i="5"/>
  <c r="L3" i="5"/>
  <c r="K3" i="5"/>
  <c r="J3" i="5"/>
  <c r="I3" i="5"/>
  <c r="G3" i="5"/>
  <c r="E3" i="5"/>
  <c r="F3" i="5" s="1"/>
  <c r="Q3" i="5" s="1"/>
  <c r="D3" i="5"/>
  <c r="H3" i="5" s="1"/>
  <c r="R2" i="5"/>
  <c r="J2" i="5"/>
  <c r="I2" i="5"/>
  <c r="E2" i="5"/>
  <c r="F2" i="5" s="1"/>
  <c r="Q2" i="5" s="1"/>
  <c r="D2" i="5"/>
  <c r="H2" i="5" s="1"/>
  <c r="M2" i="5" s="1"/>
  <c r="S3" i="4"/>
  <c r="R3" i="4"/>
  <c r="P3" i="4"/>
  <c r="L3" i="4"/>
  <c r="K3" i="4"/>
  <c r="J3" i="4"/>
  <c r="I3" i="4"/>
  <c r="G3" i="4"/>
  <c r="E3" i="4"/>
  <c r="F3" i="4" s="1"/>
  <c r="Q3" i="4" s="1"/>
  <c r="D3" i="4"/>
  <c r="H3" i="4" s="1"/>
  <c r="R2" i="4"/>
  <c r="J2" i="4"/>
  <c r="I2" i="4"/>
  <c r="E2" i="4"/>
  <c r="F2" i="4" s="1"/>
  <c r="Q2" i="4" s="1"/>
  <c r="D2" i="4"/>
  <c r="H2" i="4" s="1"/>
  <c r="M2" i="4" s="1"/>
  <c r="S3" i="3"/>
  <c r="R3" i="3"/>
  <c r="P3" i="3"/>
  <c r="L3" i="3"/>
  <c r="K3" i="3"/>
  <c r="J3" i="3"/>
  <c r="I3" i="3"/>
  <c r="G3" i="3"/>
  <c r="E3" i="3"/>
  <c r="F3" i="3" s="1"/>
  <c r="Q3" i="3" s="1"/>
  <c r="D3" i="3"/>
  <c r="H3" i="3" s="1"/>
  <c r="R2" i="3"/>
  <c r="J2" i="3"/>
  <c r="I2" i="3"/>
  <c r="E2" i="3"/>
  <c r="F2" i="3" s="1"/>
  <c r="Q2" i="3" s="1"/>
  <c r="D2" i="3"/>
  <c r="H2" i="3" s="1"/>
  <c r="M2" i="3" s="1"/>
  <c r="S3" i="2"/>
  <c r="R3" i="2"/>
  <c r="P3" i="2"/>
  <c r="L3" i="2"/>
  <c r="K3" i="2"/>
  <c r="J3" i="2"/>
  <c r="I3" i="2"/>
  <c r="G3" i="2"/>
  <c r="E3" i="2"/>
  <c r="F3" i="2" s="1"/>
  <c r="Q3" i="2" s="1"/>
  <c r="D3" i="2"/>
  <c r="H3" i="2" s="1"/>
  <c r="R2" i="2"/>
  <c r="J2" i="2"/>
  <c r="I2" i="2"/>
  <c r="E2" i="2"/>
  <c r="F2" i="2" s="1"/>
  <c r="Q2" i="2" s="1"/>
  <c r="D2" i="2"/>
  <c r="H2" i="2" s="1"/>
  <c r="M2" i="2" s="1"/>
  <c r="M4" i="5" l="1"/>
  <c r="N2" i="5"/>
  <c r="O2" i="5" s="1"/>
  <c r="M3" i="5"/>
  <c r="N3" i="5" s="1"/>
  <c r="O3" i="5" s="1"/>
  <c r="N2" i="4"/>
  <c r="O2" i="4" s="1"/>
  <c r="M3" i="4"/>
  <c r="N3" i="4" s="1"/>
  <c r="O3" i="4" s="1"/>
  <c r="N2" i="3"/>
  <c r="O2" i="3" s="1"/>
  <c r="M3" i="3"/>
  <c r="N3" i="3" s="1"/>
  <c r="O3" i="3" s="1"/>
  <c r="N2" i="2"/>
  <c r="O2" i="2" s="1"/>
  <c r="M3" i="2"/>
  <c r="N3" i="2" s="1"/>
  <c r="O3" i="2" s="1"/>
  <c r="O4" i="5" l="1"/>
  <c r="O4" i="4"/>
  <c r="M4" i="4"/>
  <c r="O4" i="3"/>
  <c r="M4" i="3"/>
  <c r="O4" i="2"/>
  <c r="M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tc={EF51094E-4C9D-4BB4-8B0F-02D543FD2A07}</author>
  </authors>
  <commentList>
    <comment ref="A1" authorId="0" shapeId="0" xr:uid="{EF51094E-4C9D-4BB4-8B0F-02D543FD2A0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or decrease number of rows in this table to match the number of zones.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tc={594EA495-EDFE-4657-B9FA-9E4D880F01AB}</author>
  </authors>
  <commentList>
    <comment ref="A1" authorId="0" shapeId="0" xr:uid="{594EA495-EDFE-4657-B9FA-9E4D880F01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or decrease number of rows in this table to match the number of zones.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tc={5EE386CB-0590-413C-9D95-B267FCE822D6}</author>
  </authors>
  <commentList>
    <comment ref="A1" authorId="0" shapeId="0" xr:uid="{5EE386CB-0590-413C-9D95-B267FCE82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or decrease number of rows in this table to match the number of zones.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tc={A5D488A4-F612-4EEF-A5DA-F9DBC3BF5F1B}</author>
  </authors>
  <commentList>
    <comment ref="A1" authorId="0" shapeId="0" xr:uid="{A5D488A4-F612-4EEF-A5DA-F9DBC3BF5F1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or decrease number of rows in this table to match the number of zones.</t>
      </text>
    </comment>
  </commentList>
</comments>
</file>

<file path=xl/sharedStrings.xml><?xml version="1.0" encoding="utf-8"?>
<sst xmlns="http://schemas.openxmlformats.org/spreadsheetml/2006/main" count="108" uniqueCount="25">
  <si>
    <t>ZONE</t>
  </si>
  <si>
    <t>BASIS OF DESIGN 
MANUFACTURER</t>
  </si>
  <si>
    <t>DESCRIPTION</t>
  </si>
  <si>
    <t>MIN VAV
(CFM)</t>
  </si>
  <si>
    <t>MAX VAV
(CFM)</t>
  </si>
  <si>
    <t>VAV INLET SIZE
(IN)</t>
  </si>
  <si>
    <t>MAX TOTAL VAV PD 
(IN W.G.)</t>
  </si>
  <si>
    <t>HEATING AIRFLOW 
(CFM)</t>
  </si>
  <si>
    <t>EWT</t>
  </si>
  <si>
    <t>DESIGN 
LWT</t>
  </si>
  <si>
    <t>EAT</t>
  </si>
  <si>
    <t>DESIGN 
LAT</t>
  </si>
  <si>
    <t>MIN MBH</t>
  </si>
  <si>
    <t>AGPM</t>
  </si>
  <si>
    <t>GPM</t>
  </si>
  <si>
    <t>MAX WATER 
PD (FT)</t>
  </si>
  <si>
    <t>OPER 
WEIGHT
(LBS)</t>
  </si>
  <si>
    <t>MTG 
DETAIL</t>
  </si>
  <si>
    <t>REMARKS</t>
  </si>
  <si>
    <t>VAV-1-01</t>
  </si>
  <si>
    <t>TITUS</t>
  </si>
  <si>
    <t>SINGLE DUCT REHEAT ZONE</t>
  </si>
  <si>
    <t>1, 2</t>
  </si>
  <si>
    <t>VAV-1-02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</si>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</sst>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 vertical="center"/>
      <protection locked="0"/>
    </xf>
    <xf numFmtId="1" fontId="2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164" fontId="3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164" fontId="3" fillId="0" borderId="3" xfId="1" applyNumberFormat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516C8CA9-0CA3-4772-8B3D-1C42AEA20BEB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2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sz val="12"/>
        <family val="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sz val="12"/>
        <family val="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sz val="12"/>
        <family val="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%20Projects\PsychroCalc\Revamped%20AHU%20Psych%20Calcs.xlsm" TargetMode="External"/><Relationship Id="rId1" Type="http://schemas.openxmlformats.org/officeDocument/2006/relationships/externalLinkPath" Target="Revamped%20AHU%20Psych%20Cal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_OUTPUTS"/>
      <sheetName val="AshraeTable4a"/>
      <sheetName val="62.1_MULTI_ZONE"/>
      <sheetName val="VAV_SCHEDULES"/>
      <sheetName val="Room Temperature"/>
      <sheetName val="AHU001"/>
      <sheetName val="AHU2"/>
      <sheetName val="AHU03"/>
      <sheetName val="AHU04"/>
      <sheetName val="AHU_SCHEDULES"/>
      <sheetName val="CAV_SAMPLE"/>
      <sheetName val="62.1_SINGLE_ZONE"/>
      <sheetName val="FCU_SCHEDULES"/>
      <sheetName val="CH_and_Boiler_Schedule "/>
      <sheetName val="Misc Rooms"/>
      <sheetName val="ASHRAE Table"/>
      <sheetName val="UMC Table 4-A"/>
      <sheetName val="DO NOT TOUCH"/>
    </sheetNames>
    <sheetDataSet>
      <sheetData sheetId="0">
        <row r="16">
          <cell r="C16">
            <v>140</v>
          </cell>
        </row>
        <row r="17">
          <cell r="C17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9">
          <cell r="B9">
            <v>1</v>
          </cell>
          <cell r="C9">
            <v>6</v>
          </cell>
          <cell r="D9">
            <v>30</v>
          </cell>
        </row>
        <row r="10">
          <cell r="B10">
            <v>400</v>
          </cell>
          <cell r="C10">
            <v>8</v>
          </cell>
          <cell r="D10">
            <v>30</v>
          </cell>
        </row>
        <row r="11">
          <cell r="B11">
            <v>700</v>
          </cell>
          <cell r="C11">
            <v>10</v>
          </cell>
          <cell r="D11">
            <v>35</v>
          </cell>
        </row>
        <row r="12">
          <cell r="B12">
            <v>1000</v>
          </cell>
          <cell r="C12">
            <v>12</v>
          </cell>
          <cell r="D12">
            <v>45</v>
          </cell>
        </row>
        <row r="13">
          <cell r="B13">
            <v>1500</v>
          </cell>
          <cell r="C13">
            <v>14</v>
          </cell>
          <cell r="D13">
            <v>55</v>
          </cell>
        </row>
        <row r="14">
          <cell r="B14">
            <v>2100</v>
          </cell>
          <cell r="C14">
            <v>16</v>
          </cell>
          <cell r="D14">
            <v>60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shikesh Patil" id="{61290AA8-7CA1-4FCC-8E27-54D3C47D99F4}" userId="S::rdp352@nyu.edu::e20300c4-5136-4b7e-8e5f-b0b27a3a319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4F2192-9678-47B0-9938-E23DD61EB0F5}" name="AHU04_VAV_table" displayName="AHU04_VAV_table" ref="A1:S4" totalsRowCount="1" headerRowDxfId="43" dataDxfId="42" totalsRowDxfId="41" headerRowBorderDxfId="39" tableBorderDxfId="40" totalsRowBorderDxfId="38">
  <autoFilter ref="A1:S3" xr:uid="{13D566E9-CE9D-4920-9557-440C01DE1A40}"/>
  <tableColumns count="19">
    <tableColumn id="1" xr3:uid="{FD0D7286-A11D-4F02-8010-839EBF1CA0A9}" name="ZONE" totalsRowLabel="Total" dataDxfId="36" totalsRowDxfId="37"/>
    <tableColumn id="2" xr3:uid="{224B30C6-FD7B-429C-910E-0FED01228CCE}" name="BASIS OF DESIGN _x000a_MANUFACTURER" dataDxfId="34" totalsRowDxfId="35"/>
    <tableColumn id="3" xr3:uid="{C65D52AE-E994-4705-A6D2-F7AEDFA1AFB2}" name="DESCRIPTION" dataDxfId="32" totalsRowDxfId="33"/>
    <tableColumn id="18" xr3:uid="{390DEB45-85B3-4A35-A993-C05896A8261B}" name="MIN VAV_x000a_(CFM)" dataDxfId="30" totalsRowDxfId="31">
      <calculatedColumnFormula>SUMIF([1]!Ahu_Ashrae_Generic[Zone],AHU04_VAV_table[[#This Row],[ZONE]],[1]!Ahu_Ashrae_Generic[DESIGN VAV MIN SA(CFM)])</calculatedColumnFormula>
    </tableColumn>
    <tableColumn id="20" xr3:uid="{261B6FD6-C9BC-4CF9-880B-0C6E6C0E9029}" name="MAX VAV_x000a_(CFM)" dataDxfId="28" totalsRowDxfId="29">
      <calculatedColumnFormula>SUMIF([1]!Ahu_Ashrae_Generic[Zone],AHU04_VAV_table[[#This Row],[ZONE]],[1]!Ahu_Ashrae_Generic[DESIGN VAV MAX SA(CFM)])</calculatedColumnFormula>
    </tableColumn>
    <tableColumn id="5" xr3:uid="{5BC2CCD2-DA60-43AE-9C23-BDC099BB2687}" name="VAV INLET SIZE_x000a_(IN)" dataDxfId="26" totalsRowDxfId="27">
      <calculatedColumnFormula>IFERROR((VLOOKUP(AHU04_VAV_table[[#This Row],[MAX VAV
(CFM)]],'[1]DO NOT TOUCH'!$B$9:$C$14,2,TRUE)),"TBD")</calculatedColumnFormula>
    </tableColumn>
    <tableColumn id="6" xr3:uid="{D6302D66-35D7-4717-852C-5A06DFA16E52}" name="MAX TOTAL VAV PD _x000a_(IN W.G.)" dataDxfId="24" totalsRowDxfId="25">
      <calculatedColumnFormula>G1</calculatedColumnFormula>
    </tableColumn>
    <tableColumn id="19" xr3:uid="{C74C4263-E495-4FAD-A7E2-B682D801BC04}" name="HEATING AIRFLOW _x000a_(CFM)" dataDxfId="22" totalsRowDxfId="23">
      <calculatedColumnFormula>AHU04_VAV_table[[#This Row],[MIN VAV
(CFM)]]</calculatedColumnFormula>
    </tableColumn>
    <tableColumn id="7" xr3:uid="{44D082AA-61AB-40AC-96D3-E8841C2F0D28}" name="EWT" dataDxfId="20" totalsRowDxfId="21">
      <calculatedColumnFormula>[1]INPUT_OUTPUTS!$C$16</calculatedColumnFormula>
    </tableColumn>
    <tableColumn id="8" xr3:uid="{13204E39-950F-4079-B8F7-FA907B7D548F}" name="DESIGN _x000a_LWT" dataDxfId="18" totalsRowDxfId="19">
      <calculatedColumnFormula>[1]INPUT_OUTPUTS!$C$17</calculatedColumnFormula>
    </tableColumn>
    <tableColumn id="9" xr3:uid="{2336B960-48F4-4FF7-8182-ED0A2E42B8FF}" name="EAT" dataDxfId="16" totalsRowDxfId="17">
      <calculatedColumnFormula>K1</calculatedColumnFormula>
    </tableColumn>
    <tableColumn id="10" xr3:uid="{D1F22BF4-A43F-456D-8B28-E50F95F5E60A}" name="DESIGN _x000a_LAT" dataDxfId="14" totalsRowDxfId="15">
      <calculatedColumnFormula>L1</calculatedColumnFormula>
    </tableColumn>
    <tableColumn id="11" xr3:uid="{DE3382D3-8226-45D0-9EE2-6A8F3F369AD3}" name="MIN MBH" totalsRowFunction="sum" dataDxfId="12" totalsRowDxfId="13">
      <calculatedColumnFormula>MROUND((1.08*(L2-K2)*AHU04_VAV_table[[#This Row],[HEATING AIRFLOW 
(CFM)]])/1000,0.1)</calculatedColumnFormula>
    </tableColumn>
    <tableColumn id="12" xr3:uid="{4CB744C5-B8FC-4D3B-A7B6-064481D3A4EA}" name="AGPM" dataDxfId="10" totalsRowDxfId="11">
      <calculatedColumnFormula>(M2*1000)/(500*(I2-J2))</calculatedColumnFormula>
    </tableColumn>
    <tableColumn id="13" xr3:uid="{62DFDFDC-5C47-40C3-9DA5-25E4FDE81E45}" name="GPM" totalsRowFunction="sum" dataDxfId="8" totalsRowDxfId="9">
      <calculatedColumnFormula>IF(N2&lt;0.5,0.5,N2)</calculatedColumnFormula>
    </tableColumn>
    <tableColumn id="14" xr3:uid="{0F48F5BB-4D4B-4E77-A549-1F096B1AC4A2}" name="MAX WATER _x000a_PD (FT)" dataDxfId="6" totalsRowDxfId="7">
      <calculatedColumnFormula>P1</calculatedColumnFormula>
    </tableColumn>
    <tableColumn id="15" xr3:uid="{BF0258FB-D906-4B4B-9565-94E7F16C3B67}" name="OPER _x000a_WEIGHT_x000a_(LBS)" dataDxfId="4" totalsRowDxfId="5">
      <calculatedColumnFormula>IFERROR((_xlfn.XLOOKUP(F2,'[1]DO NOT TOUCH'!$C$9:$C$14,'[1]DO NOT TOUCH'!$D$9:$D$14,)),"TBD")</calculatedColumnFormula>
    </tableColumn>
    <tableColumn id="16" xr3:uid="{28661ED8-B955-40A7-9509-C72CEC662DDD}" name="MTG _x000a_DETAIL" dataDxfId="2" totalsRowDxfId="3">
      <calculatedColumnFormula>[1]INPUT_OUTPUTS!$C$19</calculatedColumnFormula>
    </tableColumn>
    <tableColumn id="17" xr3:uid="{044A599C-8BE4-4C04-9C43-3986DAC7A5AB}" name="REMARKS" dataDxfId="0" totalsRowDxfId="1">
      <calculatedColumnFormula>S1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C2658A-BEF2-4019-963E-90B71848790F}" name="AHU03_VAV_table" displayName="AHU03_VAV_table" ref="A1:S4" totalsRowCount="1" headerRowDxfId="175" dataDxfId="173" totalsRowDxfId="171" headerRowBorderDxfId="174" tableBorderDxfId="172" totalsRowBorderDxfId="170">
  <autoFilter ref="A1:S3" xr:uid="{13D566E9-CE9D-4920-9557-440C01DE1A40}"/>
  <tableColumns count="19">
    <tableColumn id="1" xr3:uid="{76941024-37A0-4C7C-BDCB-4112C9710805}" name="ZONE" totalsRowLabel="Total" dataDxfId="169" totalsRowDxfId="168"/>
    <tableColumn id="2" xr3:uid="{3FFE0782-9EF6-4D1D-8F4A-B2B09279EE2D}" name="BASIS OF DESIGN _x000a_MANUFACTURER" dataDxfId="167" totalsRowDxfId="166"/>
    <tableColumn id="3" xr3:uid="{46B0BE63-88B0-4EF5-9F95-8B8FCCFD37EB}" name="DESCRIPTION" dataDxfId="165" totalsRowDxfId="164"/>
    <tableColumn id="18" xr3:uid="{853F259A-76DC-46E5-AB0A-F15AD039C02E}" name="MIN VAV_x000a_(CFM)" dataDxfId="163" totalsRowDxfId="162">
      <calculatedColumnFormula>SUMIF([1]!Ahu_Ashrae_Generic[Zone],AHU03_VAV_table[[#This Row],[ZONE]],[1]!Ahu_Ashrae_Generic[DESIGN VAV MIN SA(CFM)])</calculatedColumnFormula>
    </tableColumn>
    <tableColumn id="20" xr3:uid="{52DA3A32-8B3C-4D4E-A03E-AF32E485EAA4}" name="MAX VAV_x000a_(CFM)" dataDxfId="161" totalsRowDxfId="160">
      <calculatedColumnFormula>SUMIF([1]!Ahu_Ashrae_Generic[Zone],AHU03_VAV_table[[#This Row],[ZONE]],[1]!Ahu_Ashrae_Generic[DESIGN VAV MAX SA(CFM)])</calculatedColumnFormula>
    </tableColumn>
    <tableColumn id="5" xr3:uid="{AAFC7FF2-8471-4767-BD6C-CA555EF9E841}" name="VAV INLET SIZE_x000a_(IN)" dataDxfId="159" totalsRowDxfId="158">
      <calculatedColumnFormula>IFERROR((VLOOKUP(AHU03_VAV_table[[#This Row],[MAX VAV
(CFM)]],'[1]DO NOT TOUCH'!$B$9:$C$14,2,TRUE)),"TBD")</calculatedColumnFormula>
    </tableColumn>
    <tableColumn id="6" xr3:uid="{C530F67B-A48C-4B54-9B71-D3FA5B78ABD2}" name="MAX TOTAL VAV PD _x000a_(IN W.G.)" dataDxfId="157" totalsRowDxfId="156">
      <calculatedColumnFormula>G1</calculatedColumnFormula>
    </tableColumn>
    <tableColumn id="19" xr3:uid="{B6B305D4-BFEB-4463-82DB-BBB43B5EB21E}" name="HEATING AIRFLOW _x000a_(CFM)" dataDxfId="155" totalsRowDxfId="154">
      <calculatedColumnFormula>AHU03_VAV_table[[#This Row],[MIN VAV
(CFM)]]</calculatedColumnFormula>
    </tableColumn>
    <tableColumn id="7" xr3:uid="{212A88C1-BE55-46D0-BA62-F80B7BE77D14}" name="EWT" dataDxfId="153" totalsRowDxfId="152">
      <calculatedColumnFormula>[1]INPUT_OUTPUTS!$C$16</calculatedColumnFormula>
    </tableColumn>
    <tableColumn id="8" xr3:uid="{A69B8B93-684E-48F2-97FB-386343D8B20B}" name="DESIGN _x000a_LWT" dataDxfId="151" totalsRowDxfId="150">
      <calculatedColumnFormula>[1]INPUT_OUTPUTS!$C$17</calculatedColumnFormula>
    </tableColumn>
    <tableColumn id="9" xr3:uid="{1323CEB2-5A36-452A-A79C-EBA0DF012B67}" name="EAT" dataDxfId="149" totalsRowDxfId="148">
      <calculatedColumnFormula>K1</calculatedColumnFormula>
    </tableColumn>
    <tableColumn id="10" xr3:uid="{75A3C472-96E5-4A40-91F1-67AE544E7B6B}" name="DESIGN _x000a_LAT" dataDxfId="147" totalsRowDxfId="146">
      <calculatedColumnFormula>L1</calculatedColumnFormula>
    </tableColumn>
    <tableColumn id="11" xr3:uid="{AA0639DA-2E73-470E-BE42-2CB1F53AC735}" name="MIN MBH" totalsRowFunction="sum" dataDxfId="145" totalsRowDxfId="144">
      <calculatedColumnFormula>MROUND((1.08*(L2-K2)*AHU03_VAV_table[[#This Row],[HEATING AIRFLOW 
(CFM)]])/1000,0.1)</calculatedColumnFormula>
    </tableColumn>
    <tableColumn id="12" xr3:uid="{BF756650-88ED-4689-A596-9BCC27038E99}" name="AGPM" dataDxfId="143" totalsRowDxfId="142">
      <calculatedColumnFormula>(M2*1000)/(500*(I2-J2))</calculatedColumnFormula>
    </tableColumn>
    <tableColumn id="13" xr3:uid="{4FC577F6-6FF6-41E0-9458-05392AE95678}" name="GPM" totalsRowFunction="sum" dataDxfId="141" totalsRowDxfId="140">
      <calculatedColumnFormula>IF(N2&lt;0.5,0.5,N2)</calculatedColumnFormula>
    </tableColumn>
    <tableColumn id="14" xr3:uid="{3CDD9510-E9B1-4C57-8097-74E1EBA3A2CC}" name="MAX WATER _x000a_PD (FT)" dataDxfId="139" totalsRowDxfId="138">
      <calculatedColumnFormula>P1</calculatedColumnFormula>
    </tableColumn>
    <tableColumn id="15" xr3:uid="{3D3724F8-2B53-4C37-83BB-912178C329A1}" name="OPER _x000a_WEIGHT_x000a_(LBS)" dataDxfId="137" totalsRowDxfId="136">
      <calculatedColumnFormula>IFERROR((_xlfn.XLOOKUP(F2,'[1]DO NOT TOUCH'!$C$9:$C$14,'[1]DO NOT TOUCH'!$D$9:$D$14,)),"TBD")</calculatedColumnFormula>
    </tableColumn>
    <tableColumn id="16" xr3:uid="{4B9BD3E4-B1C6-4FA4-AFCF-F46CCE695336}" name="MTG _x000a_DETAIL" dataDxfId="135" totalsRowDxfId="134">
      <calculatedColumnFormula>[1]INPUT_OUTPUTS!$C$19</calculatedColumnFormula>
    </tableColumn>
    <tableColumn id="17" xr3:uid="{E8A76A66-7345-465A-B06C-58DE996E9C08}" name="REMARKS" dataDxfId="133" totalsRowDxfId="132">
      <calculatedColumnFormula>S1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5B2EA5-E686-476C-B6C2-E6C010BB2FAF}" name="AHU2_VAV_table" displayName="AHU2_VAV_table" ref="A1:S4" totalsRowCount="1" headerRowDxfId="131" dataDxfId="129" totalsRowDxfId="127" headerRowBorderDxfId="130" tableBorderDxfId="128" totalsRowBorderDxfId="126">
  <autoFilter ref="A1:S3" xr:uid="{13D566E9-CE9D-4920-9557-440C01DE1A40}"/>
  <tableColumns count="19">
    <tableColumn id="1" xr3:uid="{3DF634E5-F2E7-430A-8169-38B4FC806079}" name="ZONE" totalsRowLabel="Total" dataDxfId="125" totalsRowDxfId="124"/>
    <tableColumn id="2" xr3:uid="{8F6ADBAB-AD27-44E4-8BBA-EF7465BD28E4}" name="BASIS OF DESIGN _x000a_MANUFACTURER" dataDxfId="123" totalsRowDxfId="122"/>
    <tableColumn id="3" xr3:uid="{794E1B82-C6C9-4EA7-95DC-DFB10AECE03C}" name="DESCRIPTION" dataDxfId="121" totalsRowDxfId="120"/>
    <tableColumn id="18" xr3:uid="{69646AEC-BABB-4F02-9687-351A66033EBC}" name="MIN VAV_x000a_(CFM)" dataDxfId="119" totalsRowDxfId="118">
      <calculatedColumnFormula>SUMIF([1]!Ahu_Ashrae_Generic[Zone],AHU2_VAV_table[[#This Row],[ZONE]],[1]!Ahu_Ashrae_Generic[DESIGN VAV MIN SA(CFM)])</calculatedColumnFormula>
    </tableColumn>
    <tableColumn id="20" xr3:uid="{D2EC673B-BBF3-4FEA-8B0A-1D002065D068}" name="MAX VAV_x000a_(CFM)" dataDxfId="117" totalsRowDxfId="116">
      <calculatedColumnFormula>SUMIF([1]!Ahu_Ashrae_Generic[Zone],AHU2_VAV_table[[#This Row],[ZONE]],[1]!Ahu_Ashrae_Generic[DESIGN VAV MAX SA(CFM)])</calculatedColumnFormula>
    </tableColumn>
    <tableColumn id="5" xr3:uid="{6F42D123-9B88-4DDC-AA51-29E29DFCE886}" name="VAV INLET SIZE_x000a_(IN)" dataDxfId="115" totalsRowDxfId="114">
      <calculatedColumnFormula>IFERROR((VLOOKUP(AHU2_VAV_table[[#This Row],[MAX VAV
(CFM)]],'[1]DO NOT TOUCH'!$B$9:$C$14,2,TRUE)),"TBD")</calculatedColumnFormula>
    </tableColumn>
    <tableColumn id="6" xr3:uid="{88ABF257-5E8C-42A9-B63C-ECF5A90CDB3D}" name="MAX TOTAL VAV PD _x000a_(IN W.G.)" dataDxfId="113" totalsRowDxfId="112">
      <calculatedColumnFormula>G1</calculatedColumnFormula>
    </tableColumn>
    <tableColumn id="19" xr3:uid="{F82FA66A-FF47-4C49-BC39-E44002C9A035}" name="HEATING AIRFLOW _x000a_(CFM)" dataDxfId="111" totalsRowDxfId="110">
      <calculatedColumnFormula>AHU2_VAV_table[[#This Row],[MIN VAV
(CFM)]]</calculatedColumnFormula>
    </tableColumn>
    <tableColumn id="7" xr3:uid="{18B60348-A9AD-456E-A388-13ED586BCBE3}" name="EWT" dataDxfId="109" totalsRowDxfId="108">
      <calculatedColumnFormula>[1]INPUT_OUTPUTS!$C$16</calculatedColumnFormula>
    </tableColumn>
    <tableColumn id="8" xr3:uid="{5DEDF0D4-2275-4FB9-A9BE-2F10FA580820}" name="DESIGN _x000a_LWT" dataDxfId="107" totalsRowDxfId="106">
      <calculatedColumnFormula>[1]INPUT_OUTPUTS!$C$17</calculatedColumnFormula>
    </tableColumn>
    <tableColumn id="9" xr3:uid="{09A23FCA-9531-46F5-80E5-7FCDF3C9D3B6}" name="EAT" dataDxfId="105" totalsRowDxfId="104">
      <calculatedColumnFormula>K1</calculatedColumnFormula>
    </tableColumn>
    <tableColumn id="10" xr3:uid="{71B02AFB-CA2A-48C8-983A-111BBA20A664}" name="DESIGN _x000a_LAT" dataDxfId="103" totalsRowDxfId="102">
      <calculatedColumnFormula>L1</calculatedColumnFormula>
    </tableColumn>
    <tableColumn id="11" xr3:uid="{B5EF0E5A-C65D-415C-81FB-B0F58B60A0D2}" name="MIN MBH" totalsRowFunction="sum" dataDxfId="101" totalsRowDxfId="100">
      <calculatedColumnFormula>MROUND((1.08*(L2-K2)*AHU2_VAV_table[[#This Row],[HEATING AIRFLOW 
(CFM)]])/1000,0.1)</calculatedColumnFormula>
    </tableColumn>
    <tableColumn id="12" xr3:uid="{D4C73FB5-961B-44AD-BEF6-05585D19A103}" name="AGPM" dataDxfId="99" totalsRowDxfId="98">
      <calculatedColumnFormula>(M2*1000)/(500*(I2-J2))</calculatedColumnFormula>
    </tableColumn>
    <tableColumn id="13" xr3:uid="{FBC51079-9F46-4706-918C-A8C71D232304}" name="GPM" totalsRowFunction="sum" dataDxfId="97" totalsRowDxfId="96">
      <calculatedColumnFormula>IF(N2&lt;0.5,0.5,N2)</calculatedColumnFormula>
    </tableColumn>
    <tableColumn id="14" xr3:uid="{681F97BF-7031-4F8F-A91F-4834D5940C5E}" name="MAX WATER _x000a_PD (FT)" dataDxfId="95" totalsRowDxfId="94">
      <calculatedColumnFormula>P1</calculatedColumnFormula>
    </tableColumn>
    <tableColumn id="15" xr3:uid="{EEECFB29-7971-45AF-9D0D-C45DA50D74FA}" name="OPER _x000a_WEIGHT_x000a_(LBS)" dataDxfId="93" totalsRowDxfId="92">
      <calculatedColumnFormula>IFERROR((_xlfn.XLOOKUP(F2,'[1]DO NOT TOUCH'!$C$9:$C$14,'[1]DO NOT TOUCH'!$D$9:$D$14,)),"TBD")</calculatedColumnFormula>
    </tableColumn>
    <tableColumn id="16" xr3:uid="{EFFE63C4-292E-4B65-9480-4A6B0AF1D0B3}" name="MTG _x000a_DETAIL" dataDxfId="91" totalsRowDxfId="90">
      <calculatedColumnFormula>[1]INPUT_OUTPUTS!$C$19</calculatedColumnFormula>
    </tableColumn>
    <tableColumn id="17" xr3:uid="{2C0C927C-27F7-4624-9727-8A464D3BF76E}" name="REMARKS" dataDxfId="89" totalsRowDxfId="88">
      <calculatedColumnFormula>S1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22CBA-F1D5-46EE-BC62-B1EB18DB327B}" name="AHU001_VAV_table" displayName="AHU001_VAV_table" ref="A1:S4" totalsRowCount="1" headerRowDxfId="87" dataDxfId="85" totalsRowDxfId="83" headerRowBorderDxfId="86" tableBorderDxfId="84" totalsRowBorderDxfId="82">
  <autoFilter ref="A1:S3" xr:uid="{13D566E9-CE9D-4920-9557-440C01DE1A40}"/>
  <tableColumns count="19">
    <tableColumn id="1" xr3:uid="{35DF0060-165A-4562-A986-E081A9A5D64F}" name="ZONE" totalsRowLabel="Total" dataDxfId="81" totalsRowDxfId="80"/>
    <tableColumn id="2" xr3:uid="{254FAC60-514E-420E-89BF-5D2B86B09258}" name="BASIS OF DESIGN _x000a_MANUFACTURER" dataDxfId="79" totalsRowDxfId="78"/>
    <tableColumn id="3" xr3:uid="{8BDCE84F-1CA2-4EB0-9804-7039A2B28E40}" name="DESCRIPTION" dataDxfId="77" totalsRowDxfId="76"/>
    <tableColumn id="18" xr3:uid="{01991D39-4ADD-47B6-97B8-D780E13ADFB5}" name="MIN VAV_x000a_(CFM)" dataDxfId="75" totalsRowDxfId="74">
      <calculatedColumnFormula>SUMIF([1]!Ahu_Ashrae_Generic[Zone],AHU001_VAV_table[[#This Row],[ZONE]],[1]!Ahu_Ashrae_Generic[DESIGN VAV MIN SA(CFM)])</calculatedColumnFormula>
    </tableColumn>
    <tableColumn id="20" xr3:uid="{2A12AFD2-8BB7-44F4-BA8D-98C7CA0E3DE5}" name="MAX VAV_x000a_(CFM)" dataDxfId="73" totalsRowDxfId="72">
      <calculatedColumnFormula>SUMIF([1]!Ahu_Ashrae_Generic[Zone],AHU001_VAV_table[[#This Row],[ZONE]],[1]!Ahu_Ashrae_Generic[DESIGN VAV MAX SA(CFM)])</calculatedColumnFormula>
    </tableColumn>
    <tableColumn id="5" xr3:uid="{773FA164-5A72-42D2-8AC9-EC3CC90EBFF4}" name="VAV INLET SIZE_x000a_(IN)" dataDxfId="71" totalsRowDxfId="70">
      <calculatedColumnFormula>IFERROR((VLOOKUP(AHU001_VAV_table[[#This Row],[MAX VAV
(CFM)]],'[1]DO NOT TOUCH'!$B$9:$C$14,2,TRUE)),"TBD")</calculatedColumnFormula>
    </tableColumn>
    <tableColumn id="6" xr3:uid="{68A90B10-99D7-40CC-BEEC-F60E7B307B8F}" name="MAX TOTAL VAV PD _x000a_(IN W.G.)" dataDxfId="69" totalsRowDxfId="68">
      <calculatedColumnFormula>G1</calculatedColumnFormula>
    </tableColumn>
    <tableColumn id="19" xr3:uid="{28B0983E-5227-482A-8498-138C1BFF0C82}" name="HEATING AIRFLOW _x000a_(CFM)" dataDxfId="67" totalsRowDxfId="66">
      <calculatedColumnFormula>AHU001_VAV_table[[#This Row],[MIN VAV
(CFM)]]</calculatedColumnFormula>
    </tableColumn>
    <tableColumn id="7" xr3:uid="{EF932130-7A25-406C-9B7F-7B85077C8230}" name="EWT" dataDxfId="65" totalsRowDxfId="64">
      <calculatedColumnFormula>[1]INPUT_OUTPUTS!$C$16</calculatedColumnFormula>
    </tableColumn>
    <tableColumn id="8" xr3:uid="{441B4E43-7B48-4840-9AE5-E6B7290B206B}" name="DESIGN _x000a_LWT" dataDxfId="63" totalsRowDxfId="62">
      <calculatedColumnFormula>[1]INPUT_OUTPUTS!$C$17</calculatedColumnFormula>
    </tableColumn>
    <tableColumn id="9" xr3:uid="{C4CAFE64-3954-4C1B-8D86-B012470ECBF6}" name="EAT" dataDxfId="61" totalsRowDxfId="60">
      <calculatedColumnFormula>K1</calculatedColumnFormula>
    </tableColumn>
    <tableColumn id="10" xr3:uid="{6D8764FC-17F0-4B05-B202-E9F232561015}" name="DESIGN _x000a_LAT" dataDxfId="59" totalsRowDxfId="58">
      <calculatedColumnFormula>L1</calculatedColumnFormula>
    </tableColumn>
    <tableColumn id="11" xr3:uid="{7B6495E6-41F2-4A95-9782-06CDAAEC7C06}" name="MIN MBH" totalsRowFunction="sum" dataDxfId="57" totalsRowDxfId="56">
      <calculatedColumnFormula>MROUND((1.08*(L2-K2)*AHU001_VAV_table[[#This Row],[HEATING AIRFLOW 
(CFM)]])/1000,0.1)</calculatedColumnFormula>
    </tableColumn>
    <tableColumn id="12" xr3:uid="{E8ADE4A6-5A78-406A-A565-480C89D24803}" name="AGPM" dataDxfId="55" totalsRowDxfId="54">
      <calculatedColumnFormula>(M2*1000)/(500*(I2-J2))</calculatedColumnFormula>
    </tableColumn>
    <tableColumn id="13" xr3:uid="{42A0E030-22DD-4849-9DBC-3FEE0F7529A4}" name="GPM" totalsRowFunction="sum" dataDxfId="53" totalsRowDxfId="52">
      <calculatedColumnFormula>IF(N2&lt;0.5,0.5,N2)</calculatedColumnFormula>
    </tableColumn>
    <tableColumn id="14" xr3:uid="{8D5E5E39-10FE-4ACA-9BB6-B1E2A7F5E7BA}" name="MAX WATER _x000a_PD (FT)" dataDxfId="51" totalsRowDxfId="50">
      <calculatedColumnFormula>P1</calculatedColumnFormula>
    </tableColumn>
    <tableColumn id="15" xr3:uid="{E2058ECC-73FE-46C5-8AD1-CCFDCC41B4E6}" name="OPER _x000a_WEIGHT_x000a_(LBS)" dataDxfId="49" totalsRowDxfId="48">
      <calculatedColumnFormula>IFERROR((_xlfn.XLOOKUP(F2,'[1]DO NOT TOUCH'!$C$9:$C$14,'[1]DO NOT TOUCH'!$D$9:$D$14,)),"TBD")</calculatedColumnFormula>
    </tableColumn>
    <tableColumn id="16" xr3:uid="{2F576A9E-7660-4B0F-9F99-ABC26D965901}" name="MTG _x000a_DETAIL" dataDxfId="47" totalsRowDxfId="46">
      <calculatedColumnFormula>[1]INPUT_OUTPUTS!$C$19</calculatedColumnFormula>
    </tableColumn>
    <tableColumn id="17" xr3:uid="{8323CF90-8657-4C49-B28B-120AEF8CEF50}" name="REMARKS" dataDxfId="45" totalsRowDxfId="44">
      <calculatedColumnFormula>S1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20T03:02:14.75" personId="{61290AA8-7CA1-4FCC-8E27-54D3C47D99F4}" id="{EF51094E-4C9D-4BB4-8B0F-02D543FD2A07}">
    <text>Increase or decrease number of rows in this table to match the number of zones.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20T03:02:14.75" personId="{61290AA8-7CA1-4FCC-8E27-54D3C47D99F4}" id="{594EA495-EDFE-4657-B9FA-9E4D880F01AB}">
    <text>Increase or decrease number of rows in this table to match the number of zones.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1-20T03:02:14.75" personId="{61290AA8-7CA1-4FCC-8E27-54D3C47D99F4}" id="{5EE386CB-0590-413C-9D95-B267FCE822D6}">
    <text>Increase or decrease number of rows in this table to match the number of zones.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1-20T03:02:14.75" personId="{61290AA8-7CA1-4FCC-8E27-54D3C47D99F4}" id="{A5D488A4-F612-4EEF-A5DA-F9DBC3BF5F1B}">
    <text>Increase or decrease number of rows in this table to match the number of zones.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B4B7-8231-42DC-8CDD-7B6E4B8AFA00}">
  <sheetPr codeName="Sheet17">
    <tabColor rgb="FF0000FF"/>
  </sheetPr>
  <dimension ref="A1:S4"/>
  <sheetViews>
    <sheetView showGridLines="0" tabSelected="1" zoomScale="85" zoomScaleNormal="85" workbookViewId="0">
      <selection activeCell="K18" sqref="K18"/>
    </sheetView>
  </sheetViews>
  <sheetFormatPr defaultRowHeight="13.2" x14ac:dyDescent="0.25"/>
  <cols>
    <col min="1" max="1" width="12.109375" style="2" bestFit="1" customWidth="1"/>
    <col min="2" max="2" width="26.5546875" style="2" bestFit="1" customWidth="1"/>
    <col min="3" max="3" width="33.44140625" style="2" bestFit="1" customWidth="1"/>
    <col min="4" max="4" width="15.33203125" style="2" bestFit="1" customWidth="1"/>
    <col min="5" max="5" width="16.109375" style="2" bestFit="1" customWidth="1"/>
    <col min="6" max="6" width="12.5546875" style="2" bestFit="1" customWidth="1"/>
    <col min="7" max="7" width="15.109375" style="2" bestFit="1" customWidth="1"/>
    <col min="8" max="8" width="16.44140625" style="2" bestFit="1" customWidth="1"/>
    <col min="9" max="9" width="11" style="2" bestFit="1" customWidth="1"/>
    <col min="10" max="10" width="13" style="2" bestFit="1" customWidth="1"/>
    <col min="11" max="11" width="10.44140625" style="2" bestFit="1" customWidth="1"/>
    <col min="12" max="12" width="13" style="2" bestFit="1" customWidth="1"/>
    <col min="13" max="13" width="11.109375" style="2" bestFit="1" customWidth="1"/>
    <col min="14" max="14" width="12.5546875" style="2" bestFit="1" customWidth="1"/>
    <col min="15" max="15" width="11" style="2" bestFit="1" customWidth="1"/>
    <col min="16" max="16" width="12.5546875" style="2" bestFit="1" customWidth="1"/>
    <col min="17" max="17" width="13.5546875" style="2" bestFit="1" customWidth="1"/>
    <col min="18" max="18" width="12.6640625" style="2" bestFit="1" customWidth="1"/>
    <col min="19" max="19" width="12.5546875" style="2" bestFit="1" customWidth="1"/>
    <col min="20" max="16384" width="8.88671875" style="2"/>
  </cols>
  <sheetData>
    <row r="1" spans="1:1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x14ac:dyDescent="0.25">
      <c r="A2" s="3" t="s">
        <v>19</v>
      </c>
      <c r="B2" s="3" t="s">
        <v>20</v>
      </c>
      <c r="C2" s="3" t="s">
        <v>21</v>
      </c>
      <c r="D2" s="4">
        <f>SUMIF([1]!Ahu_Ashrae_Generic[Zone],AHU04_VAV_table[[#This Row],[ZONE]],[1]!Ahu_Ashrae_Generic[DESIGN VAV MIN SA(CFM)])</f>
        <v>380</v>
      </c>
      <c r="E2" s="3">
        <f>SUMIF([1]!Ahu_Ashrae_Generic[Zone],AHU04_VAV_table[[#This Row],[ZONE]],[1]!Ahu_Ashrae_Generic[DESIGN VAV MAX SA(CFM)])</f>
        <v>700</v>
      </c>
      <c r="F2" s="5">
        <f>IFERROR((VLOOKUP(AHU04_VAV_table[[#This Row],[MAX VAV
(CFM)]],'[1]DO NOT TOUCH'!$B$9:$C$14,2,TRUE)),"TBD")</f>
        <v>10</v>
      </c>
      <c r="G2" s="5">
        <v>0.5</v>
      </c>
      <c r="H2" s="5">
        <f>AHU04_VAV_table[[#This Row],[MIN VAV
(CFM)]]</f>
        <v>380</v>
      </c>
      <c r="I2" s="5">
        <f>[1]INPUT_OUTPUTS!$C$16</f>
        <v>140</v>
      </c>
      <c r="J2" s="5">
        <f>[1]INPUT_OUTPUTS!$C$17</f>
        <v>100</v>
      </c>
      <c r="K2" s="5">
        <v>55</v>
      </c>
      <c r="L2" s="5">
        <v>80</v>
      </c>
      <c r="M2" s="5">
        <f>MROUND((1.08*(L2-K2)*AHU04_VAV_table[[#This Row],[HEATING AIRFLOW 
(CFM)]])/1000,0.1)</f>
        <v>10.3</v>
      </c>
      <c r="N2" s="6">
        <f>(M2*1000)/(500*(I2-J2))</f>
        <v>0.51500000000000001</v>
      </c>
      <c r="O2" s="6">
        <f>IF(N2&lt;0.5,0.5,N2)</f>
        <v>0.51500000000000001</v>
      </c>
      <c r="P2" s="6">
        <v>5</v>
      </c>
      <c r="Q2" s="6">
        <f>IFERROR((_xlfn.XLOOKUP(F2,'[1]DO NOT TOUCH'!$C$9:$C$14,'[1]DO NOT TOUCH'!$D$9:$D$14,)),"TBD")</f>
        <v>35</v>
      </c>
      <c r="R2" s="6">
        <f>[1]INPUT_OUTPUTS!$C$19</f>
        <v>0</v>
      </c>
      <c r="S2" s="5" t="s">
        <v>22</v>
      </c>
    </row>
    <row r="3" spans="1:19" ht="15" x14ac:dyDescent="0.25">
      <c r="A3" s="3" t="s">
        <v>23</v>
      </c>
      <c r="B3" s="3" t="s">
        <v>20</v>
      </c>
      <c r="C3" s="3" t="s">
        <v>21</v>
      </c>
      <c r="D3" s="4">
        <f>SUMIF([1]!Ahu_Ashrae_Generic[Zone],AHU04_VAV_table[[#This Row],[ZONE]],[1]!Ahu_Ashrae_Generic[DESIGN VAV MIN SA(CFM)])</f>
        <v>0</v>
      </c>
      <c r="E3" s="3">
        <f>SUMIF([1]!Ahu_Ashrae_Generic[Zone],AHU04_VAV_table[[#This Row],[ZONE]],[1]!Ahu_Ashrae_Generic[DESIGN VAV MAX SA(CFM)])</f>
        <v>0</v>
      </c>
      <c r="F3" s="5" t="str">
        <f>IFERROR((VLOOKUP(AHU04_VAV_table[[#This Row],[MAX VAV
(CFM)]],'[1]DO NOT TOUCH'!$B$9:$C$14,2,TRUE)),"TBD")</f>
        <v>TBD</v>
      </c>
      <c r="G3" s="5">
        <f>G2</f>
        <v>0.5</v>
      </c>
      <c r="H3" s="5">
        <f>AHU04_VAV_table[[#This Row],[MIN VAV
(CFM)]]</f>
        <v>0</v>
      </c>
      <c r="I3" s="5">
        <f>[1]INPUT_OUTPUTS!$C$16</f>
        <v>140</v>
      </c>
      <c r="J3" s="5">
        <f>[1]INPUT_OUTPUTS!$C$17</f>
        <v>100</v>
      </c>
      <c r="K3" s="5">
        <f>K2</f>
        <v>55</v>
      </c>
      <c r="L3" s="5">
        <f>L2</f>
        <v>80</v>
      </c>
      <c r="M3" s="5">
        <f>MROUND((1.08*(L3-K3)*AHU04_VAV_table[[#This Row],[HEATING AIRFLOW 
(CFM)]])/1000,0.1)</f>
        <v>0</v>
      </c>
      <c r="N3" s="6">
        <f>(M3*1000)/(500*(I3-J3))</f>
        <v>0</v>
      </c>
      <c r="O3" s="6">
        <f>IF(N3&lt;0.5,0.5,N3)</f>
        <v>0.5</v>
      </c>
      <c r="P3" s="6">
        <f>P2</f>
        <v>5</v>
      </c>
      <c r="Q3" s="6" t="str">
        <f>IFERROR((_xlfn.XLOOKUP(F3,'[1]DO NOT TOUCH'!$C$9:$C$14,'[1]DO NOT TOUCH'!$D$9:$D$14,)),"TBD")</f>
        <v>TBD</v>
      </c>
      <c r="R3" s="6">
        <f>[1]INPUT_OUTPUTS!$C$19</f>
        <v>0</v>
      </c>
      <c r="S3" s="5" t="str">
        <f>S2</f>
        <v>1, 2</v>
      </c>
    </row>
    <row r="4" spans="1:19" ht="15" x14ac:dyDescent="0.25">
      <c r="A4" s="7" t="s">
        <v>24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>
        <f>SUBTOTAL(109,AHU04_VAV_table[MIN MBH])</f>
        <v>10.3</v>
      </c>
      <c r="N4" s="9"/>
      <c r="O4" s="10">
        <f>SUBTOTAL(109,AHU04_VAV_table[GPM])</f>
        <v>1.0150000000000001</v>
      </c>
      <c r="P4" s="9"/>
      <c r="Q4" s="9"/>
      <c r="R4" s="9"/>
      <c r="S4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EDE5-35D0-4997-9839-7326067874FF}">
  <sheetPr codeName="Sheet16">
    <tabColor rgb="FF0000FF"/>
  </sheetPr>
  <dimension ref="A1:S4"/>
  <sheetViews>
    <sheetView showGridLines="0" zoomScale="85" zoomScaleNormal="85" workbookViewId="0">
      <selection activeCell="K18" sqref="K18"/>
    </sheetView>
  </sheetViews>
  <sheetFormatPr defaultRowHeight="13.2" x14ac:dyDescent="0.25"/>
  <cols>
    <col min="1" max="1" width="12.109375" style="2" bestFit="1" customWidth="1"/>
    <col min="2" max="2" width="26.5546875" style="2" bestFit="1" customWidth="1"/>
    <col min="3" max="3" width="33.44140625" style="2" bestFit="1" customWidth="1"/>
    <col min="4" max="4" width="15.33203125" style="2" bestFit="1" customWidth="1"/>
    <col min="5" max="5" width="16.109375" style="2" bestFit="1" customWidth="1"/>
    <col min="6" max="6" width="12.5546875" style="2" bestFit="1" customWidth="1"/>
    <col min="7" max="7" width="15.109375" style="2" bestFit="1" customWidth="1"/>
    <col min="8" max="8" width="16.44140625" style="2" bestFit="1" customWidth="1"/>
    <col min="9" max="9" width="11" style="2" bestFit="1" customWidth="1"/>
    <col min="10" max="10" width="13" style="2" bestFit="1" customWidth="1"/>
    <col min="11" max="11" width="10.44140625" style="2" bestFit="1" customWidth="1"/>
    <col min="12" max="12" width="13" style="2" bestFit="1" customWidth="1"/>
    <col min="13" max="13" width="11.109375" style="2" bestFit="1" customWidth="1"/>
    <col min="14" max="14" width="12.5546875" style="2" bestFit="1" customWidth="1"/>
    <col min="15" max="15" width="11" style="2" bestFit="1" customWidth="1"/>
    <col min="16" max="16" width="12.5546875" style="2" bestFit="1" customWidth="1"/>
    <col min="17" max="17" width="13.5546875" style="2" bestFit="1" customWidth="1"/>
    <col min="18" max="18" width="12.6640625" style="2" bestFit="1" customWidth="1"/>
    <col min="19" max="19" width="12.5546875" style="2" bestFit="1" customWidth="1"/>
    <col min="20" max="16384" width="8.88671875" style="2"/>
  </cols>
  <sheetData>
    <row r="1" spans="1:1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x14ac:dyDescent="0.25">
      <c r="A2" s="3" t="s">
        <v>19</v>
      </c>
      <c r="B2" s="3" t="s">
        <v>20</v>
      </c>
      <c r="C2" s="3" t="s">
        <v>21</v>
      </c>
      <c r="D2" s="4">
        <f>SUMIF([1]!Ahu_Ashrae_Generic[Zone],AHU03_VAV_table[[#This Row],[ZONE]],[1]!Ahu_Ashrae_Generic[DESIGN VAV MIN SA(CFM)])</f>
        <v>380</v>
      </c>
      <c r="E2" s="3">
        <f>SUMIF([1]!Ahu_Ashrae_Generic[Zone],AHU03_VAV_table[[#This Row],[ZONE]],[1]!Ahu_Ashrae_Generic[DESIGN VAV MAX SA(CFM)])</f>
        <v>700</v>
      </c>
      <c r="F2" s="5">
        <f>IFERROR((VLOOKUP(AHU03_VAV_table[[#This Row],[MAX VAV
(CFM)]],'[1]DO NOT TOUCH'!$B$9:$C$14,2,TRUE)),"TBD")</f>
        <v>10</v>
      </c>
      <c r="G2" s="5">
        <v>0.5</v>
      </c>
      <c r="H2" s="5">
        <f>AHU03_VAV_table[[#This Row],[MIN VAV
(CFM)]]</f>
        <v>380</v>
      </c>
      <c r="I2" s="5">
        <f>[1]INPUT_OUTPUTS!$C$16</f>
        <v>140</v>
      </c>
      <c r="J2" s="5">
        <f>[1]INPUT_OUTPUTS!$C$17</f>
        <v>100</v>
      </c>
      <c r="K2" s="5">
        <v>55</v>
      </c>
      <c r="L2" s="5">
        <v>80</v>
      </c>
      <c r="M2" s="5">
        <f>MROUND((1.08*(L2-K2)*AHU03_VAV_table[[#This Row],[HEATING AIRFLOW 
(CFM)]])/1000,0.1)</f>
        <v>10.3</v>
      </c>
      <c r="N2" s="6">
        <f>(M2*1000)/(500*(I2-J2))</f>
        <v>0.51500000000000001</v>
      </c>
      <c r="O2" s="6">
        <f>IF(N2&lt;0.5,0.5,N2)</f>
        <v>0.51500000000000001</v>
      </c>
      <c r="P2" s="6">
        <v>5</v>
      </c>
      <c r="Q2" s="6">
        <f>IFERROR((_xlfn.XLOOKUP(F2,'[1]DO NOT TOUCH'!$C$9:$C$14,'[1]DO NOT TOUCH'!$D$9:$D$14,)),"TBD")</f>
        <v>35</v>
      </c>
      <c r="R2" s="6">
        <f>[1]INPUT_OUTPUTS!$C$19</f>
        <v>0</v>
      </c>
      <c r="S2" s="5" t="s">
        <v>22</v>
      </c>
    </row>
    <row r="3" spans="1:19" ht="15" x14ac:dyDescent="0.25">
      <c r="A3" s="3" t="s">
        <v>23</v>
      </c>
      <c r="B3" s="3" t="s">
        <v>20</v>
      </c>
      <c r="C3" s="3" t="s">
        <v>21</v>
      </c>
      <c r="D3" s="4">
        <f>SUMIF([1]!Ahu_Ashrae_Generic[Zone],AHU03_VAV_table[[#This Row],[ZONE]],[1]!Ahu_Ashrae_Generic[DESIGN VAV MIN SA(CFM)])</f>
        <v>0</v>
      </c>
      <c r="E3" s="3">
        <f>SUMIF([1]!Ahu_Ashrae_Generic[Zone],AHU03_VAV_table[[#This Row],[ZONE]],[1]!Ahu_Ashrae_Generic[DESIGN VAV MAX SA(CFM)])</f>
        <v>0</v>
      </c>
      <c r="F3" s="5" t="str">
        <f>IFERROR((VLOOKUP(AHU03_VAV_table[[#This Row],[MAX VAV
(CFM)]],'[1]DO NOT TOUCH'!$B$9:$C$14,2,TRUE)),"TBD")</f>
        <v>TBD</v>
      </c>
      <c r="G3" s="5">
        <f>G2</f>
        <v>0.5</v>
      </c>
      <c r="H3" s="5">
        <f>AHU03_VAV_table[[#This Row],[MIN VAV
(CFM)]]</f>
        <v>0</v>
      </c>
      <c r="I3" s="5">
        <f>[1]INPUT_OUTPUTS!$C$16</f>
        <v>140</v>
      </c>
      <c r="J3" s="5">
        <f>[1]INPUT_OUTPUTS!$C$17</f>
        <v>100</v>
      </c>
      <c r="K3" s="5">
        <f>K2</f>
        <v>55</v>
      </c>
      <c r="L3" s="5">
        <f>L2</f>
        <v>80</v>
      </c>
      <c r="M3" s="5">
        <f>MROUND((1.08*(L3-K3)*AHU03_VAV_table[[#This Row],[HEATING AIRFLOW 
(CFM)]])/1000,0.1)</f>
        <v>0</v>
      </c>
      <c r="N3" s="6">
        <f>(M3*1000)/(500*(I3-J3))</f>
        <v>0</v>
      </c>
      <c r="O3" s="6">
        <f>IF(N3&lt;0.5,0.5,N3)</f>
        <v>0.5</v>
      </c>
      <c r="P3" s="6">
        <f>P2</f>
        <v>5</v>
      </c>
      <c r="Q3" s="6" t="str">
        <f>IFERROR((_xlfn.XLOOKUP(F3,'[1]DO NOT TOUCH'!$C$9:$C$14,'[1]DO NOT TOUCH'!$D$9:$D$14,)),"TBD")</f>
        <v>TBD</v>
      </c>
      <c r="R3" s="6">
        <f>[1]INPUT_OUTPUTS!$C$19</f>
        <v>0</v>
      </c>
      <c r="S3" s="5" t="str">
        <f>S2</f>
        <v>1, 2</v>
      </c>
    </row>
    <row r="4" spans="1:19" ht="15" x14ac:dyDescent="0.25">
      <c r="A4" s="7" t="s">
        <v>24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>
        <f>SUBTOTAL(109,AHU03_VAV_table[MIN MBH])</f>
        <v>10.3</v>
      </c>
      <c r="N4" s="9"/>
      <c r="O4" s="10">
        <f>SUBTOTAL(109,AHU03_VAV_table[GPM])</f>
        <v>1.0150000000000001</v>
      </c>
      <c r="P4" s="9"/>
      <c r="Q4" s="9"/>
      <c r="R4" s="9"/>
      <c r="S4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F271-B840-4933-A66B-9D1DBA4167AA}">
  <sheetPr codeName="Sheet15">
    <tabColor rgb="FF0000FF"/>
  </sheetPr>
  <dimension ref="A1:S4"/>
  <sheetViews>
    <sheetView showGridLines="0" zoomScale="85" zoomScaleNormal="85" workbookViewId="0">
      <selection activeCell="K18" sqref="K18"/>
    </sheetView>
  </sheetViews>
  <sheetFormatPr defaultRowHeight="13.2" x14ac:dyDescent="0.25"/>
  <cols>
    <col min="1" max="1" width="12.109375" style="2" bestFit="1" customWidth="1"/>
    <col min="2" max="2" width="26.5546875" style="2" bestFit="1" customWidth="1"/>
    <col min="3" max="3" width="33.44140625" style="2" bestFit="1" customWidth="1"/>
    <col min="4" max="4" width="15.33203125" style="2" bestFit="1" customWidth="1"/>
    <col min="5" max="5" width="16.109375" style="2" bestFit="1" customWidth="1"/>
    <col min="6" max="6" width="12.5546875" style="2" bestFit="1" customWidth="1"/>
    <col min="7" max="7" width="15.109375" style="2" bestFit="1" customWidth="1"/>
    <col min="8" max="8" width="16.44140625" style="2" bestFit="1" customWidth="1"/>
    <col min="9" max="9" width="11" style="2" bestFit="1" customWidth="1"/>
    <col min="10" max="10" width="13" style="2" bestFit="1" customWidth="1"/>
    <col min="11" max="11" width="10.44140625" style="2" bestFit="1" customWidth="1"/>
    <col min="12" max="12" width="13" style="2" bestFit="1" customWidth="1"/>
    <col min="13" max="13" width="11.109375" style="2" bestFit="1" customWidth="1"/>
    <col min="14" max="14" width="12.5546875" style="2" bestFit="1" customWidth="1"/>
    <col min="15" max="15" width="11" style="2" bestFit="1" customWidth="1"/>
    <col min="16" max="16" width="12.5546875" style="2" bestFit="1" customWidth="1"/>
    <col min="17" max="17" width="13.5546875" style="2" bestFit="1" customWidth="1"/>
    <col min="18" max="18" width="12.6640625" style="2" bestFit="1" customWidth="1"/>
    <col min="19" max="19" width="12.5546875" style="2" bestFit="1" customWidth="1"/>
    <col min="20" max="16384" width="8.88671875" style="2"/>
  </cols>
  <sheetData>
    <row r="1" spans="1:1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x14ac:dyDescent="0.25">
      <c r="A2" s="3" t="s">
        <v>19</v>
      </c>
      <c r="B2" s="3" t="s">
        <v>20</v>
      </c>
      <c r="C2" s="3" t="s">
        <v>21</v>
      </c>
      <c r="D2" s="4">
        <f>SUMIF([1]!Ahu_Ashrae_Generic[Zone],AHU2_VAV_table[[#This Row],[ZONE]],[1]!Ahu_Ashrae_Generic[DESIGN VAV MIN SA(CFM)])</f>
        <v>380</v>
      </c>
      <c r="E2" s="3">
        <f>SUMIF([1]!Ahu_Ashrae_Generic[Zone],AHU2_VAV_table[[#This Row],[ZONE]],[1]!Ahu_Ashrae_Generic[DESIGN VAV MAX SA(CFM)])</f>
        <v>700</v>
      </c>
      <c r="F2" s="5">
        <f>IFERROR((VLOOKUP(AHU2_VAV_table[[#This Row],[MAX VAV
(CFM)]],'[1]DO NOT TOUCH'!$B$9:$C$14,2,TRUE)),"TBD")</f>
        <v>10</v>
      </c>
      <c r="G2" s="5">
        <v>0.5</v>
      </c>
      <c r="H2" s="5">
        <f>AHU2_VAV_table[[#This Row],[MIN VAV
(CFM)]]</f>
        <v>380</v>
      </c>
      <c r="I2" s="5">
        <f>[1]INPUT_OUTPUTS!$C$16</f>
        <v>140</v>
      </c>
      <c r="J2" s="5">
        <f>[1]INPUT_OUTPUTS!$C$17</f>
        <v>100</v>
      </c>
      <c r="K2" s="5">
        <v>55</v>
      </c>
      <c r="L2" s="5">
        <v>80</v>
      </c>
      <c r="M2" s="5">
        <f>MROUND((1.08*(L2-K2)*AHU2_VAV_table[[#This Row],[HEATING AIRFLOW 
(CFM)]])/1000,0.1)</f>
        <v>10.3</v>
      </c>
      <c r="N2" s="6">
        <f>(M2*1000)/(500*(I2-J2))</f>
        <v>0.51500000000000001</v>
      </c>
      <c r="O2" s="6">
        <f>IF(N2&lt;0.5,0.5,N2)</f>
        <v>0.51500000000000001</v>
      </c>
      <c r="P2" s="6">
        <v>5</v>
      </c>
      <c r="Q2" s="6">
        <f>IFERROR((_xlfn.XLOOKUP(F2,'[1]DO NOT TOUCH'!$C$9:$C$14,'[1]DO NOT TOUCH'!$D$9:$D$14,)),"TBD")</f>
        <v>35</v>
      </c>
      <c r="R2" s="6">
        <f>[1]INPUT_OUTPUTS!$C$19</f>
        <v>0</v>
      </c>
      <c r="S2" s="5" t="s">
        <v>22</v>
      </c>
    </row>
    <row r="3" spans="1:19" ht="15" x14ac:dyDescent="0.25">
      <c r="A3" s="3" t="s">
        <v>23</v>
      </c>
      <c r="B3" s="3" t="s">
        <v>20</v>
      </c>
      <c r="C3" s="3" t="s">
        <v>21</v>
      </c>
      <c r="D3" s="4">
        <f>SUMIF([1]!Ahu_Ashrae_Generic[Zone],AHU2_VAV_table[[#This Row],[ZONE]],[1]!Ahu_Ashrae_Generic[DESIGN VAV MIN SA(CFM)])</f>
        <v>0</v>
      </c>
      <c r="E3" s="3">
        <f>SUMIF([1]!Ahu_Ashrae_Generic[Zone],AHU2_VAV_table[[#This Row],[ZONE]],[1]!Ahu_Ashrae_Generic[DESIGN VAV MAX SA(CFM)])</f>
        <v>0</v>
      </c>
      <c r="F3" s="5" t="str">
        <f>IFERROR((VLOOKUP(AHU2_VAV_table[[#This Row],[MAX VAV
(CFM)]],'[1]DO NOT TOUCH'!$B$9:$C$14,2,TRUE)),"TBD")</f>
        <v>TBD</v>
      </c>
      <c r="G3" s="5">
        <f>G2</f>
        <v>0.5</v>
      </c>
      <c r="H3" s="5">
        <f>AHU2_VAV_table[[#This Row],[MIN VAV
(CFM)]]</f>
        <v>0</v>
      </c>
      <c r="I3" s="5">
        <f>[1]INPUT_OUTPUTS!$C$16</f>
        <v>140</v>
      </c>
      <c r="J3" s="5">
        <f>[1]INPUT_OUTPUTS!$C$17</f>
        <v>100</v>
      </c>
      <c r="K3" s="5">
        <f>K2</f>
        <v>55</v>
      </c>
      <c r="L3" s="5">
        <f>L2</f>
        <v>80</v>
      </c>
      <c r="M3" s="5">
        <f>MROUND((1.08*(L3-K3)*AHU2_VAV_table[[#This Row],[HEATING AIRFLOW 
(CFM)]])/1000,0.1)</f>
        <v>0</v>
      </c>
      <c r="N3" s="6">
        <f>(M3*1000)/(500*(I3-J3))</f>
        <v>0</v>
      </c>
      <c r="O3" s="6">
        <f>IF(N3&lt;0.5,0.5,N3)</f>
        <v>0.5</v>
      </c>
      <c r="P3" s="6">
        <f>P2</f>
        <v>5</v>
      </c>
      <c r="Q3" s="6" t="str">
        <f>IFERROR((_xlfn.XLOOKUP(F3,'[1]DO NOT TOUCH'!$C$9:$C$14,'[1]DO NOT TOUCH'!$D$9:$D$14,)),"TBD")</f>
        <v>TBD</v>
      </c>
      <c r="R3" s="6">
        <f>[1]INPUT_OUTPUTS!$C$19</f>
        <v>0</v>
      </c>
      <c r="S3" s="5" t="str">
        <f>S2</f>
        <v>1, 2</v>
      </c>
    </row>
    <row r="4" spans="1:19" ht="15" x14ac:dyDescent="0.25">
      <c r="A4" s="7" t="s">
        <v>24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>
        <f>SUBTOTAL(109,AHU2_VAV_table[MIN MBH])</f>
        <v>10.3</v>
      </c>
      <c r="N4" s="9"/>
      <c r="O4" s="10">
        <f>SUBTOTAL(109,AHU2_VAV_table[GPM])</f>
        <v>1.0150000000000001</v>
      </c>
      <c r="P4" s="9"/>
      <c r="Q4" s="9"/>
      <c r="R4" s="9"/>
      <c r="S4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7E82-98B3-4BB8-B3C7-3AEAF8464602}">
  <sheetPr codeName="Sheet14">
    <tabColor rgb="FF0000FF"/>
  </sheetPr>
  <dimension ref="A1:S4"/>
  <sheetViews>
    <sheetView showGridLines="0" zoomScale="85" zoomScaleNormal="85" workbookViewId="0">
      <selection activeCell="K18" sqref="K18"/>
    </sheetView>
  </sheetViews>
  <sheetFormatPr defaultRowHeight="13.2" x14ac:dyDescent="0.25"/>
  <cols>
    <col min="1" max="1" width="12.109375" style="2" bestFit="1" customWidth="1"/>
    <col min="2" max="2" width="26.5546875" style="2" bestFit="1" customWidth="1"/>
    <col min="3" max="3" width="33.44140625" style="2" bestFit="1" customWidth="1"/>
    <col min="4" max="4" width="15.33203125" style="2" bestFit="1" customWidth="1"/>
    <col min="5" max="5" width="16.109375" style="2" bestFit="1" customWidth="1"/>
    <col min="6" max="6" width="12.5546875" style="2" bestFit="1" customWidth="1"/>
    <col min="7" max="7" width="15.109375" style="2" bestFit="1" customWidth="1"/>
    <col min="8" max="8" width="16.44140625" style="2" bestFit="1" customWidth="1"/>
    <col min="9" max="9" width="11" style="2" bestFit="1" customWidth="1"/>
    <col min="10" max="10" width="13" style="2" bestFit="1" customWidth="1"/>
    <col min="11" max="11" width="10.44140625" style="2" bestFit="1" customWidth="1"/>
    <col min="12" max="12" width="13" style="2" bestFit="1" customWidth="1"/>
    <col min="13" max="13" width="11.109375" style="2" bestFit="1" customWidth="1"/>
    <col min="14" max="14" width="12.5546875" style="2" bestFit="1" customWidth="1"/>
    <col min="15" max="15" width="11" style="2" bestFit="1" customWidth="1"/>
    <col min="16" max="16" width="12.5546875" style="2" bestFit="1" customWidth="1"/>
    <col min="17" max="17" width="13.5546875" style="2" bestFit="1" customWidth="1"/>
    <col min="18" max="18" width="12.6640625" style="2" bestFit="1" customWidth="1"/>
    <col min="19" max="19" width="12.5546875" style="2" bestFit="1" customWidth="1"/>
    <col min="20" max="16384" width="8.88671875" style="2"/>
  </cols>
  <sheetData>
    <row r="1" spans="1:1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x14ac:dyDescent="0.25">
      <c r="A2" s="3" t="s">
        <v>19</v>
      </c>
      <c r="B2" s="3" t="s">
        <v>20</v>
      </c>
      <c r="C2" s="3" t="s">
        <v>21</v>
      </c>
      <c r="D2" s="4">
        <f>SUMIF([1]!Ahu_Ashrae_Generic[Zone],AHU001_VAV_table[[#This Row],[ZONE]],[1]!Ahu_Ashrae_Generic[DESIGN VAV MIN SA(CFM)])</f>
        <v>380</v>
      </c>
      <c r="E2" s="3">
        <f>SUMIF([1]!Ahu_Ashrae_Generic[Zone],AHU001_VAV_table[[#This Row],[ZONE]],[1]!Ahu_Ashrae_Generic[DESIGN VAV MAX SA(CFM)])</f>
        <v>700</v>
      </c>
      <c r="F2" s="5">
        <f>IFERROR((VLOOKUP(AHU001_VAV_table[[#This Row],[MAX VAV
(CFM)]],'[1]DO NOT TOUCH'!$B$9:$C$14,2,TRUE)),"TBD")</f>
        <v>10</v>
      </c>
      <c r="G2" s="5">
        <v>0.5</v>
      </c>
      <c r="H2" s="5">
        <f>AHU001_VAV_table[[#This Row],[MIN VAV
(CFM)]]</f>
        <v>380</v>
      </c>
      <c r="I2" s="5">
        <f>[1]INPUT_OUTPUTS!$C$16</f>
        <v>140</v>
      </c>
      <c r="J2" s="5">
        <f>[1]INPUT_OUTPUTS!$C$17</f>
        <v>100</v>
      </c>
      <c r="K2" s="5">
        <v>55</v>
      </c>
      <c r="L2" s="5">
        <v>80</v>
      </c>
      <c r="M2" s="5">
        <f>MROUND((1.08*(L2-K2)*AHU001_VAV_table[[#This Row],[HEATING AIRFLOW 
(CFM)]])/1000,0.1)</f>
        <v>10.3</v>
      </c>
      <c r="N2" s="6">
        <f>(M2*1000)/(500*(I2-J2))</f>
        <v>0.51500000000000001</v>
      </c>
      <c r="O2" s="6">
        <f>IF(N2&lt;0.5,0.5,N2)</f>
        <v>0.51500000000000001</v>
      </c>
      <c r="P2" s="6">
        <v>5</v>
      </c>
      <c r="Q2" s="6">
        <f>IFERROR((_xlfn.XLOOKUP(F2,'[1]DO NOT TOUCH'!$C$9:$C$14,'[1]DO NOT TOUCH'!$D$9:$D$14,)),"TBD")</f>
        <v>35</v>
      </c>
      <c r="R2" s="6">
        <f>[1]INPUT_OUTPUTS!$C$19</f>
        <v>0</v>
      </c>
      <c r="S2" s="5" t="s">
        <v>22</v>
      </c>
    </row>
    <row r="3" spans="1:19" ht="15" x14ac:dyDescent="0.25">
      <c r="A3" s="3" t="s">
        <v>23</v>
      </c>
      <c r="B3" s="3" t="s">
        <v>20</v>
      </c>
      <c r="C3" s="3" t="s">
        <v>21</v>
      </c>
      <c r="D3" s="4">
        <f>SUMIF([1]!Ahu_Ashrae_Generic[Zone],AHU001_VAV_table[[#This Row],[ZONE]],[1]!Ahu_Ashrae_Generic[DESIGN VAV MIN SA(CFM)])</f>
        <v>0</v>
      </c>
      <c r="E3" s="3">
        <f>SUMIF([1]!Ahu_Ashrae_Generic[Zone],AHU001_VAV_table[[#This Row],[ZONE]],[1]!Ahu_Ashrae_Generic[DESIGN VAV MAX SA(CFM)])</f>
        <v>0</v>
      </c>
      <c r="F3" s="5" t="str">
        <f>IFERROR((VLOOKUP(AHU001_VAV_table[[#This Row],[MAX VAV
(CFM)]],'[1]DO NOT TOUCH'!$B$9:$C$14,2,TRUE)),"TBD")</f>
        <v>TBD</v>
      </c>
      <c r="G3" s="5">
        <f>G2</f>
        <v>0.5</v>
      </c>
      <c r="H3" s="5">
        <f>AHU001_VAV_table[[#This Row],[MIN VAV
(CFM)]]</f>
        <v>0</v>
      </c>
      <c r="I3" s="5">
        <f>[1]INPUT_OUTPUTS!$C$16</f>
        <v>140</v>
      </c>
      <c r="J3" s="5">
        <f>[1]INPUT_OUTPUTS!$C$17</f>
        <v>100</v>
      </c>
      <c r="K3" s="5">
        <f>K2</f>
        <v>55</v>
      </c>
      <c r="L3" s="5">
        <f>L2</f>
        <v>80</v>
      </c>
      <c r="M3" s="5">
        <f>MROUND((1.08*(L3-K3)*AHU001_VAV_table[[#This Row],[HEATING AIRFLOW 
(CFM)]])/1000,0.1)</f>
        <v>0</v>
      </c>
      <c r="N3" s="6">
        <f>(M3*1000)/(500*(I3-J3))</f>
        <v>0</v>
      </c>
      <c r="O3" s="6">
        <f>IF(N3&lt;0.5,0.5,N3)</f>
        <v>0.5</v>
      </c>
      <c r="P3" s="6">
        <f>P2</f>
        <v>5</v>
      </c>
      <c r="Q3" s="6" t="str">
        <f>IFERROR((_xlfn.XLOOKUP(F3,'[1]DO NOT TOUCH'!$C$9:$C$14,'[1]DO NOT TOUCH'!$D$9:$D$14,)),"TBD")</f>
        <v>TBD</v>
      </c>
      <c r="R3" s="6">
        <f>[1]INPUT_OUTPUTS!$C$19</f>
        <v>0</v>
      </c>
      <c r="S3" s="5" t="str">
        <f>S2</f>
        <v>1, 2</v>
      </c>
    </row>
    <row r="4" spans="1:19" ht="15" x14ac:dyDescent="0.25">
      <c r="A4" s="7" t="s">
        <v>24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>
        <f>SUBTOTAL(109,AHU001_VAV_table[MIN MBH])</f>
        <v>10.3</v>
      </c>
      <c r="N4" s="9"/>
      <c r="O4" s="10">
        <f>SUBTOTAL(109,AHU001_VAV_table[GPM])</f>
        <v>1.0150000000000001</v>
      </c>
      <c r="P4" s="9"/>
      <c r="Q4" s="9"/>
      <c r="R4" s="9"/>
      <c r="S4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2B0B-26B0-479D-8AE3-37CAFF421F25}">
  <sheetPr codeName="Sheet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AHU04_VAV_SCHEDULES</vt:lpstr>
      <vt:lpstr>AHU03_VAV_SCHEDULES</vt:lpstr>
      <vt:lpstr>AHU2_VAV_SCHEDULES</vt:lpstr>
      <vt:lpstr>AHU001_VAV_SCHEDULES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 Patil</dc:creator>
  <cp:lastModifiedBy>Rush Patil</cp:lastModifiedBy>
  <dcterms:created xsi:type="dcterms:W3CDTF">2024-02-23T06:03:01Z</dcterms:created>
  <dcterms:modified xsi:type="dcterms:W3CDTF">2024-02-23T06:09:05Z</dcterms:modified>
</cp:coreProperties>
</file>